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incomm-my.sharepoint.com/personal/nsims_incomm_com/Documents/Documents/"/>
    </mc:Choice>
  </mc:AlternateContent>
  <xr:revisionPtr revIDLastSave="0" documentId="8_{8D37B14A-DE47-4328-8C9D-46713F720A35}" xr6:coauthVersionLast="47" xr6:coauthVersionMax="47" xr10:uidLastSave="{00000000-0000-0000-0000-000000000000}"/>
  <bookViews>
    <workbookView xWindow="-110" yWindow="-110" windowWidth="22780" windowHeight="14540" tabRatio="883" firstSheet="3" activeTab="9" xr2:uid="{00000000-000D-0000-FFFF-FFFF00000000}"/>
  </bookViews>
  <sheets>
    <sheet name="SUMMARY" sheetId="22" r:id="rId1"/>
    <sheet name="Top 10s" sheetId="18" r:id="rId2"/>
    <sheet name="Bendigo" sheetId="4" r:id="rId3"/>
    <sheet name="Calder" sheetId="5" r:id="rId4"/>
    <sheet name="Dandenong" sheetId="6" r:id="rId5"/>
    <sheet name="Eastern" sheetId="7" r:id="rId6"/>
    <sheet name="Geelong" sheetId="8" r:id="rId7"/>
    <sheet name="Gippsland" sheetId="9" r:id="rId8"/>
    <sheet name="GWV" sheetId="10" r:id="rId9"/>
    <sheet name="Murray" sheetId="11" r:id="rId10"/>
    <sheet name="Northern" sheetId="19" r:id="rId11"/>
    <sheet name="Oakleigh" sheetId="13" r:id="rId12"/>
    <sheet name="Sandringham" sheetId="14" r:id="rId13"/>
    <sheet name="Tasmania" sheetId="20" r:id="rId14"/>
    <sheet name="Western" sheetId="15" r:id="rId15"/>
    <sheet name="(ALL)" sheetId="1" r:id="rId16"/>
  </sheets>
  <definedNames>
    <definedName name="_xlnm._FilterDatabase" localSheetId="15" hidden="1">'(ALL)'!$A$2:$AI$46</definedName>
    <definedName name="_xlnm._FilterDatabase" localSheetId="2" hidden="1">Bendigo!$B$1:$IS$1</definedName>
    <definedName name="_xlnm._FilterDatabase" localSheetId="3" hidden="1">Calder!$B$1:$IS$59</definedName>
    <definedName name="_xlnm._FilterDatabase" localSheetId="4" hidden="1">Dandenong!$A$1:$IR$1</definedName>
    <definedName name="_xlnm._FilterDatabase" localSheetId="5" hidden="1">Eastern!$A$1:$IR$1</definedName>
    <definedName name="_xlnm._FilterDatabase" localSheetId="6" hidden="1">Geelong!$A$1:$IR$1</definedName>
    <definedName name="_xlnm._FilterDatabase" localSheetId="7" hidden="1">Gippsland!$A$1:$IR$1</definedName>
    <definedName name="_xlnm._FilterDatabase" localSheetId="8" hidden="1">GWV!$A$1:$IR$1</definedName>
    <definedName name="_xlnm._FilterDatabase" localSheetId="9" hidden="1">Murray!$A$1:$IR$1</definedName>
    <definedName name="_xlnm._FilterDatabase" localSheetId="10" hidden="1">Northern!$A$1:$IR$1</definedName>
    <definedName name="_xlnm._FilterDatabase" localSheetId="11" hidden="1">Oakleigh!$A$1:$IR$1</definedName>
    <definedName name="_xlnm._FilterDatabase" localSheetId="12" hidden="1">Sandringham!$A$1:$IR$1</definedName>
    <definedName name="_xlnm._FilterDatabase" localSheetId="14" hidden="1">Western!$A$1:$IR$56</definedName>
    <definedName name="InDepth">#REF!</definedName>
    <definedName name="_xlnm.Print_Area" localSheetId="1">'Top 10s'!$A$1:$M$38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429" i="1" l="1"/>
  <c r="P15" i="1"/>
  <c r="P10" i="1"/>
  <c r="P149" i="1"/>
  <c r="P65" i="1"/>
  <c r="P13" i="1"/>
  <c r="P16" i="1"/>
  <c r="P17" i="1"/>
  <c r="P20" i="1"/>
  <c r="P52" i="1"/>
  <c r="P46" i="1"/>
  <c r="P79" i="1"/>
  <c r="P33" i="1"/>
  <c r="P74" i="1"/>
  <c r="P18" i="1"/>
  <c r="P106" i="1"/>
  <c r="P98" i="1"/>
  <c r="P125" i="1"/>
  <c r="P36" i="1"/>
  <c r="P30" i="1"/>
  <c r="P153" i="1"/>
  <c r="P3" i="1"/>
  <c r="P58" i="1"/>
  <c r="P134" i="1"/>
  <c r="P85" i="1"/>
  <c r="P8" i="1"/>
  <c r="P34" i="1"/>
  <c r="P126" i="1"/>
  <c r="P154" i="1"/>
  <c r="P80" i="1"/>
  <c r="P86" i="1"/>
  <c r="P6" i="1"/>
  <c r="P164" i="1"/>
  <c r="P9" i="1"/>
  <c r="P258" i="1"/>
  <c r="P87" i="1"/>
  <c r="P259" i="1"/>
  <c r="P21" i="1"/>
  <c r="P88" i="1"/>
  <c r="P4" i="1"/>
  <c r="P75" i="1"/>
  <c r="P76" i="1"/>
  <c r="P59" i="1"/>
  <c r="P12" i="1"/>
  <c r="P155" i="1"/>
  <c r="P19" i="1"/>
  <c r="P14" i="1"/>
  <c r="P127" i="1"/>
  <c r="P22" i="1"/>
  <c r="P53" i="1"/>
  <c r="P7" i="1"/>
  <c r="P23" i="1"/>
  <c r="P112" i="1"/>
  <c r="P28" i="1"/>
  <c r="P156" i="1"/>
  <c r="P43" i="1"/>
  <c r="P24" i="1"/>
  <c r="P77" i="1"/>
  <c r="P40" i="1"/>
  <c r="P117" i="1"/>
  <c r="P139" i="1"/>
  <c r="P66" i="1"/>
  <c r="P140" i="1"/>
  <c r="P245" i="1"/>
  <c r="P89" i="1"/>
  <c r="P246" i="1"/>
  <c r="P99" i="1"/>
  <c r="P41" i="1"/>
  <c r="P35" i="1"/>
  <c r="P50" i="1"/>
  <c r="P100" i="1"/>
  <c r="P107" i="1"/>
  <c r="P90" i="1"/>
  <c r="P157" i="1"/>
  <c r="P91" i="1"/>
  <c r="P92" i="1"/>
  <c r="P260" i="1"/>
  <c r="P25" i="1"/>
  <c r="P47" i="1"/>
  <c r="P113" i="1"/>
  <c r="P335" i="1"/>
  <c r="P93" i="1"/>
  <c r="P67" i="1"/>
  <c r="P26" i="1"/>
  <c r="P261" i="1"/>
  <c r="P5" i="1"/>
  <c r="P101" i="1"/>
  <c r="P51" i="1"/>
  <c r="P282" i="1"/>
  <c r="P60" i="1"/>
  <c r="P274" i="1"/>
  <c r="P31" i="1"/>
  <c r="P262" i="1"/>
  <c r="P247" i="1"/>
  <c r="P54" i="1"/>
  <c r="P68" i="1"/>
  <c r="P248" i="1"/>
  <c r="P55" i="1"/>
  <c r="P108" i="1"/>
  <c r="P118" i="1"/>
  <c r="P37" i="1"/>
  <c r="P150" i="1"/>
  <c r="P69" i="1"/>
  <c r="P11" i="1"/>
  <c r="P48" i="1"/>
  <c r="P292" i="1"/>
  <c r="P275" i="1"/>
  <c r="P70" i="1"/>
  <c r="P231" i="1"/>
  <c r="P249" i="1"/>
  <c r="P223" i="1"/>
  <c r="P165" i="1"/>
  <c r="P71" i="1"/>
  <c r="P38" i="1"/>
  <c r="P42" i="1"/>
  <c r="P213" i="1"/>
  <c r="P232" i="1"/>
  <c r="P276" i="1"/>
  <c r="P128" i="1"/>
  <c r="P61" i="1"/>
  <c r="P151" i="1"/>
  <c r="P189" i="1"/>
  <c r="P119" i="1"/>
  <c r="P102" i="1"/>
  <c r="P62" i="1"/>
  <c r="P141" i="1"/>
  <c r="P158" i="1"/>
  <c r="P81" i="1"/>
  <c r="P233" i="1"/>
  <c r="P214" i="1"/>
  <c r="P103" i="1"/>
  <c r="P135" i="1"/>
  <c r="P72" i="1"/>
  <c r="P263" i="1"/>
  <c r="P94" i="1"/>
  <c r="P95" i="1"/>
  <c r="P109" i="1"/>
  <c r="P114" i="1"/>
  <c r="P201" i="1"/>
  <c r="P120" i="1"/>
  <c r="P27" i="1"/>
  <c r="P82" i="1"/>
  <c r="P83" i="1"/>
  <c r="P409" i="1"/>
  <c r="P159" i="1"/>
  <c r="P49" i="1"/>
  <c r="P84" i="1"/>
  <c r="P398" i="1"/>
  <c r="P32" i="1"/>
  <c r="P63" i="1"/>
  <c r="P202" i="1"/>
  <c r="P190" i="1"/>
  <c r="P283" i="1"/>
  <c r="P326" i="1"/>
  <c r="P293" i="1"/>
  <c r="P64" i="1"/>
  <c r="P96" i="1"/>
  <c r="P136" i="1"/>
  <c r="P142" i="1"/>
  <c r="P129" i="1"/>
  <c r="P44" i="1"/>
  <c r="P166" i="1"/>
  <c r="P56" i="1"/>
  <c r="P384" i="1"/>
  <c r="P45" i="1"/>
  <c r="P130" i="1"/>
  <c r="P143" i="1"/>
  <c r="P264" i="1"/>
  <c r="P265" i="1"/>
  <c r="P104" i="1"/>
  <c r="P181" i="1"/>
  <c r="P191" i="1"/>
  <c r="P167" i="1"/>
  <c r="P250" i="1"/>
  <c r="P318" i="1"/>
  <c r="P168" i="1"/>
  <c r="P131" i="1"/>
  <c r="P215" i="1"/>
  <c r="P343" i="1"/>
  <c r="P144" i="1"/>
  <c r="P78" i="1"/>
  <c r="P344" i="1"/>
  <c r="P389" i="1"/>
  <c r="P304" i="1"/>
  <c r="P319" i="1"/>
  <c r="P110" i="1"/>
  <c r="P336" i="1"/>
  <c r="P203" i="1"/>
  <c r="P111" i="1"/>
  <c r="P337" i="1"/>
  <c r="P169" i="1"/>
  <c r="P170" i="1"/>
  <c r="P305" i="1"/>
  <c r="P277" i="1"/>
  <c r="P132" i="1"/>
  <c r="P204" i="1"/>
  <c r="P320" i="1"/>
  <c r="P171" i="1"/>
  <c r="P172" i="1"/>
  <c r="P224" i="1"/>
  <c r="P121" i="1"/>
  <c r="P416" i="1"/>
  <c r="P122" i="1"/>
  <c r="P234" i="1"/>
  <c r="P173" i="1"/>
  <c r="P374" i="1"/>
  <c r="P352" i="1"/>
  <c r="P394" i="1"/>
  <c r="P192" i="1"/>
  <c r="P353" i="1"/>
  <c r="P216" i="1"/>
  <c r="P124" i="1"/>
  <c r="P145" i="1"/>
  <c r="P115" i="1"/>
  <c r="P294" i="1"/>
  <c r="P235" i="1"/>
  <c r="P137" i="1"/>
  <c r="P354" i="1"/>
  <c r="P251" i="1"/>
  <c r="P160" i="1"/>
  <c r="P174" i="1"/>
  <c r="P193" i="1"/>
  <c r="P252" i="1"/>
  <c r="P295" i="1"/>
  <c r="P236" i="1"/>
  <c r="P205" i="1"/>
  <c r="P57" i="1"/>
  <c r="P161" i="1"/>
  <c r="P97" i="1"/>
  <c r="P206" i="1"/>
  <c r="P385" i="1"/>
  <c r="P175" i="1"/>
  <c r="P284" i="1"/>
  <c r="P266" i="1"/>
  <c r="P39" i="1"/>
  <c r="P253" i="1"/>
  <c r="P369" i="1"/>
  <c r="P176" i="1"/>
  <c r="P177" i="1"/>
  <c r="P345" i="1"/>
  <c r="P399" i="1"/>
  <c r="P346" i="1"/>
  <c r="P217" i="1"/>
  <c r="P306" i="1"/>
  <c r="P182" i="1"/>
  <c r="P73" i="1"/>
  <c r="P347" i="1"/>
  <c r="P296" i="1"/>
  <c r="P218" i="1"/>
  <c r="P285" i="1"/>
  <c r="P267" i="1"/>
  <c r="P448" i="1"/>
  <c r="P162" i="1"/>
  <c r="P146" i="1"/>
  <c r="P207" i="1"/>
  <c r="P375" i="1"/>
  <c r="P297" i="1"/>
  <c r="P298" i="1"/>
  <c r="P225" i="1"/>
  <c r="P194" i="1"/>
  <c r="P254" i="1"/>
  <c r="P116" i="1"/>
  <c r="P183" i="1"/>
  <c r="P286" i="1"/>
  <c r="P184" i="1"/>
  <c r="P178" i="1"/>
  <c r="P255" i="1"/>
  <c r="P299" i="1"/>
  <c r="P138" i="1"/>
  <c r="P195" i="1"/>
  <c r="P268" i="1"/>
  <c r="P219" i="1"/>
  <c r="P208" i="1"/>
  <c r="P237" i="1"/>
  <c r="P196" i="1"/>
  <c r="P390" i="1"/>
  <c r="P147" i="1"/>
  <c r="P179" i="1"/>
  <c r="P361" i="1"/>
  <c r="P185" i="1"/>
  <c r="P238" i="1"/>
  <c r="P226" i="1"/>
  <c r="P239" i="1"/>
  <c r="P278" i="1"/>
  <c r="P227" i="1"/>
  <c r="P279" i="1"/>
  <c r="P220" i="1"/>
  <c r="P163" i="1"/>
  <c r="P439" i="1"/>
  <c r="P186" i="1"/>
  <c r="P105" i="1"/>
  <c r="P307" i="1"/>
  <c r="P300" i="1"/>
  <c r="P391" i="1"/>
  <c r="P422" i="1"/>
  <c r="P392" i="1"/>
  <c r="P327" i="1"/>
  <c r="P423" i="1"/>
  <c r="P209" i="1"/>
  <c r="P338" i="1"/>
  <c r="P148" i="1"/>
  <c r="P400" i="1"/>
  <c r="P228" i="1"/>
  <c r="P187" i="1"/>
  <c r="P180" i="1"/>
  <c r="P362" i="1"/>
  <c r="P229" i="1"/>
  <c r="P308" i="1"/>
  <c r="P221" i="1"/>
  <c r="P256" i="1"/>
  <c r="P280" i="1"/>
  <c r="P287" i="1"/>
  <c r="P348" i="1"/>
  <c r="P230" i="1"/>
  <c r="P393" i="1"/>
  <c r="P240" i="1"/>
  <c r="P123" i="1"/>
  <c r="P432" i="1"/>
  <c r="P197" i="1"/>
  <c r="P363" i="1"/>
  <c r="P328" i="1"/>
  <c r="P309" i="1"/>
  <c r="P257" i="1"/>
  <c r="P241" i="1"/>
  <c r="P222" i="1"/>
  <c r="P329" i="1"/>
  <c r="P349" i="1"/>
  <c r="P321" i="1"/>
  <c r="P449" i="1"/>
  <c r="P322" i="1"/>
  <c r="P469" i="1"/>
  <c r="P339" i="1"/>
  <c r="P370" i="1"/>
  <c r="P355" i="1"/>
  <c r="P269" i="1"/>
  <c r="P323" i="1"/>
  <c r="P198" i="1"/>
  <c r="P270" i="1"/>
  <c r="P401" i="1"/>
  <c r="P310" i="1"/>
  <c r="P376" i="1"/>
  <c r="P242" i="1"/>
  <c r="P410" i="1"/>
  <c r="P243" i="1"/>
  <c r="P244" i="1"/>
  <c r="P377" i="1"/>
  <c r="P210" i="1"/>
  <c r="P378" i="1"/>
  <c r="P402" i="1"/>
  <c r="P133" i="1"/>
  <c r="P199" i="1"/>
  <c r="P379" i="1"/>
  <c r="P311" i="1"/>
  <c r="P403" i="1"/>
  <c r="P404" i="1"/>
  <c r="P395" i="1"/>
  <c r="P380" i="1"/>
  <c r="P312" i="1"/>
  <c r="P356" i="1"/>
  <c r="P330" i="1"/>
  <c r="P288" i="1"/>
  <c r="P350" i="1"/>
  <c r="P405" i="1"/>
  <c r="P211" i="1"/>
  <c r="P200" i="1"/>
  <c r="P357" i="1"/>
  <c r="P289" i="1"/>
  <c r="P152" i="1"/>
  <c r="P424" i="1"/>
  <c r="P313" i="1"/>
  <c r="P465" i="1"/>
  <c r="P364" i="1"/>
  <c r="P411" i="1"/>
  <c r="P301" i="1"/>
  <c r="P314" i="1"/>
  <c r="P417" i="1"/>
  <c r="P454" i="1"/>
  <c r="P340" i="1"/>
  <c r="P290" i="1"/>
  <c r="P271" i="1"/>
  <c r="P291" i="1"/>
  <c r="P341" i="1"/>
  <c r="P331" i="1"/>
  <c r="P351" i="1"/>
  <c r="P315" i="1"/>
  <c r="P425" i="1"/>
  <c r="P324" i="1"/>
  <c r="P358" i="1"/>
  <c r="P332" i="1"/>
  <c r="P381" i="1"/>
  <c r="P272" i="1"/>
  <c r="P333" i="1"/>
  <c r="P371" i="1"/>
  <c r="P302" i="1"/>
  <c r="P273" i="1"/>
  <c r="P334" i="1"/>
  <c r="P281" i="1"/>
  <c r="P445" i="1"/>
  <c r="P386" i="1"/>
  <c r="P325" i="1"/>
  <c r="P440" i="1"/>
  <c r="P412" i="1"/>
  <c r="P418" i="1"/>
  <c r="P359" i="1"/>
  <c r="P188" i="1"/>
  <c r="P365" i="1"/>
  <c r="P419" i="1"/>
  <c r="P406" i="1"/>
  <c r="P387" i="1"/>
  <c r="P433" i="1"/>
  <c r="P212" i="1"/>
  <c r="P407" i="1"/>
  <c r="P316" i="1"/>
  <c r="P317" i="1"/>
  <c r="P388" i="1"/>
  <c r="P342" i="1"/>
  <c r="P426" i="1"/>
  <c r="P366" i="1"/>
  <c r="P367" i="1"/>
  <c r="P396" i="1"/>
  <c r="P372" i="1"/>
  <c r="P443" i="1"/>
  <c r="P434" i="1"/>
  <c r="P420" i="1"/>
  <c r="P415" i="1"/>
  <c r="P435" i="1"/>
  <c r="P360" i="1"/>
  <c r="P450" i="1"/>
  <c r="P408" i="1"/>
  <c r="P303" i="1"/>
  <c r="P413" i="1"/>
  <c r="P436" i="1"/>
  <c r="P427" i="1"/>
  <c r="P455" i="1"/>
  <c r="P437" i="1"/>
  <c r="P446" i="1"/>
  <c r="P382" i="1"/>
  <c r="P457" i="1"/>
  <c r="P447" i="1"/>
  <c r="P451" i="1"/>
  <c r="P414" i="1"/>
  <c r="P383" i="1"/>
  <c r="P421" i="1"/>
  <c r="P397" i="1"/>
  <c r="P452" i="1"/>
  <c r="P456" i="1"/>
  <c r="P444" i="1"/>
  <c r="P428" i="1"/>
  <c r="P373" i="1"/>
  <c r="P441" i="1"/>
  <c r="P453" i="1"/>
  <c r="P458" i="1"/>
  <c r="P368" i="1"/>
  <c r="P442" i="1"/>
  <c r="P438" i="1"/>
  <c r="P460" i="1"/>
  <c r="P464" i="1"/>
  <c r="P463" i="1"/>
  <c r="P430" i="1"/>
  <c r="P431" i="1"/>
  <c r="P466" i="1"/>
  <c r="P461" i="1"/>
  <c r="P467" i="1"/>
  <c r="P459" i="1"/>
  <c r="P462" i="1"/>
  <c r="P468" i="1"/>
  <c r="P29" i="1"/>
  <c r="P2" i="1"/>
  <c r="G88" i="20"/>
  <c r="I88" i="20"/>
  <c r="J88" i="20"/>
  <c r="K88" i="20"/>
  <c r="L88" i="20"/>
  <c r="M88" i="20"/>
  <c r="N88" i="20"/>
  <c r="O88" i="20"/>
  <c r="P88" i="20"/>
  <c r="Q88" i="20"/>
  <c r="R88" i="20"/>
  <c r="S88" i="20"/>
  <c r="T88" i="20"/>
  <c r="U88" i="20"/>
  <c r="V88" i="20"/>
  <c r="W88" i="20"/>
  <c r="X88" i="20"/>
  <c r="Y88" i="20"/>
  <c r="Z88" i="20"/>
  <c r="AA88" i="20"/>
  <c r="AB88" i="20"/>
  <c r="AC88" i="20"/>
  <c r="AD88" i="20"/>
  <c r="AE88" i="20"/>
  <c r="AG88" i="20"/>
  <c r="G89" i="20"/>
  <c r="I89" i="20"/>
  <c r="J89" i="20"/>
  <c r="K89" i="20"/>
  <c r="L89" i="20"/>
  <c r="M89" i="20"/>
  <c r="N89" i="20"/>
  <c r="O89" i="20"/>
  <c r="P89" i="20"/>
  <c r="Q89" i="20"/>
  <c r="R89" i="20"/>
  <c r="S89" i="20"/>
  <c r="T89" i="20"/>
  <c r="U89" i="20"/>
  <c r="V89" i="20"/>
  <c r="W89" i="20"/>
  <c r="X89" i="20"/>
  <c r="Y89" i="20"/>
  <c r="Z89" i="20"/>
  <c r="AA89" i="20"/>
  <c r="AB89" i="20"/>
  <c r="AC89" i="20"/>
  <c r="AD89" i="20"/>
  <c r="AE89" i="20"/>
  <c r="AG89" i="20"/>
  <c r="G90" i="20"/>
  <c r="I90" i="20"/>
  <c r="J90" i="20"/>
  <c r="K90" i="20"/>
  <c r="L90" i="20"/>
  <c r="M90" i="20"/>
  <c r="N90" i="20"/>
  <c r="O90" i="20"/>
  <c r="P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AG90" i="20"/>
  <c r="H534" i="1" l="1"/>
  <c r="H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H58" i="11"/>
  <c r="I534" i="1" l="1"/>
  <c r="J534" i="1"/>
  <c r="K534" i="1"/>
  <c r="L534" i="1"/>
  <c r="M534" i="1"/>
  <c r="N534" i="1"/>
  <c r="O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I535" i="1"/>
  <c r="J535" i="1"/>
  <c r="K535" i="1"/>
  <c r="L535" i="1"/>
  <c r="M535" i="1"/>
  <c r="N535" i="1"/>
  <c r="O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I536" i="1"/>
  <c r="J536" i="1"/>
  <c r="K536" i="1"/>
  <c r="L536" i="1"/>
  <c r="M536" i="1"/>
  <c r="N536" i="1"/>
  <c r="O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I537" i="1"/>
  <c r="J537" i="1"/>
  <c r="K537" i="1"/>
  <c r="L537" i="1"/>
  <c r="M537" i="1"/>
  <c r="N537" i="1"/>
  <c r="O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G537" i="1"/>
  <c r="G536" i="1"/>
  <c r="G535" i="1"/>
  <c r="G534" i="1"/>
  <c r="H57" i="15"/>
  <c r="J57" i="15"/>
  <c r="J58" i="15" s="1"/>
  <c r="K57" i="15"/>
  <c r="L57" i="15"/>
  <c r="L58" i="15" s="1"/>
  <c r="M57" i="15"/>
  <c r="N57" i="15"/>
  <c r="O57" i="15"/>
  <c r="P57" i="15"/>
  <c r="Q57" i="15"/>
  <c r="R57" i="15"/>
  <c r="R58" i="15" s="1"/>
  <c r="S57" i="15"/>
  <c r="S58" i="15" s="1"/>
  <c r="T57" i="15"/>
  <c r="T58" i="15" s="1"/>
  <c r="U57" i="15"/>
  <c r="U58" i="15" s="1"/>
  <c r="V57" i="15"/>
  <c r="V58" i="15" s="1"/>
  <c r="W57" i="15"/>
  <c r="W58" i="15" s="1"/>
  <c r="X57" i="15"/>
  <c r="X58" i="15" s="1"/>
  <c r="Y57" i="15"/>
  <c r="Y58" i="15" s="1"/>
  <c r="Z57" i="15"/>
  <c r="AA57" i="15"/>
  <c r="AB57" i="15"/>
  <c r="AC57" i="15"/>
  <c r="AD57" i="15"/>
  <c r="AE57" i="15"/>
  <c r="AF57" i="15"/>
  <c r="AH57" i="15"/>
  <c r="H58" i="15"/>
  <c r="K58" i="15"/>
  <c r="M58" i="15"/>
  <c r="N58" i="15"/>
  <c r="O58" i="15"/>
  <c r="P58" i="15"/>
  <c r="Q58" i="15"/>
  <c r="Z58" i="15"/>
  <c r="AA58" i="15"/>
  <c r="AB58" i="15"/>
  <c r="AC58" i="15"/>
  <c r="AD58" i="15"/>
  <c r="AE58" i="15"/>
  <c r="AF58" i="15"/>
  <c r="AH58" i="15"/>
  <c r="H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H50" i="8"/>
  <c r="H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H51" i="8"/>
  <c r="H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H52" i="8"/>
  <c r="AH59" i="15" l="1"/>
  <c r="AC59" i="15"/>
  <c r="AD59" i="15"/>
  <c r="AE59" i="15"/>
  <c r="AF59" i="15"/>
  <c r="AE56" i="4"/>
  <c r="AD56" i="4"/>
  <c r="AC56" i="4"/>
  <c r="AI2" i="19" l="1"/>
  <c r="H49" i="19"/>
  <c r="J49" i="19"/>
  <c r="K49" i="19"/>
  <c r="M49" i="19"/>
  <c r="L49" i="19"/>
  <c r="N49" i="19"/>
  <c r="P49" i="19"/>
  <c r="O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F49" i="19"/>
  <c r="AH49" i="19"/>
  <c r="AI49" i="19" s="1"/>
  <c r="H50" i="19"/>
  <c r="J50" i="19"/>
  <c r="K50" i="19"/>
  <c r="M50" i="19"/>
  <c r="L50" i="19"/>
  <c r="N50" i="19"/>
  <c r="P50" i="19"/>
  <c r="O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F50" i="19"/>
  <c r="AH50" i="19"/>
  <c r="AI50" i="19" s="1"/>
  <c r="H51" i="19"/>
  <c r="J51" i="19"/>
  <c r="K51" i="19"/>
  <c r="M51" i="19"/>
  <c r="L51" i="19"/>
  <c r="N51" i="19"/>
  <c r="P51" i="19"/>
  <c r="O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F51" i="19"/>
  <c r="AH51" i="19"/>
  <c r="AI51" i="19" s="1"/>
  <c r="AI52" i="19"/>
  <c r="H55" i="10" l="1"/>
  <c r="J55" i="10"/>
  <c r="K55" i="10"/>
  <c r="M55" i="10"/>
  <c r="L55" i="10"/>
  <c r="N55" i="10"/>
  <c r="P55" i="10"/>
  <c r="O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H55" i="10"/>
  <c r="H56" i="10"/>
  <c r="J56" i="10"/>
  <c r="K56" i="10"/>
  <c r="M56" i="10"/>
  <c r="L56" i="10"/>
  <c r="N56" i="10"/>
  <c r="P56" i="10"/>
  <c r="O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H56" i="10"/>
  <c r="H57" i="10"/>
  <c r="J57" i="10"/>
  <c r="K57" i="10"/>
  <c r="M57" i="10"/>
  <c r="L57" i="10"/>
  <c r="N57" i="10"/>
  <c r="P57" i="10"/>
  <c r="O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H57" i="10"/>
  <c r="H59" i="11" l="1"/>
  <c r="J59" i="11"/>
  <c r="K59" i="11"/>
  <c r="M59" i="11"/>
  <c r="L59" i="11"/>
  <c r="N59" i="11"/>
  <c r="P59" i="11"/>
  <c r="O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H59" i="11"/>
  <c r="H60" i="11"/>
  <c r="J60" i="11"/>
  <c r="K60" i="11"/>
  <c r="M60" i="11"/>
  <c r="L60" i="11"/>
  <c r="N60" i="11"/>
  <c r="P60" i="11"/>
  <c r="O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H60" i="11"/>
  <c r="H53" i="9"/>
  <c r="J53" i="9"/>
  <c r="K53" i="9"/>
  <c r="M53" i="9"/>
  <c r="L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H53" i="9"/>
  <c r="AI53" i="9" s="1"/>
  <c r="AB59" i="15" l="1"/>
  <c r="AA59" i="15"/>
  <c r="Z59" i="15"/>
  <c r="Y59" i="15"/>
  <c r="X59" i="15"/>
  <c r="W59" i="15"/>
  <c r="V59" i="15"/>
  <c r="U59" i="15"/>
  <c r="T59" i="15"/>
  <c r="S59" i="15"/>
  <c r="R59" i="15"/>
  <c r="Q59" i="15"/>
  <c r="O59" i="15"/>
  <c r="P59" i="15"/>
  <c r="N59" i="15"/>
  <c r="L59" i="15"/>
  <c r="M59" i="15"/>
  <c r="K59" i="15"/>
  <c r="J59" i="15"/>
  <c r="H59" i="15"/>
  <c r="J45" i="14"/>
  <c r="K45" i="14"/>
  <c r="M45" i="14"/>
  <c r="L45" i="14"/>
  <c r="N45" i="14"/>
  <c r="P45" i="14"/>
  <c r="O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H45" i="14"/>
  <c r="J46" i="14"/>
  <c r="K46" i="14"/>
  <c r="M46" i="14"/>
  <c r="L46" i="14"/>
  <c r="N46" i="14"/>
  <c r="P46" i="14"/>
  <c r="O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H46" i="14"/>
  <c r="J47" i="14"/>
  <c r="K47" i="14"/>
  <c r="M47" i="14"/>
  <c r="L47" i="14"/>
  <c r="N47" i="14"/>
  <c r="P47" i="14"/>
  <c r="O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F47" i="14"/>
  <c r="AH47" i="14"/>
  <c r="H47" i="14"/>
  <c r="H46" i="14"/>
  <c r="H45" i="14"/>
  <c r="J50" i="13"/>
  <c r="K50" i="13"/>
  <c r="M50" i="13"/>
  <c r="L50" i="13"/>
  <c r="N50" i="13"/>
  <c r="P50" i="13"/>
  <c r="O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D50" i="13"/>
  <c r="AE50" i="13"/>
  <c r="AF50" i="13"/>
  <c r="AH50" i="13"/>
  <c r="J51" i="13"/>
  <c r="K51" i="13"/>
  <c r="M51" i="13"/>
  <c r="L51" i="13"/>
  <c r="N51" i="13"/>
  <c r="P51" i="13"/>
  <c r="O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D51" i="13"/>
  <c r="AE51" i="13"/>
  <c r="AF51" i="13"/>
  <c r="AH51" i="13"/>
  <c r="J52" i="13"/>
  <c r="K52" i="13"/>
  <c r="M52" i="13"/>
  <c r="L52" i="13"/>
  <c r="N52" i="13"/>
  <c r="P52" i="13"/>
  <c r="O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D52" i="13"/>
  <c r="AE52" i="13"/>
  <c r="AF52" i="13"/>
  <c r="AH52" i="13"/>
  <c r="H52" i="13"/>
  <c r="H51" i="13"/>
  <c r="H50" i="13"/>
  <c r="J54" i="9"/>
  <c r="K54" i="9"/>
  <c r="M54" i="9"/>
  <c r="L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H54" i="9"/>
  <c r="J55" i="9"/>
  <c r="K55" i="9"/>
  <c r="M55" i="9"/>
  <c r="L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H55" i="9"/>
  <c r="H55" i="9"/>
  <c r="H54" i="9"/>
  <c r="J56" i="7"/>
  <c r="K56" i="7"/>
  <c r="M56" i="7"/>
  <c r="L56" i="7"/>
  <c r="N56" i="7"/>
  <c r="P56" i="7"/>
  <c r="O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H56" i="7"/>
  <c r="J57" i="7"/>
  <c r="K57" i="7"/>
  <c r="M57" i="7"/>
  <c r="L57" i="7"/>
  <c r="N57" i="7"/>
  <c r="P57" i="7"/>
  <c r="O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H57" i="7"/>
  <c r="J58" i="7"/>
  <c r="K58" i="7"/>
  <c r="M58" i="7"/>
  <c r="L58" i="7"/>
  <c r="N58" i="7"/>
  <c r="P58" i="7"/>
  <c r="O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H58" i="7"/>
  <c r="H58" i="7"/>
  <c r="H57" i="7"/>
  <c r="H56" i="7"/>
  <c r="J52" i="6"/>
  <c r="K52" i="6"/>
  <c r="M52" i="6"/>
  <c r="L52" i="6"/>
  <c r="N52" i="6"/>
  <c r="P52" i="6"/>
  <c r="O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H52" i="6"/>
  <c r="J53" i="6"/>
  <c r="K53" i="6"/>
  <c r="M53" i="6"/>
  <c r="L53" i="6"/>
  <c r="N53" i="6"/>
  <c r="P53" i="6"/>
  <c r="O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H53" i="6"/>
  <c r="J54" i="6"/>
  <c r="K54" i="6"/>
  <c r="M54" i="6"/>
  <c r="L54" i="6"/>
  <c r="N54" i="6"/>
  <c r="P54" i="6"/>
  <c r="O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H54" i="6"/>
  <c r="H54" i="6"/>
  <c r="H53" i="6"/>
  <c r="H52" i="6"/>
  <c r="J57" i="5"/>
  <c r="K57" i="5"/>
  <c r="M57" i="5"/>
  <c r="L57" i="5"/>
  <c r="N57" i="5"/>
  <c r="P57" i="5"/>
  <c r="O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H57" i="5"/>
  <c r="AI57" i="5" s="1"/>
  <c r="J58" i="5"/>
  <c r="K58" i="5"/>
  <c r="M58" i="5"/>
  <c r="L58" i="5"/>
  <c r="N58" i="5"/>
  <c r="P58" i="5"/>
  <c r="O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H58" i="5"/>
  <c r="AI58" i="5" s="1"/>
  <c r="H58" i="5"/>
  <c r="H57" i="5"/>
  <c r="J56" i="5"/>
  <c r="K56" i="5"/>
  <c r="M56" i="5"/>
  <c r="L56" i="5"/>
  <c r="N56" i="5"/>
  <c r="P56" i="5"/>
  <c r="O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H56" i="5"/>
  <c r="AI56" i="5" s="1"/>
  <c r="H56" i="5"/>
  <c r="AH55" i="4"/>
  <c r="AH56" i="4"/>
  <c r="AH57" i="4"/>
  <c r="J55" i="4"/>
  <c r="J56" i="4" s="1"/>
  <c r="J57" i="4"/>
  <c r="AI60" i="15" l="1"/>
  <c r="AI48" i="14"/>
  <c r="AI53" i="13"/>
  <c r="AI61" i="11"/>
  <c r="AI58" i="10"/>
  <c r="AI56" i="9"/>
  <c r="AI53" i="8"/>
  <c r="AI59" i="7"/>
  <c r="AI55" i="6"/>
  <c r="AI59" i="5"/>
  <c r="AI2" i="15"/>
  <c r="AI45" i="14"/>
  <c r="AI46" i="14"/>
  <c r="AI47" i="14"/>
  <c r="AI2" i="14"/>
  <c r="AI50" i="13"/>
  <c r="AI51" i="13"/>
  <c r="AI52" i="13"/>
  <c r="AI2" i="13"/>
  <c r="AI58" i="11"/>
  <c r="AI59" i="11"/>
  <c r="AI60" i="11"/>
  <c r="AI2" i="11"/>
  <c r="AI55" i="10"/>
  <c r="AI56" i="10"/>
  <c r="AI57" i="10"/>
  <c r="AI2" i="10"/>
  <c r="AI54" i="9"/>
  <c r="AI55" i="9"/>
  <c r="AI2" i="9"/>
  <c r="AI2" i="8"/>
  <c r="AI2" i="7"/>
  <c r="AI2" i="6"/>
  <c r="AI2" i="5"/>
  <c r="AI2" i="4"/>
  <c r="AF55" i="4"/>
  <c r="AF57" i="4"/>
  <c r="AA56" i="4"/>
  <c r="O55" i="4"/>
  <c r="P57" i="4"/>
  <c r="N57" i="4"/>
  <c r="AE57" i="4"/>
  <c r="AD57" i="4"/>
  <c r="AC57" i="4"/>
  <c r="AA57" i="4"/>
  <c r="Y57" i="4"/>
  <c r="X57" i="4"/>
  <c r="W57" i="4"/>
  <c r="V57" i="4"/>
  <c r="U57" i="4"/>
  <c r="T57" i="4"/>
  <c r="S57" i="4"/>
  <c r="R57" i="4"/>
  <c r="Q57" i="4"/>
  <c r="O57" i="4"/>
  <c r="L57" i="4"/>
  <c r="M57" i="4"/>
  <c r="K57" i="4"/>
  <c r="H57" i="4"/>
  <c r="AF56" i="4"/>
  <c r="AE55" i="4"/>
  <c r="AD55" i="4"/>
  <c r="AC55" i="4"/>
  <c r="AB56" i="4"/>
  <c r="Z56" i="4"/>
  <c r="Y55" i="4"/>
  <c r="Y56" i="4" s="1"/>
  <c r="X55" i="4"/>
  <c r="X56" i="4" s="1"/>
  <c r="W55" i="4"/>
  <c r="W56" i="4" s="1"/>
  <c r="V55" i="4"/>
  <c r="V56" i="4" s="1"/>
  <c r="U55" i="4"/>
  <c r="U56" i="4" s="1"/>
  <c r="T55" i="4"/>
  <c r="T56" i="4" s="1"/>
  <c r="S55" i="4"/>
  <c r="S56" i="4" s="1"/>
  <c r="R55" i="4"/>
  <c r="R56" i="4" s="1"/>
  <c r="Q55" i="4"/>
  <c r="Q56" i="4" s="1"/>
  <c r="L55" i="4"/>
  <c r="L56" i="4" s="1"/>
  <c r="M55" i="4"/>
  <c r="M56" i="4" s="1"/>
  <c r="K55" i="4"/>
  <c r="K56" i="4" s="1"/>
  <c r="H56" i="4"/>
  <c r="AB55" i="4"/>
  <c r="Z55" i="4"/>
  <c r="H55" i="4"/>
  <c r="AB57" i="4" l="1"/>
  <c r="Z57" i="4"/>
  <c r="P56" i="4"/>
  <c r="N55" i="4"/>
  <c r="O56" i="4"/>
  <c r="P55" i="4"/>
  <c r="N56" i="4"/>
  <c r="AA55" i="4"/>
</calcChain>
</file>

<file path=xl/sharedStrings.xml><?xml version="1.0" encoding="utf-8"?>
<sst xmlns="http://schemas.openxmlformats.org/spreadsheetml/2006/main" count="4904" uniqueCount="778">
  <si>
    <t>RFID</t>
  </si>
  <si>
    <t>First Name</t>
  </si>
  <si>
    <t>Surname</t>
  </si>
  <si>
    <t>DOB</t>
  </si>
  <si>
    <t>Club</t>
  </si>
  <si>
    <t>Position</t>
  </si>
  <si>
    <t>Height</t>
  </si>
  <si>
    <t>Mass</t>
  </si>
  <si>
    <t>Reach</t>
  </si>
  <si>
    <t>VJ</t>
  </si>
  <si>
    <t>RunVJ_L</t>
  </si>
  <si>
    <t>RunVJ_R</t>
  </si>
  <si>
    <t>5m_1</t>
  </si>
  <si>
    <t>10m_1</t>
  </si>
  <si>
    <t>20m_1</t>
  </si>
  <si>
    <t>5m_2</t>
  </si>
  <si>
    <t>10m_2</t>
  </si>
  <si>
    <t>20m_2</t>
  </si>
  <si>
    <t>5m_3</t>
  </si>
  <si>
    <t>10m_3</t>
  </si>
  <si>
    <t>20m_3</t>
  </si>
  <si>
    <t>5m</t>
  </si>
  <si>
    <t>10m</t>
  </si>
  <si>
    <t>20m</t>
  </si>
  <si>
    <t>Agil_1</t>
  </si>
  <si>
    <t>Agil_2</t>
  </si>
  <si>
    <t>Agil_3</t>
  </si>
  <si>
    <t>Agil</t>
  </si>
  <si>
    <t>Medium Defender</t>
  </si>
  <si>
    <t>Medium Forward</t>
  </si>
  <si>
    <t>AVERAGE</t>
  </si>
  <si>
    <t>MAX</t>
  </si>
  <si>
    <t>MIN</t>
  </si>
  <si>
    <t>Medium Midfielder</t>
  </si>
  <si>
    <t>Tall Forward</t>
  </si>
  <si>
    <t>Small Forward</t>
  </si>
  <si>
    <t>Dandenong</t>
  </si>
  <si>
    <t>Tall Defender</t>
  </si>
  <si>
    <t>Murray</t>
  </si>
  <si>
    <t>Northern</t>
  </si>
  <si>
    <t>Ruck</t>
  </si>
  <si>
    <t>Sandringham</t>
  </si>
  <si>
    <t>Concatenate</t>
  </si>
  <si>
    <t>Agility</t>
  </si>
  <si>
    <t>VJ - L</t>
  </si>
  <si>
    <t>VJ - R</t>
  </si>
  <si>
    <t>Bendigo</t>
  </si>
  <si>
    <t>Calder</t>
  </si>
  <si>
    <t>Eastern</t>
  </si>
  <si>
    <t>Geelong</t>
  </si>
  <si>
    <t>Gippsland</t>
  </si>
  <si>
    <t>Oakleigh</t>
  </si>
  <si>
    <t>Western</t>
  </si>
  <si>
    <t>League Average</t>
  </si>
  <si>
    <t>VJ Abs</t>
  </si>
  <si>
    <t>RVJ_L</t>
  </si>
  <si>
    <t>RVJ_R</t>
  </si>
  <si>
    <t>RVJ_R Abs</t>
  </si>
  <si>
    <t>RVJ_L Abs</t>
  </si>
  <si>
    <t>GWV</t>
  </si>
  <si>
    <t>Small Midfielder</t>
  </si>
  <si>
    <t>Small Defender</t>
  </si>
  <si>
    <t>No.</t>
  </si>
  <si>
    <t>First</t>
  </si>
  <si>
    <t>Score</t>
  </si>
  <si>
    <t>Yo-Yo Level</t>
  </si>
  <si>
    <t>Yo-Yo Dist</t>
  </si>
  <si>
    <t>Tall Midfielder</t>
  </si>
  <si>
    <t>AbsSVJ</t>
  </si>
  <si>
    <t>AbsRunVJ_L</t>
  </si>
  <si>
    <t>AbsRunVJ_R</t>
  </si>
  <si>
    <t>SVJ</t>
  </si>
  <si>
    <t>YYIR2 Level</t>
  </si>
  <si>
    <t>YYIR2 Distance</t>
  </si>
  <si>
    <t>ID No.</t>
  </si>
  <si>
    <t>ID</t>
  </si>
  <si>
    <t>Tasmania</t>
  </si>
  <si>
    <t>VERTICAL JUMP</t>
  </si>
  <si>
    <t>AGILITY</t>
  </si>
  <si>
    <t>20m SPRINT</t>
  </si>
  <si>
    <t>TEAM AVERAGES</t>
  </si>
  <si>
    <t>POSITIONAL AVERAGES</t>
  </si>
  <si>
    <t>CREATED BY MATT GLOSSOP | AFL TALENT HIGH PERFORMANCE LEAD</t>
  </si>
  <si>
    <t>ST DEV</t>
  </si>
  <si>
    <t>Scott</t>
  </si>
  <si>
    <t>Robinson</t>
  </si>
  <si>
    <t>Cameron</t>
  </si>
  <si>
    <t>Mason</t>
  </si>
  <si>
    <t>Grace</t>
  </si>
  <si>
    <t>Davies</t>
  </si>
  <si>
    <t>Johnston</t>
  </si>
  <si>
    <t>2023 Top 10</t>
  </si>
  <si>
    <t>YO-YO DISTANCE</t>
  </si>
  <si>
    <t>William</t>
  </si>
  <si>
    <t>Archie</t>
  </si>
  <si>
    <t>Charlie</t>
  </si>
  <si>
    <t>Levi</t>
  </si>
  <si>
    <t>Liam</t>
  </si>
  <si>
    <t>Adam</t>
  </si>
  <si>
    <t>Farrar</t>
  </si>
  <si>
    <t>Jett</t>
  </si>
  <si>
    <t>Mclaughlan</t>
  </si>
  <si>
    <t>Samuel</t>
  </si>
  <si>
    <t>Sheard</t>
  </si>
  <si>
    <t>Dean</t>
  </si>
  <si>
    <t>Davin</t>
  </si>
  <si>
    <t>Galgano</t>
  </si>
  <si>
    <t>Aleksandr</t>
  </si>
  <si>
    <t>D'Arro</t>
  </si>
  <si>
    <t>Green</t>
  </si>
  <si>
    <t>Kristian</t>
  </si>
  <si>
    <t>Ferronato</t>
  </si>
  <si>
    <t>Naish</t>
  </si>
  <si>
    <t>Opie</t>
  </si>
  <si>
    <t>Connell-Tobin</t>
  </si>
  <si>
    <t>Rohan</t>
  </si>
  <si>
    <t>McKenzie</t>
  </si>
  <si>
    <t>Franklin</t>
  </si>
  <si>
    <t>Nate</t>
  </si>
  <si>
    <t>Caddy</t>
  </si>
  <si>
    <t>McCormack</t>
  </si>
  <si>
    <t>Ty</t>
  </si>
  <si>
    <t>Kitchell</t>
  </si>
  <si>
    <t>Christian</t>
  </si>
  <si>
    <t>Olivieri</t>
  </si>
  <si>
    <t>Jake</t>
  </si>
  <si>
    <t>Smith</t>
  </si>
  <si>
    <t>Massimo</t>
  </si>
  <si>
    <t>Raso</t>
  </si>
  <si>
    <t>Alex</t>
  </si>
  <si>
    <t>Tsia</t>
  </si>
  <si>
    <t>Jovan</t>
  </si>
  <si>
    <t>Petric</t>
  </si>
  <si>
    <t>Joel</t>
  </si>
  <si>
    <t>Freeman</t>
  </si>
  <si>
    <t>Jackson</t>
  </si>
  <si>
    <t>McMenamin</t>
  </si>
  <si>
    <t>Darcy</t>
  </si>
  <si>
    <t>Weeks</t>
  </si>
  <si>
    <t>Lachie</t>
  </si>
  <si>
    <t>McArthur</t>
  </si>
  <si>
    <t>Keighton</t>
  </si>
  <si>
    <t>Matofai-Forbes</t>
  </si>
  <si>
    <t>Zach</t>
  </si>
  <si>
    <t>Russell</t>
  </si>
  <si>
    <t>Oliver</t>
  </si>
  <si>
    <t>Issac</t>
  </si>
  <si>
    <t>Nixon</t>
  </si>
  <si>
    <t>Jack</t>
  </si>
  <si>
    <t>Kovacevic</t>
  </si>
  <si>
    <t>Ben</t>
  </si>
  <si>
    <t>Parker</t>
  </si>
  <si>
    <t>Lucas</t>
  </si>
  <si>
    <t>Impy</t>
  </si>
  <si>
    <t>Logan</t>
  </si>
  <si>
    <t>Morris</t>
  </si>
  <si>
    <t>Daley</t>
  </si>
  <si>
    <t>Diesel</t>
  </si>
  <si>
    <t>Moloney</t>
  </si>
  <si>
    <t>Fletcher</t>
  </si>
  <si>
    <t>Jai</t>
  </si>
  <si>
    <t>Lever</t>
  </si>
  <si>
    <t>Jacob</t>
  </si>
  <si>
    <t>Knight</t>
  </si>
  <si>
    <t>Astin</t>
  </si>
  <si>
    <t>Hewett</t>
  </si>
  <si>
    <t>Harley</t>
  </si>
  <si>
    <t>Lucca</t>
  </si>
  <si>
    <t>Grego</t>
  </si>
  <si>
    <t>Rook</t>
  </si>
  <si>
    <t>Barry</t>
  </si>
  <si>
    <t>Taaj</t>
  </si>
  <si>
    <t>Assafiri</t>
  </si>
  <si>
    <t>Michael</t>
  </si>
  <si>
    <t>Cilmi</t>
  </si>
  <si>
    <t>Robbie</t>
  </si>
  <si>
    <t>Cockerell</t>
  </si>
  <si>
    <t>Daniel</t>
  </si>
  <si>
    <t>Snell</t>
  </si>
  <si>
    <t>Josh</t>
  </si>
  <si>
    <t>Goble</t>
  </si>
  <si>
    <t>Kane</t>
  </si>
  <si>
    <t>Sexton</t>
  </si>
  <si>
    <t>Brodie</t>
  </si>
  <si>
    <t>Gallop</t>
  </si>
  <si>
    <t>Tarkyn</t>
  </si>
  <si>
    <t>Findlay</t>
  </si>
  <si>
    <t>Kliszewski</t>
  </si>
  <si>
    <t>Roberts</t>
  </si>
  <si>
    <t>Harrop</t>
  </si>
  <si>
    <t>Joshua</t>
  </si>
  <si>
    <t>Docking</t>
  </si>
  <si>
    <t>Will</t>
  </si>
  <si>
    <t>Brown</t>
  </si>
  <si>
    <t>Szonyi</t>
  </si>
  <si>
    <t>Edwards</t>
  </si>
  <si>
    <t>Justin</t>
  </si>
  <si>
    <t>Krok</t>
  </si>
  <si>
    <t>Lachlan</t>
  </si>
  <si>
    <t>Voss</t>
  </si>
  <si>
    <t>Jeremy</t>
  </si>
  <si>
    <t>a'Beckett</t>
  </si>
  <si>
    <t>Harry</t>
  </si>
  <si>
    <t>Sullivan</t>
  </si>
  <si>
    <t>Harvey</t>
  </si>
  <si>
    <t>Ned</t>
  </si>
  <si>
    <t>Maginness</t>
  </si>
  <si>
    <t>Nathan</t>
  </si>
  <si>
    <t>Cody</t>
  </si>
  <si>
    <t>Goonewardene</t>
  </si>
  <si>
    <t>Saultry</t>
  </si>
  <si>
    <t>Ollie</t>
  </si>
  <si>
    <t>Murphy</t>
  </si>
  <si>
    <t>Nish</t>
  </si>
  <si>
    <t>Casher</t>
  </si>
  <si>
    <t>Dear</t>
  </si>
  <si>
    <t>Gaiardo</t>
  </si>
  <si>
    <t>Tim</t>
  </si>
  <si>
    <t>Parris</t>
  </si>
  <si>
    <t>Young</t>
  </si>
  <si>
    <t>Vigo</t>
  </si>
  <si>
    <t>Visentini</t>
  </si>
  <si>
    <t>Matthew</t>
  </si>
  <si>
    <t>Carroll</t>
  </si>
  <si>
    <t>Nicholas</t>
  </si>
  <si>
    <t>Nicky</t>
  </si>
  <si>
    <t>Ryley</t>
  </si>
  <si>
    <t>Sanders</t>
  </si>
  <si>
    <t>Ethan</t>
  </si>
  <si>
    <t>Williams</t>
  </si>
  <si>
    <t>Lawrence</t>
  </si>
  <si>
    <t>Ashcroft</t>
  </si>
  <si>
    <t>O'Leary</t>
  </si>
  <si>
    <t>Sam</t>
  </si>
  <si>
    <t>Marshall</t>
  </si>
  <si>
    <t>Miles</t>
  </si>
  <si>
    <t>Enders</t>
  </si>
  <si>
    <t>Billy</t>
  </si>
  <si>
    <t>McGee-Galimberti</t>
  </si>
  <si>
    <t>Cooper</t>
  </si>
  <si>
    <t>Lord</t>
  </si>
  <si>
    <t>Luke</t>
  </si>
  <si>
    <t>Trainer</t>
  </si>
  <si>
    <t>Angus</t>
  </si>
  <si>
    <t>Hastie</t>
  </si>
  <si>
    <t>Mclachlan</t>
  </si>
  <si>
    <t>Tom</t>
  </si>
  <si>
    <t>Peirce</t>
  </si>
  <si>
    <t>Grills</t>
  </si>
  <si>
    <t>Malachi</t>
  </si>
  <si>
    <t>White</t>
  </si>
  <si>
    <t>Hunter</t>
  </si>
  <si>
    <t>Lewis</t>
  </si>
  <si>
    <t>Jones</t>
  </si>
  <si>
    <t>Rhys</t>
  </si>
  <si>
    <t>McWaters</t>
  </si>
  <si>
    <t>Hughes</t>
  </si>
  <si>
    <t>Reef</t>
  </si>
  <si>
    <t>Page</t>
  </si>
  <si>
    <t>Reid</t>
  </si>
  <si>
    <t>Xavier</t>
  </si>
  <si>
    <t>Ivisic</t>
  </si>
  <si>
    <t>Hanley</t>
  </si>
  <si>
    <t>Marley</t>
  </si>
  <si>
    <t>McCombe</t>
  </si>
  <si>
    <t>Zac</t>
  </si>
  <si>
    <t>McInnes</t>
  </si>
  <si>
    <t>Jaques</t>
  </si>
  <si>
    <t>Mackenzie</t>
  </si>
  <si>
    <t>Butcher</t>
  </si>
  <si>
    <t>Hamish</t>
  </si>
  <si>
    <t>Pierson</t>
  </si>
  <si>
    <t>Sinnott</t>
  </si>
  <si>
    <t>Dowling</t>
  </si>
  <si>
    <t>Anastasopoulos</t>
  </si>
  <si>
    <t>Tobyn</t>
  </si>
  <si>
    <t>Ward-Devlin</t>
  </si>
  <si>
    <t>Hayes</t>
  </si>
  <si>
    <t>Thomas</t>
  </si>
  <si>
    <t>Burke</t>
  </si>
  <si>
    <t>Flynn</t>
  </si>
  <si>
    <t>Chirgwin</t>
  </si>
  <si>
    <t>Gus</t>
  </si>
  <si>
    <t>Morrison</t>
  </si>
  <si>
    <t>Borys</t>
  </si>
  <si>
    <t>Bartlett</t>
  </si>
  <si>
    <t>Henderson</t>
  </si>
  <si>
    <t>Sol</t>
  </si>
  <si>
    <t>Bowtell</t>
  </si>
  <si>
    <t>Kershaw</t>
  </si>
  <si>
    <t>Finn</t>
  </si>
  <si>
    <t>Cornell</t>
  </si>
  <si>
    <t>Joe</t>
  </si>
  <si>
    <t>Pike</t>
  </si>
  <si>
    <t>Rudd</t>
  </si>
  <si>
    <t>George</t>
  </si>
  <si>
    <t>Stevens</t>
  </si>
  <si>
    <t>Keast</t>
  </si>
  <si>
    <t>Mac</t>
  </si>
  <si>
    <t>Scoullar</t>
  </si>
  <si>
    <t>Gates</t>
  </si>
  <si>
    <t>Ryder</t>
  </si>
  <si>
    <t>Lavery</t>
  </si>
  <si>
    <t>Brady</t>
  </si>
  <si>
    <t>Wright</t>
  </si>
  <si>
    <t>Lalor</t>
  </si>
  <si>
    <t>O'Brien</t>
  </si>
  <si>
    <t>Felix</t>
  </si>
  <si>
    <t>Fogaty</t>
  </si>
  <si>
    <t>Jonty</t>
  </si>
  <si>
    <t>Faull</t>
  </si>
  <si>
    <t>Connor</t>
  </si>
  <si>
    <t>Byrne</t>
  </si>
  <si>
    <t>Jennings</t>
  </si>
  <si>
    <t>Tyler</t>
  </si>
  <si>
    <t>Pidgeon</t>
  </si>
  <si>
    <t>Reggie</t>
  </si>
  <si>
    <t>Mast</t>
  </si>
  <si>
    <t>Penry</t>
  </si>
  <si>
    <t>Hannaford</t>
  </si>
  <si>
    <t>McGlade</t>
  </si>
  <si>
    <t>Unwin</t>
  </si>
  <si>
    <t>Fred</t>
  </si>
  <si>
    <t>Valpied</t>
  </si>
  <si>
    <t>Khy</t>
  </si>
  <si>
    <t>Jess</t>
  </si>
  <si>
    <t>Deng</t>
  </si>
  <si>
    <t>Lual</t>
  </si>
  <si>
    <t>Nick</t>
  </si>
  <si>
    <t>Cadman</t>
  </si>
  <si>
    <t>Caldow</t>
  </si>
  <si>
    <t>Charleson</t>
  </si>
  <si>
    <t>Hugh</t>
  </si>
  <si>
    <t>Trigg</t>
  </si>
  <si>
    <t>McDonald</t>
  </si>
  <si>
    <t>Mitchell</t>
  </si>
  <si>
    <t>Lloyd</t>
  </si>
  <si>
    <t>Ough</t>
  </si>
  <si>
    <t>McKercher</t>
  </si>
  <si>
    <t>Huxtable</t>
  </si>
  <si>
    <t>Darbin</t>
  </si>
  <si>
    <t>Toner</t>
  </si>
  <si>
    <t>Ted</t>
  </si>
  <si>
    <t>Rory</t>
  </si>
  <si>
    <t>Gunsser</t>
  </si>
  <si>
    <t>Molan</t>
  </si>
  <si>
    <t>Freijah</t>
  </si>
  <si>
    <t>Weidemann</t>
  </si>
  <si>
    <t>Amon</t>
  </si>
  <si>
    <t>Radley</t>
  </si>
  <si>
    <t>Luamon</t>
  </si>
  <si>
    <t>Noble</t>
  </si>
  <si>
    <t>Wilson</t>
  </si>
  <si>
    <t>Joziah</t>
  </si>
  <si>
    <t>Nannup</t>
  </si>
  <si>
    <t>Payne</t>
  </si>
  <si>
    <t>Miller</t>
  </si>
  <si>
    <t>Stewart</t>
  </si>
  <si>
    <t>Khian</t>
  </si>
  <si>
    <t>Taylor</t>
  </si>
  <si>
    <t>Ziggy</t>
  </si>
  <si>
    <t>Nosiara</t>
  </si>
  <si>
    <t>Frangalas</t>
  </si>
  <si>
    <t>Jordan</t>
  </si>
  <si>
    <t>Waters</t>
  </si>
  <si>
    <t>Trembath</t>
  </si>
  <si>
    <t>Langford</t>
  </si>
  <si>
    <t>Hudson</t>
  </si>
  <si>
    <t>Rigg</t>
  </si>
  <si>
    <t>Toledo</t>
  </si>
  <si>
    <t>De Mattia</t>
  </si>
  <si>
    <t>Simpson</t>
  </si>
  <si>
    <t>Nelson</t>
  </si>
  <si>
    <t>Noah</t>
  </si>
  <si>
    <t>Mraz</t>
  </si>
  <si>
    <t>Wood</t>
  </si>
  <si>
    <t>Hiscock</t>
  </si>
  <si>
    <t>Grant</t>
  </si>
  <si>
    <t>Riley</t>
  </si>
  <si>
    <t>Purton</t>
  </si>
  <si>
    <t>Tahj</t>
  </si>
  <si>
    <t>De La Rue</t>
  </si>
  <si>
    <t>Harrison</t>
  </si>
  <si>
    <t>Doughton</t>
  </si>
  <si>
    <t>Hurst</t>
  </si>
  <si>
    <t>Pinter</t>
  </si>
  <si>
    <t>Kade</t>
  </si>
  <si>
    <t>Kobe</t>
  </si>
  <si>
    <t>Shipp</t>
  </si>
  <si>
    <t>Barnes</t>
  </si>
  <si>
    <t>Doherty</t>
  </si>
  <si>
    <t>Corey</t>
  </si>
  <si>
    <t>Braden</t>
  </si>
  <si>
    <t>Riak</t>
  </si>
  <si>
    <t>Andrew</t>
  </si>
  <si>
    <t>Terris</t>
  </si>
  <si>
    <t>Patrick</t>
  </si>
  <si>
    <t>Bloink</t>
  </si>
  <si>
    <t>Archer</t>
  </si>
  <si>
    <t>Day-Wicks</t>
  </si>
  <si>
    <t>Glen</t>
  </si>
  <si>
    <t>Gillbee</t>
  </si>
  <si>
    <t>Poole</t>
  </si>
  <si>
    <t>Oskar</t>
  </si>
  <si>
    <t>Smartt</t>
  </si>
  <si>
    <t>Grieve</t>
  </si>
  <si>
    <t>Meade</t>
  </si>
  <si>
    <t>Jed</t>
  </si>
  <si>
    <t>Daniels</t>
  </si>
  <si>
    <t>Geddes</t>
  </si>
  <si>
    <t>Austin</t>
  </si>
  <si>
    <t>Tait</t>
  </si>
  <si>
    <t>Poyser</t>
  </si>
  <si>
    <t>Cox</t>
  </si>
  <si>
    <t>Carter</t>
  </si>
  <si>
    <t>Tobie</t>
  </si>
  <si>
    <t>Travaglia</t>
  </si>
  <si>
    <t>Sheahan</t>
  </si>
  <si>
    <t>Bailey</t>
  </si>
  <si>
    <t>Cain</t>
  </si>
  <si>
    <t>Jobe</t>
  </si>
  <si>
    <t>Shanahan</t>
  </si>
  <si>
    <t>Taj</t>
  </si>
  <si>
    <t>McMillan</t>
  </si>
  <si>
    <t>Hurse</t>
  </si>
  <si>
    <t>Mitch</t>
  </si>
  <si>
    <t>Doddos</t>
  </si>
  <si>
    <t>Dusty</t>
  </si>
  <si>
    <t>Geister</t>
  </si>
  <si>
    <t>Pala</t>
  </si>
  <si>
    <t>Kuma</t>
  </si>
  <si>
    <t>Rohde</t>
  </si>
  <si>
    <t>Evans</t>
  </si>
  <si>
    <t>Hogan</t>
  </si>
  <si>
    <t>Bell</t>
  </si>
  <si>
    <t>Jephson</t>
  </si>
  <si>
    <t>Zaydyn</t>
  </si>
  <si>
    <t>Lockwood</t>
  </si>
  <si>
    <t>Hollingworth</t>
  </si>
  <si>
    <t>Ryan</t>
  </si>
  <si>
    <t>Watson</t>
  </si>
  <si>
    <t>Dayten</t>
  </si>
  <si>
    <t>Uerata</t>
  </si>
  <si>
    <t>Eli</t>
  </si>
  <si>
    <t>Pearce</t>
  </si>
  <si>
    <t>James</t>
  </si>
  <si>
    <t>Barrat</t>
  </si>
  <si>
    <t>Elijah</t>
  </si>
  <si>
    <t>Kelly</t>
  </si>
  <si>
    <t>Mcmahom</t>
  </si>
  <si>
    <t>Malik</t>
  </si>
  <si>
    <t>Gordon</t>
  </si>
  <si>
    <t>Caleb</t>
  </si>
  <si>
    <t>Kennedy</t>
  </si>
  <si>
    <t>Hillier</t>
  </si>
  <si>
    <t>Denahy</t>
  </si>
  <si>
    <t>O'shannessy</t>
  </si>
  <si>
    <t>Nihill</t>
  </si>
  <si>
    <t>Toby</t>
  </si>
  <si>
    <t>Cossor</t>
  </si>
  <si>
    <t>Rachele</t>
  </si>
  <si>
    <t>Matt</t>
  </si>
  <si>
    <t>Whitlock</t>
  </si>
  <si>
    <t>Warburton</t>
  </si>
  <si>
    <t>Cohen</t>
  </si>
  <si>
    <t>Paul</t>
  </si>
  <si>
    <t>Darby</t>
  </si>
  <si>
    <t>Dwyer</t>
  </si>
  <si>
    <t>Way</t>
  </si>
  <si>
    <t>O'Sullivan</t>
  </si>
  <si>
    <t>Conor</t>
  </si>
  <si>
    <t>Willis</t>
  </si>
  <si>
    <t>Joeve</t>
  </si>
  <si>
    <t>Coby</t>
  </si>
  <si>
    <t>Phoenix</t>
  </si>
  <si>
    <t>Gothard</t>
  </si>
  <si>
    <t>Caidan</t>
  </si>
  <si>
    <t>Phillips</t>
  </si>
  <si>
    <t>Oscar</t>
  </si>
  <si>
    <t>Berry</t>
  </si>
  <si>
    <t>Les</t>
  </si>
  <si>
    <t>Newton</t>
  </si>
  <si>
    <t>Hewitt</t>
  </si>
  <si>
    <t>Jesse</t>
  </si>
  <si>
    <t>Hart</t>
  </si>
  <si>
    <t>McGrath</t>
  </si>
  <si>
    <t>Finnimore</t>
  </si>
  <si>
    <t>Munro</t>
  </si>
  <si>
    <t>Clemson</t>
  </si>
  <si>
    <t>Bradshaw</t>
  </si>
  <si>
    <t>Paton</t>
  </si>
  <si>
    <t>Parnell</t>
  </si>
  <si>
    <t>Laverty</t>
  </si>
  <si>
    <t>Indhi</t>
  </si>
  <si>
    <t>Kotzur</t>
  </si>
  <si>
    <t>Charley</t>
  </si>
  <si>
    <t>Holland-Dean</t>
  </si>
  <si>
    <t>Judd</t>
  </si>
  <si>
    <t>Schubert</t>
  </si>
  <si>
    <t>Harding</t>
  </si>
  <si>
    <t>Tweedale</t>
  </si>
  <si>
    <t>Bicknell</t>
  </si>
  <si>
    <t>McCarthy</t>
  </si>
  <si>
    <t>Cribbes</t>
  </si>
  <si>
    <t>Grumley</t>
  </si>
  <si>
    <t>Swinnerton</t>
  </si>
  <si>
    <t>Liersch</t>
  </si>
  <si>
    <t>Forrest</t>
  </si>
  <si>
    <t>Miotto</t>
  </si>
  <si>
    <t>Thompson</t>
  </si>
  <si>
    <t>West</t>
  </si>
  <si>
    <t>Blair</t>
  </si>
  <si>
    <t>Vippond</t>
  </si>
  <si>
    <t>Monteath</t>
  </si>
  <si>
    <t>Tovey</t>
  </si>
  <si>
    <t>Smillie</t>
  </si>
  <si>
    <t>Cam</t>
  </si>
  <si>
    <t>Nyko</t>
  </si>
  <si>
    <t>Windsor</t>
  </si>
  <si>
    <t>Verrell</t>
  </si>
  <si>
    <t>Anderson</t>
  </si>
  <si>
    <t>Mooney</t>
  </si>
  <si>
    <t>Clark</t>
  </si>
  <si>
    <t>Hider</t>
  </si>
  <si>
    <t>Baylin</t>
  </si>
  <si>
    <t>Spencer</t>
  </si>
  <si>
    <t>Brayden</t>
  </si>
  <si>
    <t>LaPlanche</t>
  </si>
  <si>
    <t>Seth</t>
  </si>
  <si>
    <t>Isaac</t>
  </si>
  <si>
    <t>Tanzimat</t>
  </si>
  <si>
    <t>Ry</t>
  </si>
  <si>
    <t>Cantwell</t>
  </si>
  <si>
    <t>Jak</t>
  </si>
  <si>
    <t>Tyson</t>
  </si>
  <si>
    <t>Sruk</t>
  </si>
  <si>
    <t>Zani</t>
  </si>
  <si>
    <t>Remy</t>
  </si>
  <si>
    <t>MacLean</t>
  </si>
  <si>
    <t>Dunn</t>
  </si>
  <si>
    <t>Goldie</t>
  </si>
  <si>
    <t>Walters</t>
  </si>
  <si>
    <t>Gorman</t>
  </si>
  <si>
    <t>Moraes</t>
  </si>
  <si>
    <t>Jasper</t>
  </si>
  <si>
    <t>Alger</t>
  </si>
  <si>
    <t>Lindsay</t>
  </si>
  <si>
    <t>Lane</t>
  </si>
  <si>
    <t>Ward</t>
  </si>
  <si>
    <t>Julian</t>
  </si>
  <si>
    <t>Callahan</t>
  </si>
  <si>
    <t>Frith</t>
  </si>
  <si>
    <t>Zavier</t>
  </si>
  <si>
    <t>Lamers</t>
  </si>
  <si>
    <t>Zane</t>
  </si>
  <si>
    <t>Duursma</t>
  </si>
  <si>
    <t>Max</t>
  </si>
  <si>
    <t>Donohue</t>
  </si>
  <si>
    <t>Hanily</t>
  </si>
  <si>
    <t>Craven</t>
  </si>
  <si>
    <t>Stobie</t>
  </si>
  <si>
    <t>Felsbourg</t>
  </si>
  <si>
    <t>Tew</t>
  </si>
  <si>
    <t>Jiath</t>
  </si>
  <si>
    <t>Hamilton</t>
  </si>
  <si>
    <t>Brent</t>
  </si>
  <si>
    <t>Scandrett</t>
  </si>
  <si>
    <t>Wil</t>
  </si>
  <si>
    <t>Dawson</t>
  </si>
  <si>
    <t>Stern</t>
  </si>
  <si>
    <t>Asher</t>
  </si>
  <si>
    <t>Eastham</t>
  </si>
  <si>
    <t>Ireland</t>
  </si>
  <si>
    <t>Campbell</t>
  </si>
  <si>
    <t>Hoghton</t>
  </si>
  <si>
    <t>Maric</t>
  </si>
  <si>
    <t>Harper</t>
  </si>
  <si>
    <t>Fox</t>
  </si>
  <si>
    <t>Jehi</t>
  </si>
  <si>
    <t>Esler</t>
  </si>
  <si>
    <t>Gilliam</t>
  </si>
  <si>
    <t>Canning</t>
  </si>
  <si>
    <t>Sebastian</t>
  </si>
  <si>
    <t>Amoroso</t>
  </si>
  <si>
    <t>Vincent</t>
  </si>
  <si>
    <t>Kuol</t>
  </si>
  <si>
    <t>Howe</t>
  </si>
  <si>
    <t>Tex</t>
  </si>
  <si>
    <t>Marsham</t>
  </si>
  <si>
    <t>Quaynor</t>
  </si>
  <si>
    <t>Filippis</t>
  </si>
  <si>
    <t>Tadhg</t>
  </si>
  <si>
    <t>Cochrane</t>
  </si>
  <si>
    <t>Oppy</t>
  </si>
  <si>
    <t>Gross</t>
  </si>
  <si>
    <t>Askew</t>
  </si>
  <si>
    <t>Kaiden</t>
  </si>
  <si>
    <t>Yze</t>
  </si>
  <si>
    <t>Peter</t>
  </si>
  <si>
    <t>Costanzo</t>
  </si>
  <si>
    <t>La motte</t>
  </si>
  <si>
    <t>Pewtress</t>
  </si>
  <si>
    <t>Perry</t>
  </si>
  <si>
    <t>Kerr</t>
  </si>
  <si>
    <t>Doug</t>
  </si>
  <si>
    <t>Philactides</t>
  </si>
  <si>
    <t>Hicks</t>
  </si>
  <si>
    <t>Lorenz</t>
  </si>
  <si>
    <t>Jagga</t>
  </si>
  <si>
    <t>Badr</t>
  </si>
  <si>
    <t>Boston</t>
  </si>
  <si>
    <t>Emery</t>
  </si>
  <si>
    <t>Kynan</t>
  </si>
  <si>
    <t>Retschko</t>
  </si>
  <si>
    <t>Aiden</t>
  </si>
  <si>
    <t>Johnson</t>
  </si>
  <si>
    <t>Nancarrow</t>
  </si>
  <si>
    <t>Blake</t>
  </si>
  <si>
    <t>Leidler</t>
  </si>
  <si>
    <t>Bower</t>
  </si>
  <si>
    <t>Said</t>
  </si>
  <si>
    <t>Herbert</t>
  </si>
  <si>
    <t>Alastair</t>
  </si>
  <si>
    <t>McQuire</t>
  </si>
  <si>
    <t>Dante</t>
  </si>
  <si>
    <t>Iacovone</t>
  </si>
  <si>
    <t>Kieran</t>
  </si>
  <si>
    <t>Gallagher</t>
  </si>
  <si>
    <t>Fitzpatrick</t>
  </si>
  <si>
    <t>Croft</t>
  </si>
  <si>
    <t>Damon</t>
  </si>
  <si>
    <t>Hollow</t>
  </si>
  <si>
    <t>Mahmoud</t>
  </si>
  <si>
    <t>Taha</t>
  </si>
  <si>
    <t>Nash</t>
  </si>
  <si>
    <t>King</t>
  </si>
  <si>
    <t>Hall</t>
  </si>
  <si>
    <t>Conner</t>
  </si>
  <si>
    <t>Bassett</t>
  </si>
  <si>
    <t>Urbon</t>
  </si>
  <si>
    <t>Kako</t>
  </si>
  <si>
    <t>Legudi</t>
  </si>
  <si>
    <t>Mueller</t>
  </si>
  <si>
    <t>Declan</t>
  </si>
  <si>
    <t>Willmore</t>
  </si>
  <si>
    <t>Rye</t>
  </si>
  <si>
    <t>Penny</t>
  </si>
  <si>
    <t>Elliot</t>
  </si>
  <si>
    <t>Mahoney</t>
  </si>
  <si>
    <t>Barbaro</t>
  </si>
  <si>
    <t>Truccolo</t>
  </si>
  <si>
    <t>O'Farrell</t>
  </si>
  <si>
    <t>Bolmat</t>
  </si>
  <si>
    <t>Amin</t>
  </si>
  <si>
    <t>Naim</t>
  </si>
  <si>
    <t>Eyre</t>
  </si>
  <si>
    <t>Jayden</t>
  </si>
  <si>
    <t>Nguyen</t>
  </si>
  <si>
    <t>Foley</t>
  </si>
  <si>
    <t>Luca</t>
  </si>
  <si>
    <t>Alessio</t>
  </si>
  <si>
    <t>Maison</t>
  </si>
  <si>
    <t>Goodman</t>
  </si>
  <si>
    <t>Hugo</t>
  </si>
  <si>
    <t>Garcia</t>
  </si>
  <si>
    <t>Huggins</t>
  </si>
  <si>
    <t>Shane</t>
  </si>
  <si>
    <t>Clough</t>
  </si>
  <si>
    <t>Gabriel</t>
  </si>
  <si>
    <t>Stumpf</t>
  </si>
  <si>
    <t>Tsitsis</t>
  </si>
  <si>
    <t>Chubb</t>
  </si>
  <si>
    <t>De Propertis</t>
  </si>
  <si>
    <t>Mardini</t>
  </si>
  <si>
    <t>Jude</t>
  </si>
  <si>
    <t>Georgievski</t>
  </si>
  <si>
    <t>Sims</t>
  </si>
  <si>
    <t>Ham</t>
  </si>
  <si>
    <t>Laird</t>
  </si>
  <si>
    <t>Ramshaw</t>
  </si>
  <si>
    <t>Heatley</t>
  </si>
  <si>
    <t>McInerney</t>
  </si>
  <si>
    <t>Dattoli</t>
  </si>
  <si>
    <t>Zak</t>
  </si>
  <si>
    <t>Raphael</t>
  </si>
  <si>
    <t>Wallace</t>
  </si>
  <si>
    <t>Cullen</t>
  </si>
  <si>
    <t>Woodward</t>
  </si>
  <si>
    <t>HEIGHT</t>
  </si>
  <si>
    <t>RUNNING VERTICAL JUMP</t>
  </si>
  <si>
    <t>Curtis</t>
  </si>
  <si>
    <t>Dolliver</t>
  </si>
  <si>
    <t>Groom</t>
  </si>
  <si>
    <t>Wells</t>
  </si>
  <si>
    <t xml:space="preserve">Small Midfielder </t>
  </si>
  <si>
    <t>McGee</t>
  </si>
  <si>
    <t>Callinan</t>
  </si>
  <si>
    <t>McLeod</t>
  </si>
  <si>
    <t>Sawford</t>
  </si>
  <si>
    <t>Mapley</t>
  </si>
  <si>
    <t>Tommy</t>
  </si>
  <si>
    <t>Bennett</t>
  </si>
  <si>
    <t>Ling</t>
  </si>
  <si>
    <t>Marty</t>
  </si>
  <si>
    <t>Brereton</t>
  </si>
  <si>
    <t>Jaxon</t>
  </si>
  <si>
    <t>Thorpe</t>
  </si>
  <si>
    <t>Kale</t>
  </si>
  <si>
    <t>Fraser</t>
  </si>
  <si>
    <t>Khalen</t>
  </si>
  <si>
    <t>Matthews</t>
  </si>
  <si>
    <t>Heath</t>
  </si>
  <si>
    <t>Ollington</t>
  </si>
  <si>
    <t>Geordie</t>
  </si>
  <si>
    <t>Ely</t>
  </si>
  <si>
    <t>Blizzard</t>
  </si>
  <si>
    <t>Beau</t>
  </si>
  <si>
    <t>Cohan</t>
  </si>
  <si>
    <t>Jeffrey</t>
  </si>
  <si>
    <t>Downham</t>
  </si>
  <si>
    <t>Cooney</t>
  </si>
  <si>
    <t>Reiley</t>
  </si>
  <si>
    <t>Banks</t>
  </si>
  <si>
    <t>Depaoli-Kubank</t>
  </si>
  <si>
    <t>Kyle</t>
  </si>
  <si>
    <t>von Stieglitz</t>
  </si>
  <si>
    <t>Roney</t>
  </si>
  <si>
    <t>David</t>
  </si>
  <si>
    <t>Summers</t>
  </si>
  <si>
    <t>Dominic</t>
  </si>
  <si>
    <t>Pitt</t>
  </si>
  <si>
    <t>Van Dam</t>
  </si>
  <si>
    <t>Woodcock-Davis</t>
  </si>
  <si>
    <t>Farrelly</t>
  </si>
  <si>
    <t>Seb</t>
  </si>
  <si>
    <t>Beaumont</t>
  </si>
  <si>
    <t>Maverick</t>
  </si>
  <si>
    <t>Gerrard</t>
  </si>
  <si>
    <t>Avery</t>
  </si>
  <si>
    <t>Rylee</t>
  </si>
  <si>
    <t>McHenry</t>
  </si>
  <si>
    <t>Wooton</t>
  </si>
  <si>
    <t>Atkins</t>
  </si>
  <si>
    <t>Searle</t>
  </si>
  <si>
    <t>Jaylan</t>
  </si>
  <si>
    <t>Bryan</t>
  </si>
  <si>
    <t>Elmer</t>
  </si>
  <si>
    <t>Karmichael</t>
  </si>
  <si>
    <t>Peters-Chapman</t>
  </si>
  <si>
    <t>French</t>
  </si>
  <si>
    <t>Cruse</t>
  </si>
  <si>
    <t>kynan</t>
  </si>
  <si>
    <t>Lee</t>
  </si>
  <si>
    <t>Bowen</t>
  </si>
  <si>
    <t>Clemons</t>
  </si>
  <si>
    <t>Bonde</t>
  </si>
  <si>
    <t>Jye</t>
  </si>
  <si>
    <t>Millward</t>
  </si>
  <si>
    <t>Rocky</t>
  </si>
  <si>
    <t>Barron</t>
  </si>
  <si>
    <t>Anthony</t>
  </si>
  <si>
    <t>Volta</t>
  </si>
  <si>
    <t>Gilligan</t>
  </si>
  <si>
    <t>Jade</t>
  </si>
  <si>
    <t>Jarvis</t>
  </si>
  <si>
    <t>Breen</t>
  </si>
  <si>
    <t>Prokopiec</t>
  </si>
  <si>
    <t>Lenny</t>
  </si>
  <si>
    <t>Douglas</t>
  </si>
  <si>
    <t>Richards</t>
  </si>
  <si>
    <t/>
  </si>
  <si>
    <t>Leake</t>
  </si>
  <si>
    <t>Arie</t>
  </si>
  <si>
    <t>Schoenmaker</t>
  </si>
  <si>
    <t>Colby</t>
  </si>
  <si>
    <t>Column1</t>
  </si>
  <si>
    <t>Column2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</si>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</sst>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yyyy"/>
    <numFmt numFmtId="165" formatCode="[$-C09]dd\-mmm\-yy;@"/>
    <numFmt numFmtId="166" formatCode="0.000"/>
    <numFmt numFmtId="167" formatCode="0.0"/>
    <numFmt numFmtId="168" formatCode="d/mm/yyyy;@"/>
    <numFmt numFmtId="169" formatCode="[$-C09]dd\-mmm\-yy"/>
    <numFmt numFmtId="170" formatCode="0;;"/>
  </numFmts>
  <fonts count="39" x14ac:knownFonts="1">
    <font>
      <sz val="11"/>
      <color theme="1"/>
      <name val="Calibri"/>
      <family val="2"/>
      <scheme val="minor"/>
    </font>
    <font>
      <b/>
      <sz val="10"/>
      <color theme="0"/>
      <name val="Tahoma"/>
      <family val="2"/>
    </font>
    <font>
      <sz val="10"/>
      <name val="Arial"/>
      <family val="2"/>
    </font>
    <font>
      <b/>
      <sz val="10"/>
      <name val="Tahoma"/>
      <family val="2"/>
    </font>
    <font>
      <sz val="10"/>
      <color theme="0"/>
      <name val="Tahoma"/>
      <family val="2"/>
    </font>
    <font>
      <sz val="10"/>
      <name val="Tahoma"/>
      <family val="2"/>
    </font>
    <font>
      <b/>
      <sz val="11"/>
      <color theme="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FF0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b/>
      <sz val="12"/>
      <color theme="0"/>
      <name val="Calibri"/>
      <family val="2"/>
      <scheme val="minor"/>
    </font>
    <font>
      <sz val="8"/>
      <name val="Tahoma"/>
      <family val="2"/>
    </font>
    <font>
      <b/>
      <sz val="9"/>
      <color rgb="FF00B0F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Tahoma"/>
      <family val="2"/>
    </font>
    <font>
      <sz val="10"/>
      <color theme="1"/>
      <name val="Tahoma"/>
      <family val="2"/>
    </font>
    <font>
      <sz val="12"/>
      <color theme="1"/>
      <name val="Arial"/>
      <family val="2"/>
    </font>
    <font>
      <b/>
      <sz val="10"/>
      <color theme="1"/>
      <name val="Tahoma"/>
      <family val="2"/>
    </font>
    <font>
      <sz val="1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Tahoma"/>
      <family val="2"/>
    </font>
    <font>
      <sz val="8"/>
      <name val="Tahoma"/>
      <family val="2"/>
    </font>
    <font>
      <sz val="24"/>
      <color theme="0"/>
      <name val="Eras Bold ITC"/>
      <family val="2"/>
    </font>
    <font>
      <sz val="11"/>
      <color theme="0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FF00"/>
      <name val="Calibri"/>
      <family val="2"/>
      <scheme val="minor"/>
    </font>
    <font>
      <sz val="8"/>
      <name val="Tahoma"/>
    </font>
    <font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662A3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3909"/>
        <bgColor indexed="64"/>
      </patternFill>
    </fill>
    <fill>
      <patternFill patternType="solid">
        <fgColor rgb="FF003909"/>
        <bgColor rgb="FFC0C0C0"/>
      </patternFill>
    </fill>
    <fill>
      <patternFill patternType="solid">
        <fgColor theme="1"/>
        <bgColor theme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BFBFBF"/>
      </patternFill>
    </fill>
    <fill>
      <patternFill patternType="solid">
        <fgColor theme="9" tint="0.79998168889431442"/>
        <bgColor rgb="FFC0C0C0"/>
      </patternFill>
    </fill>
    <fill>
      <patternFill patternType="solid">
        <fgColor theme="0" tint="-0.14999847407452621"/>
        <bgColor theme="0" tint="-0.14999847407452621"/>
      </patternFill>
    </fill>
  </fills>
  <borders count="3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theme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/>
      <bottom style="thin">
        <color theme="1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5" fillId="0" borderId="0"/>
    <xf numFmtId="0" fontId="25" fillId="0" borderId="0"/>
    <xf numFmtId="0" fontId="5" fillId="0" borderId="0"/>
    <xf numFmtId="9" fontId="38" fillId="0" borderId="0" applyFont="0" applyFill="0" applyBorder="0" applyAlignment="0" applyProtection="0"/>
  </cellStyleXfs>
  <cellXfs count="352">
    <xf numFmtId="0" fontId="0" fillId="0" borderId="0" xfId="0"/>
    <xf numFmtId="164" fontId="1" fillId="2" borderId="0" xfId="1" applyNumberFormat="1" applyFont="1" applyFill="1" applyAlignment="1">
      <alignment horizontal="center" textRotation="90"/>
    </xf>
    <xf numFmtId="165" fontId="1" fillId="2" borderId="0" xfId="1" applyNumberFormat="1" applyFont="1" applyFill="1" applyAlignment="1">
      <alignment horizontal="center" textRotation="90"/>
    </xf>
    <xf numFmtId="164" fontId="4" fillId="4" borderId="0" xfId="1" applyNumberFormat="1" applyFont="1" applyFill="1" applyAlignment="1">
      <alignment horizontal="center" vertical="center"/>
    </xf>
    <xf numFmtId="165" fontId="4" fillId="4" borderId="0" xfId="1" applyNumberFormat="1" applyFont="1" applyFill="1" applyAlignment="1">
      <alignment horizontal="center" vertical="center"/>
    </xf>
    <xf numFmtId="164" fontId="5" fillId="0" borderId="0" xfId="1" applyNumberFormat="1" applyFont="1" applyAlignment="1">
      <alignment horizontal="center" vertical="center"/>
    </xf>
    <xf numFmtId="165" fontId="5" fillId="0" borderId="0" xfId="1" applyNumberFormat="1" applyFont="1" applyAlignment="1">
      <alignment horizontal="center" vertical="center"/>
    </xf>
    <xf numFmtId="164" fontId="1" fillId="2" borderId="0" xfId="1" applyNumberFormat="1" applyFont="1" applyFill="1" applyAlignment="1">
      <alignment horizontal="center" vertical="center"/>
    </xf>
    <xf numFmtId="165" fontId="5" fillId="2" borderId="0" xfId="1" applyNumberFormat="1" applyFont="1" applyFill="1" applyAlignment="1">
      <alignment horizontal="center" vertical="center"/>
    </xf>
    <xf numFmtId="164" fontId="5" fillId="4" borderId="0" xfId="1" applyNumberFormat="1" applyFont="1" applyFill="1" applyAlignment="1">
      <alignment horizontal="center" vertical="center"/>
    </xf>
    <xf numFmtId="165" fontId="5" fillId="4" borderId="0" xfId="1" applyNumberFormat="1" applyFont="1" applyFill="1" applyAlignment="1">
      <alignment horizontal="center" vertical="center"/>
    </xf>
    <xf numFmtId="164" fontId="5" fillId="10" borderId="0" xfId="1" applyNumberFormat="1" applyFont="1" applyFill="1" applyAlignment="1">
      <alignment horizontal="center" vertical="center"/>
    </xf>
    <xf numFmtId="165" fontId="5" fillId="10" borderId="0" xfId="1" applyNumberFormat="1" applyFont="1" applyFill="1" applyAlignment="1">
      <alignment horizontal="center" vertical="center"/>
    </xf>
    <xf numFmtId="164" fontId="5" fillId="8" borderId="0" xfId="1" applyNumberFormat="1" applyFont="1" applyFill="1" applyAlignment="1">
      <alignment horizontal="center" vertical="center"/>
    </xf>
    <xf numFmtId="165" fontId="5" fillId="8" borderId="0" xfId="1" applyNumberFormat="1" applyFont="1" applyFill="1" applyAlignment="1">
      <alignment horizontal="center" vertical="center"/>
    </xf>
    <xf numFmtId="164" fontId="5" fillId="14" borderId="0" xfId="1" applyNumberFormat="1" applyFont="1" applyFill="1" applyAlignment="1">
      <alignment horizontal="center" vertical="center"/>
    </xf>
    <xf numFmtId="165" fontId="5" fillId="14" borderId="0" xfId="1" applyNumberFormat="1" applyFont="1" applyFill="1" applyAlignment="1">
      <alignment horizontal="center" vertical="center"/>
    </xf>
    <xf numFmtId="164" fontId="5" fillId="15" borderId="0" xfId="1" applyNumberFormat="1" applyFont="1" applyFill="1" applyAlignment="1">
      <alignment horizontal="center" vertical="center"/>
    </xf>
    <xf numFmtId="165" fontId="5" fillId="15" borderId="0" xfId="1" applyNumberFormat="1" applyFont="1" applyFill="1" applyAlignment="1">
      <alignment horizontal="center" vertical="center"/>
    </xf>
    <xf numFmtId="0" fontId="1" fillId="2" borderId="0" xfId="3" applyFont="1" applyFill="1" applyAlignment="1">
      <alignment horizontal="center" textRotation="90"/>
    </xf>
    <xf numFmtId="0" fontId="1" fillId="2" borderId="0" xfId="3" applyFont="1" applyFill="1" applyAlignment="1">
      <alignment horizontal="center" textRotation="90" wrapText="1"/>
    </xf>
    <xf numFmtId="1" fontId="1" fillId="2" borderId="0" xfId="3" applyNumberFormat="1" applyFont="1" applyFill="1" applyAlignment="1">
      <alignment horizontal="center" textRotation="90"/>
    </xf>
    <xf numFmtId="0" fontId="3" fillId="0" borderId="0" xfId="3" applyFont="1" applyAlignment="1">
      <alignment horizontal="center" textRotation="90"/>
    </xf>
    <xf numFmtId="0" fontId="4" fillId="3" borderId="0" xfId="3" applyFont="1" applyFill="1" applyAlignment="1">
      <alignment horizontal="center" vertical="center"/>
    </xf>
    <xf numFmtId="0" fontId="4" fillId="4" borderId="0" xfId="3" applyFont="1" applyFill="1" applyAlignment="1">
      <alignment horizontal="center" vertical="center"/>
    </xf>
    <xf numFmtId="2" fontId="4" fillId="4" borderId="0" xfId="3" applyNumberFormat="1" applyFont="1" applyFill="1" applyAlignment="1">
      <alignment horizontal="center" vertical="center"/>
    </xf>
    <xf numFmtId="166" fontId="4" fillId="4" borderId="0" xfId="3" applyNumberFormat="1" applyFont="1" applyFill="1" applyAlignment="1">
      <alignment horizontal="center" vertical="center"/>
    </xf>
    <xf numFmtId="0" fontId="5" fillId="0" borderId="0" xfId="3" applyAlignment="1">
      <alignment horizontal="center" vertical="center"/>
    </xf>
    <xf numFmtId="0" fontId="5" fillId="5" borderId="0" xfId="3" applyFill="1" applyAlignment="1">
      <alignment horizontal="center" vertical="center"/>
    </xf>
    <xf numFmtId="166" fontId="5" fillId="5" borderId="0" xfId="3" applyNumberFormat="1" applyFill="1" applyAlignment="1">
      <alignment horizontal="center" vertical="center"/>
    </xf>
    <xf numFmtId="0" fontId="5" fillId="4" borderId="0" xfId="3" applyFill="1" applyAlignment="1">
      <alignment horizontal="center" vertical="center"/>
    </xf>
    <xf numFmtId="0" fontId="5" fillId="2" borderId="0" xfId="3" applyFill="1" applyAlignment="1">
      <alignment horizontal="center" vertical="center"/>
    </xf>
    <xf numFmtId="2" fontId="4" fillId="2" borderId="0" xfId="3" applyNumberFormat="1" applyFont="1" applyFill="1" applyAlignment="1">
      <alignment horizontal="center" vertical="center"/>
    </xf>
    <xf numFmtId="1" fontId="4" fillId="2" borderId="0" xfId="3" applyNumberFormat="1" applyFont="1" applyFill="1" applyAlignment="1">
      <alignment horizontal="center" vertical="center"/>
    </xf>
    <xf numFmtId="167" fontId="4" fillId="2" borderId="0" xfId="3" applyNumberFormat="1" applyFont="1" applyFill="1" applyAlignment="1">
      <alignment horizontal="center" vertical="center"/>
    </xf>
    <xf numFmtId="1" fontId="5" fillId="0" borderId="0" xfId="3" applyNumberFormat="1" applyAlignment="1">
      <alignment horizontal="center" vertical="center"/>
    </xf>
    <xf numFmtId="0" fontId="5" fillId="9" borderId="0" xfId="3" applyFill="1" applyAlignment="1">
      <alignment horizontal="center" vertical="center"/>
    </xf>
    <xf numFmtId="1" fontId="5" fillId="9" borderId="0" xfId="3" applyNumberFormat="1" applyFill="1" applyAlignment="1">
      <alignment horizontal="center" vertical="center"/>
    </xf>
    <xf numFmtId="166" fontId="5" fillId="11" borderId="0" xfId="3" applyNumberFormat="1" applyFill="1" applyAlignment="1">
      <alignment horizontal="center" vertical="center"/>
    </xf>
    <xf numFmtId="2" fontId="5" fillId="4" borderId="0" xfId="3" applyNumberFormat="1" applyFill="1" applyAlignment="1">
      <alignment horizontal="center" vertical="center"/>
    </xf>
    <xf numFmtId="1" fontId="5" fillId="4" borderId="0" xfId="3" applyNumberFormat="1" applyFill="1" applyAlignment="1">
      <alignment horizontal="center" vertical="center"/>
    </xf>
    <xf numFmtId="166" fontId="5" fillId="6" borderId="0" xfId="3" applyNumberFormat="1" applyFill="1" applyAlignment="1">
      <alignment horizontal="center" vertical="center"/>
    </xf>
    <xf numFmtId="0" fontId="5" fillId="13" borderId="0" xfId="3" applyFill="1" applyAlignment="1">
      <alignment horizontal="center" vertical="center"/>
    </xf>
    <xf numFmtId="0" fontId="5" fillId="0" borderId="0" xfId="3" applyAlignment="1">
      <alignment horizontal="center"/>
    </xf>
    <xf numFmtId="0" fontId="5" fillId="5" borderId="0" xfId="3" applyFill="1" applyAlignment="1">
      <alignment horizontal="center"/>
    </xf>
    <xf numFmtId="1" fontId="5" fillId="0" borderId="0" xfId="3" applyNumberFormat="1" applyAlignment="1">
      <alignment horizontal="center"/>
    </xf>
    <xf numFmtId="0" fontId="5" fillId="14" borderId="0" xfId="3" applyFill="1" applyAlignment="1">
      <alignment horizontal="center" vertical="center"/>
    </xf>
    <xf numFmtId="2" fontId="5" fillId="14" borderId="0" xfId="3" applyNumberFormat="1" applyFill="1" applyAlignment="1">
      <alignment horizontal="center" vertical="center"/>
    </xf>
    <xf numFmtId="166" fontId="5" fillId="7" borderId="0" xfId="3" applyNumberFormat="1" applyFill="1" applyAlignment="1">
      <alignment horizontal="center" vertical="center"/>
    </xf>
    <xf numFmtId="0" fontId="5" fillId="15" borderId="0" xfId="3" applyFill="1" applyAlignment="1">
      <alignment horizontal="center" vertical="center"/>
    </xf>
    <xf numFmtId="2" fontId="5" fillId="15" borderId="0" xfId="3" applyNumberFormat="1" applyFill="1" applyAlignment="1">
      <alignment horizontal="center" vertical="center"/>
    </xf>
    <xf numFmtId="0" fontId="5" fillId="8" borderId="0" xfId="3" applyFill="1" applyAlignment="1">
      <alignment horizontal="center" vertical="center"/>
    </xf>
    <xf numFmtId="0" fontId="5" fillId="16" borderId="0" xfId="3" applyFill="1" applyAlignment="1">
      <alignment horizontal="center" vertical="center"/>
    </xf>
    <xf numFmtId="49" fontId="5" fillId="6" borderId="0" xfId="3" applyNumberFormat="1" applyFill="1" applyAlignment="1">
      <alignment horizontal="center" vertical="center"/>
    </xf>
    <xf numFmtId="49" fontId="5" fillId="7" borderId="0" xfId="3" applyNumberFormat="1" applyFill="1" applyAlignment="1">
      <alignment horizontal="center" vertical="center"/>
    </xf>
    <xf numFmtId="0" fontId="1" fillId="0" borderId="0" xfId="0" applyFont="1" applyAlignment="1">
      <alignment horizontal="center" textRotation="90"/>
    </xf>
    <xf numFmtId="0" fontId="4" fillId="0" borderId="0" xfId="0" applyFont="1" applyAlignment="1">
      <alignment horizontal="center"/>
    </xf>
    <xf numFmtId="0" fontId="4" fillId="0" borderId="0" xfId="3" applyFont="1" applyAlignment="1">
      <alignment horizontal="center" vertical="center"/>
    </xf>
    <xf numFmtId="1" fontId="4" fillId="3" borderId="0" xfId="3" applyNumberFormat="1" applyFont="1" applyFill="1" applyAlignment="1">
      <alignment horizontal="center" vertical="center"/>
    </xf>
    <xf numFmtId="0" fontId="5" fillId="20" borderId="0" xfId="1" applyFont="1" applyFill="1" applyAlignment="1">
      <alignment horizontal="center" vertical="center"/>
    </xf>
    <xf numFmtId="1" fontId="5" fillId="20" borderId="0" xfId="3" applyNumberFormat="1" applyFill="1" applyAlignment="1">
      <alignment horizontal="center" vertical="center"/>
    </xf>
    <xf numFmtId="165" fontId="5" fillId="21" borderId="0" xfId="1" applyNumberFormat="1" applyFont="1" applyFill="1" applyAlignment="1">
      <alignment horizontal="center" vertical="center"/>
    </xf>
    <xf numFmtId="0" fontId="5" fillId="21" borderId="0" xfId="3" applyFill="1" applyAlignment="1">
      <alignment horizontal="center" vertical="center"/>
    </xf>
    <xf numFmtId="165" fontId="5" fillId="11" borderId="0" xfId="1" applyNumberFormat="1" applyFont="1" applyFill="1" applyAlignment="1">
      <alignment horizontal="center" vertical="center"/>
    </xf>
    <xf numFmtId="0" fontId="5" fillId="11" borderId="0" xfId="3" applyFill="1" applyAlignment="1">
      <alignment horizontal="center" vertical="center"/>
    </xf>
    <xf numFmtId="0" fontId="5" fillId="22" borderId="0" xfId="3" applyFill="1" applyAlignment="1">
      <alignment horizontal="center" vertical="center"/>
    </xf>
    <xf numFmtId="0" fontId="5" fillId="19" borderId="0" xfId="3" applyFill="1" applyAlignment="1">
      <alignment horizontal="center" vertical="center"/>
    </xf>
    <xf numFmtId="0" fontId="5" fillId="6" borderId="0" xfId="3" applyFill="1" applyAlignment="1">
      <alignment horizontal="center" vertical="center"/>
    </xf>
    <xf numFmtId="164" fontId="5" fillId="13" borderId="0" xfId="1" applyNumberFormat="1" applyFont="1" applyFill="1" applyAlignment="1">
      <alignment horizontal="center" vertical="center"/>
    </xf>
    <xf numFmtId="166" fontId="5" fillId="19" borderId="0" xfId="3" applyNumberFormat="1" applyFill="1" applyAlignment="1">
      <alignment horizontal="center" vertical="center"/>
    </xf>
    <xf numFmtId="0" fontId="1" fillId="13" borderId="0" xfId="3" applyFont="1" applyFill="1" applyAlignment="1">
      <alignment horizontal="center" textRotation="90"/>
    </xf>
    <xf numFmtId="0" fontId="4" fillId="13" borderId="0" xfId="3" applyFont="1" applyFill="1" applyAlignment="1">
      <alignment horizontal="center" vertical="center"/>
    </xf>
    <xf numFmtId="0" fontId="5" fillId="8" borderId="0" xfId="1" applyFont="1" applyFill="1" applyAlignment="1">
      <alignment horizontal="center" vertical="center"/>
    </xf>
    <xf numFmtId="0" fontId="4" fillId="13" borderId="0" xfId="3" applyFont="1" applyFill="1" applyAlignment="1">
      <alignment horizontal="center"/>
    </xf>
    <xf numFmtId="166" fontId="5" fillId="21" borderId="0" xfId="3" applyNumberFormat="1" applyFill="1" applyAlignment="1">
      <alignment horizontal="center" vertical="center"/>
    </xf>
    <xf numFmtId="0" fontId="5" fillId="3" borderId="0" xfId="3" applyFill="1" applyAlignment="1">
      <alignment horizontal="center" vertical="center"/>
    </xf>
    <xf numFmtId="166" fontId="5" fillId="22" borderId="0" xfId="3" applyNumberFormat="1" applyFill="1" applyAlignment="1">
      <alignment horizontal="center" vertical="center"/>
    </xf>
    <xf numFmtId="49" fontId="5" fillId="22" borderId="0" xfId="3" applyNumberFormat="1" applyFill="1" applyAlignment="1">
      <alignment horizontal="center" vertical="center"/>
    </xf>
    <xf numFmtId="0" fontId="5" fillId="23" borderId="0" xfId="3" applyFill="1" applyAlignment="1">
      <alignment horizontal="center" vertical="center"/>
    </xf>
    <xf numFmtId="166" fontId="5" fillId="23" borderId="0" xfId="3" applyNumberFormat="1" applyFill="1" applyAlignment="1">
      <alignment horizontal="center" vertical="center"/>
    </xf>
    <xf numFmtId="49" fontId="5" fillId="23" borderId="0" xfId="3" applyNumberFormat="1" applyFill="1" applyAlignment="1">
      <alignment horizontal="center" vertical="center"/>
    </xf>
    <xf numFmtId="164" fontId="5" fillId="3" borderId="0" xfId="1" applyNumberFormat="1" applyFont="1" applyFill="1" applyAlignment="1">
      <alignment horizontal="center" vertical="center"/>
    </xf>
    <xf numFmtId="165" fontId="5" fillId="3" borderId="0" xfId="1" applyNumberFormat="1" applyFont="1" applyFill="1" applyAlignment="1">
      <alignment horizontal="center" vertical="center"/>
    </xf>
    <xf numFmtId="2" fontId="5" fillId="3" borderId="0" xfId="3" applyNumberFormat="1" applyFill="1" applyAlignment="1">
      <alignment horizontal="center" vertical="center"/>
    </xf>
    <xf numFmtId="1" fontId="5" fillId="3" borderId="0" xfId="3" applyNumberFormat="1" applyFill="1" applyAlignment="1">
      <alignment horizontal="center" vertical="center"/>
    </xf>
    <xf numFmtId="2" fontId="5" fillId="8" borderId="0" xfId="3" applyNumberFormat="1" applyFill="1" applyAlignment="1">
      <alignment horizontal="center" vertical="center"/>
    </xf>
    <xf numFmtId="1" fontId="5" fillId="8" borderId="0" xfId="3" applyNumberFormat="1" applyFill="1" applyAlignment="1">
      <alignment horizontal="center" vertical="center"/>
    </xf>
    <xf numFmtId="0" fontId="5" fillId="7" borderId="0" xfId="3" applyFill="1" applyAlignment="1">
      <alignment horizontal="center" vertical="center"/>
    </xf>
    <xf numFmtId="0" fontId="5" fillId="24" borderId="0" xfId="3" applyFill="1" applyAlignment="1">
      <alignment horizontal="center" vertical="center"/>
    </xf>
    <xf numFmtId="166" fontId="5" fillId="24" borderId="0" xfId="3" applyNumberFormat="1" applyFill="1" applyAlignment="1">
      <alignment horizontal="center" vertical="center"/>
    </xf>
    <xf numFmtId="49" fontId="5" fillId="24" borderId="0" xfId="3" applyNumberFormat="1" applyFill="1" applyAlignment="1">
      <alignment horizontal="center" vertical="center"/>
    </xf>
    <xf numFmtId="2" fontId="5" fillId="10" borderId="0" xfId="3" applyNumberFormat="1" applyFill="1" applyAlignment="1">
      <alignment horizontal="center" vertical="center"/>
    </xf>
    <xf numFmtId="0" fontId="5" fillId="10" borderId="0" xfId="3" applyFill="1" applyAlignment="1">
      <alignment horizontal="center" vertical="center"/>
    </xf>
    <xf numFmtId="166" fontId="5" fillId="10" borderId="0" xfId="3" applyNumberFormat="1" applyFill="1" applyAlignment="1">
      <alignment horizontal="center" vertical="center"/>
    </xf>
    <xf numFmtId="166" fontId="4" fillId="15" borderId="0" xfId="3" applyNumberFormat="1" applyFont="1" applyFill="1" applyAlignment="1">
      <alignment horizontal="center" vertical="center"/>
    </xf>
    <xf numFmtId="0" fontId="5" fillId="25" borderId="0" xfId="3" applyFill="1" applyAlignment="1">
      <alignment horizontal="center" vertical="center"/>
    </xf>
    <xf numFmtId="2" fontId="5" fillId="19" borderId="0" xfId="3" applyNumberFormat="1" applyFill="1" applyAlignment="1">
      <alignment horizontal="center" vertical="center"/>
    </xf>
    <xf numFmtId="166" fontId="5" fillId="3" borderId="0" xfId="3" applyNumberFormat="1" applyFill="1" applyAlignment="1">
      <alignment horizontal="center" vertical="center"/>
    </xf>
    <xf numFmtId="49" fontId="5" fillId="19" borderId="0" xfId="3" applyNumberFormat="1" applyFill="1" applyAlignment="1">
      <alignment horizontal="center" vertical="center"/>
    </xf>
    <xf numFmtId="1" fontId="5" fillId="13" borderId="0" xfId="3" applyNumberFormat="1" applyFill="1" applyAlignment="1">
      <alignment horizontal="center" vertical="center"/>
    </xf>
    <xf numFmtId="2" fontId="5" fillId="17" borderId="0" xfId="3" applyNumberFormat="1" applyFill="1" applyAlignment="1">
      <alignment horizontal="center" vertical="center"/>
    </xf>
    <xf numFmtId="0" fontId="5" fillId="17" borderId="0" xfId="3" applyFill="1" applyAlignment="1">
      <alignment horizontal="center" vertical="center"/>
    </xf>
    <xf numFmtId="0" fontId="5" fillId="26" borderId="0" xfId="3" applyFill="1" applyAlignment="1">
      <alignment horizontal="center" vertical="center"/>
    </xf>
    <xf numFmtId="166" fontId="5" fillId="26" borderId="0" xfId="3" applyNumberFormat="1" applyFill="1" applyAlignment="1">
      <alignment horizontal="center" vertical="center"/>
    </xf>
    <xf numFmtId="49" fontId="5" fillId="26" borderId="0" xfId="3" applyNumberFormat="1" applyFill="1" applyAlignment="1">
      <alignment horizontal="center" vertical="center"/>
    </xf>
    <xf numFmtId="166" fontId="5" fillId="25" borderId="0" xfId="3" applyNumberFormat="1" applyFill="1" applyAlignment="1">
      <alignment horizontal="center" vertical="center"/>
    </xf>
    <xf numFmtId="49" fontId="5" fillId="25" borderId="0" xfId="3" applyNumberFormat="1" applyFill="1" applyAlignment="1">
      <alignment horizontal="center" vertical="center"/>
    </xf>
    <xf numFmtId="0" fontId="5" fillId="13" borderId="0" xfId="1" applyFont="1" applyFill="1" applyAlignment="1">
      <alignment horizontal="center" vertical="center"/>
    </xf>
    <xf numFmtId="2" fontId="5" fillId="16" borderId="0" xfId="3" applyNumberFormat="1" applyFill="1" applyAlignment="1">
      <alignment horizontal="center" vertical="center"/>
    </xf>
    <xf numFmtId="164" fontId="5" fillId="16" borderId="0" xfId="1" applyNumberFormat="1" applyFont="1" applyFill="1" applyAlignment="1">
      <alignment horizontal="center" vertical="center"/>
    </xf>
    <xf numFmtId="165" fontId="5" fillId="16" borderId="0" xfId="1" applyNumberFormat="1" applyFont="1" applyFill="1" applyAlignment="1">
      <alignment horizontal="center" vertical="center"/>
    </xf>
    <xf numFmtId="164" fontId="5" fillId="17" borderId="0" xfId="1" applyNumberFormat="1" applyFont="1" applyFill="1" applyAlignment="1">
      <alignment horizontal="center" vertical="center"/>
    </xf>
    <xf numFmtId="165" fontId="5" fillId="17" borderId="0" xfId="1" applyNumberFormat="1" applyFont="1" applyFill="1" applyAlignment="1">
      <alignment horizontal="center" vertical="center"/>
    </xf>
    <xf numFmtId="0" fontId="9" fillId="2" borderId="1" xfId="0" applyFont="1" applyFill="1" applyBorder="1" applyAlignment="1">
      <alignment horizontal="center"/>
    </xf>
    <xf numFmtId="0" fontId="0" fillId="13" borderId="0" xfId="0" applyFill="1"/>
    <xf numFmtId="0" fontId="0" fillId="0" borderId="13" xfId="0" applyBorder="1"/>
    <xf numFmtId="0" fontId="0" fillId="0" borderId="14" xfId="0" applyBorder="1"/>
    <xf numFmtId="0" fontId="17" fillId="0" borderId="0" xfId="0" applyFont="1" applyAlignment="1">
      <alignment horizontal="center" textRotation="90"/>
    </xf>
    <xf numFmtId="0" fontId="18" fillId="0" borderId="0" xfId="0" applyFont="1" applyAlignment="1">
      <alignment horizontal="center" vertical="center"/>
    </xf>
    <xf numFmtId="164" fontId="18" fillId="0" borderId="0" xfId="1" applyNumberFormat="1" applyFont="1" applyAlignment="1">
      <alignment horizontal="center" vertical="center"/>
    </xf>
    <xf numFmtId="165" fontId="18" fillId="0" borderId="0" xfId="1" applyNumberFormat="1" applyFont="1" applyAlignment="1">
      <alignment horizontal="center" vertical="center"/>
    </xf>
    <xf numFmtId="0" fontId="0" fillId="27" borderId="8" xfId="0" applyFill="1" applyBorder="1" applyAlignment="1">
      <alignment horizontal="center"/>
    </xf>
    <xf numFmtId="0" fontId="19" fillId="2" borderId="11" xfId="0" applyFont="1" applyFill="1" applyBorder="1" applyAlignment="1">
      <alignment horizontal="center" vertical="center"/>
    </xf>
    <xf numFmtId="0" fontId="0" fillId="27" borderId="15" xfId="0" applyFill="1" applyBorder="1" applyAlignment="1">
      <alignment horizontal="center"/>
    </xf>
    <xf numFmtId="0" fontId="19" fillId="2" borderId="13" xfId="0" applyFont="1" applyFill="1" applyBorder="1" applyAlignment="1">
      <alignment horizontal="center" vertical="center"/>
    </xf>
    <xf numFmtId="167" fontId="1" fillId="2" borderId="0" xfId="3" applyNumberFormat="1" applyFont="1" applyFill="1" applyAlignment="1">
      <alignment horizontal="center" textRotation="90"/>
    </xf>
    <xf numFmtId="167" fontId="5" fillId="11" borderId="0" xfId="3" applyNumberFormat="1" applyFill="1" applyAlignment="1">
      <alignment horizontal="center" vertical="center"/>
    </xf>
    <xf numFmtId="167" fontId="5" fillId="0" borderId="0" xfId="3" applyNumberFormat="1" applyAlignment="1">
      <alignment horizontal="center" vertical="center"/>
    </xf>
    <xf numFmtId="167" fontId="5" fillId="5" borderId="0" xfId="3" applyNumberFormat="1" applyFill="1" applyAlignment="1">
      <alignment horizontal="center" vertical="center"/>
    </xf>
    <xf numFmtId="167" fontId="5" fillId="7" borderId="0" xfId="3" applyNumberFormat="1" applyFill="1" applyAlignment="1">
      <alignment horizontal="center" vertical="center"/>
    </xf>
    <xf numFmtId="167" fontId="5" fillId="6" borderId="0" xfId="3" applyNumberFormat="1" applyFill="1" applyAlignment="1">
      <alignment horizontal="center" vertical="center"/>
    </xf>
    <xf numFmtId="167" fontId="5" fillId="23" borderId="0" xfId="3" applyNumberFormat="1" applyFill="1" applyAlignment="1">
      <alignment horizontal="center" vertical="center"/>
    </xf>
    <xf numFmtId="167" fontId="5" fillId="19" borderId="0" xfId="3" applyNumberFormat="1" applyFill="1" applyAlignment="1">
      <alignment horizontal="center" vertical="center"/>
    </xf>
    <xf numFmtId="167" fontId="5" fillId="26" borderId="0" xfId="3" applyNumberFormat="1" applyFill="1" applyAlignment="1">
      <alignment horizontal="center" vertical="center"/>
    </xf>
    <xf numFmtId="167" fontId="5" fillId="25" borderId="0" xfId="3" applyNumberFormat="1" applyFill="1" applyAlignment="1">
      <alignment horizontal="center" vertical="center"/>
    </xf>
    <xf numFmtId="167" fontId="5" fillId="24" borderId="0" xfId="3" applyNumberFormat="1" applyFill="1" applyAlignment="1">
      <alignment horizontal="center" vertical="center"/>
    </xf>
    <xf numFmtId="167" fontId="4" fillId="17" borderId="0" xfId="3" applyNumberFormat="1" applyFont="1" applyFill="1" applyAlignment="1">
      <alignment horizontal="center" vertical="center"/>
    </xf>
    <xf numFmtId="167" fontId="5" fillId="22" borderId="0" xfId="3" applyNumberFormat="1" applyFill="1" applyAlignment="1">
      <alignment horizontal="center" vertical="center"/>
    </xf>
    <xf numFmtId="166" fontId="5" fillId="21" borderId="0" xfId="3" applyNumberFormat="1" applyFill="1" applyAlignment="1">
      <alignment vertical="center" wrapText="1"/>
    </xf>
    <xf numFmtId="167" fontId="9" fillId="18" borderId="4" xfId="0" applyNumberFormat="1" applyFont="1" applyFill="1" applyBorder="1" applyAlignment="1">
      <alignment horizontal="center"/>
    </xf>
    <xf numFmtId="1" fontId="5" fillId="21" borderId="0" xfId="3" applyNumberFormat="1" applyFill="1" applyAlignment="1">
      <alignment horizontal="center" vertical="center"/>
    </xf>
    <xf numFmtId="0" fontId="16" fillId="2" borderId="0" xfId="0" applyFont="1" applyFill="1" applyAlignment="1">
      <alignment horizontal="center" textRotation="90"/>
    </xf>
    <xf numFmtId="164" fontId="16" fillId="2" borderId="0" xfId="1" applyNumberFormat="1" applyFont="1" applyFill="1" applyAlignment="1">
      <alignment horizontal="center" textRotation="90"/>
    </xf>
    <xf numFmtId="165" fontId="16" fillId="2" borderId="0" xfId="1" applyNumberFormat="1" applyFont="1" applyFill="1" applyAlignment="1">
      <alignment horizontal="center" textRotation="90"/>
    </xf>
    <xf numFmtId="0" fontId="4" fillId="13" borderId="0" xfId="1" applyFont="1" applyFill="1" applyAlignment="1">
      <alignment horizontal="center" vertical="center"/>
    </xf>
    <xf numFmtId="0" fontId="4" fillId="9" borderId="0" xfId="3" applyFont="1" applyFill="1" applyAlignment="1">
      <alignment horizontal="center" vertical="center"/>
    </xf>
    <xf numFmtId="0" fontId="15" fillId="0" borderId="13" xfId="0" applyFont="1" applyBorder="1"/>
    <xf numFmtId="0" fontId="15" fillId="27" borderId="7" xfId="0" applyFont="1" applyFill="1" applyBorder="1" applyAlignment="1">
      <alignment horizontal="center"/>
    </xf>
    <xf numFmtId="0" fontId="15" fillId="27" borderId="8" xfId="0" applyFont="1" applyFill="1" applyBorder="1" applyAlignment="1">
      <alignment horizontal="center"/>
    </xf>
    <xf numFmtId="0" fontId="15" fillId="27" borderId="15" xfId="0" applyFont="1" applyFill="1" applyBorder="1" applyAlignment="1">
      <alignment horizontal="center"/>
    </xf>
    <xf numFmtId="0" fontId="15" fillId="0" borderId="14" xfId="0" applyFont="1" applyBorder="1"/>
    <xf numFmtId="1" fontId="5" fillId="15" borderId="0" xfId="3" applyNumberFormat="1" applyFill="1" applyAlignment="1">
      <alignment horizontal="center" vertical="center"/>
    </xf>
    <xf numFmtId="167" fontId="4" fillId="13" borderId="0" xfId="3" applyNumberFormat="1" applyFont="1" applyFill="1" applyAlignment="1">
      <alignment horizontal="center" vertical="center"/>
    </xf>
    <xf numFmtId="2" fontId="5" fillId="13" borderId="0" xfId="3" applyNumberFormat="1" applyFill="1" applyAlignment="1">
      <alignment horizontal="center" vertical="center"/>
    </xf>
    <xf numFmtId="165" fontId="5" fillId="13" borderId="0" xfId="1" applyNumberFormat="1" applyFont="1" applyFill="1" applyAlignment="1">
      <alignment horizontal="center" vertical="center"/>
    </xf>
    <xf numFmtId="164" fontId="24" fillId="13" borderId="0" xfId="1" applyNumberFormat="1" applyFont="1" applyFill="1" applyAlignment="1">
      <alignment horizontal="center" vertical="center"/>
    </xf>
    <xf numFmtId="0" fontId="1" fillId="29" borderId="0" xfId="3" applyFont="1" applyFill="1" applyAlignment="1">
      <alignment horizontal="center" textRotation="90"/>
    </xf>
    <xf numFmtId="0" fontId="1" fillId="30" borderId="0" xfId="3" applyFont="1" applyFill="1" applyAlignment="1">
      <alignment horizontal="center" textRotation="90"/>
    </xf>
    <xf numFmtId="164" fontId="1" fillId="30" borderId="0" xfId="1" applyNumberFormat="1" applyFont="1" applyFill="1" applyAlignment="1">
      <alignment horizontal="center" textRotation="90"/>
    </xf>
    <xf numFmtId="165" fontId="1" fillId="30" borderId="0" xfId="1" applyNumberFormat="1" applyFont="1" applyFill="1" applyAlignment="1">
      <alignment horizontal="center" textRotation="90"/>
    </xf>
    <xf numFmtId="0" fontId="26" fillId="30" borderId="0" xfId="4" applyFont="1" applyFill="1" applyAlignment="1">
      <alignment horizontal="center" textRotation="90"/>
    </xf>
    <xf numFmtId="0" fontId="26" fillId="31" borderId="0" xfId="4" applyFont="1" applyFill="1" applyAlignment="1">
      <alignment horizontal="center" textRotation="90"/>
    </xf>
    <xf numFmtId="2" fontId="26" fillId="30" borderId="0" xfId="4" applyNumberFormat="1" applyFont="1" applyFill="1" applyAlignment="1">
      <alignment horizontal="center" textRotation="90"/>
    </xf>
    <xf numFmtId="2" fontId="26" fillId="31" borderId="0" xfId="4" applyNumberFormat="1" applyFont="1" applyFill="1" applyAlignment="1">
      <alignment horizontal="center" textRotation="90"/>
    </xf>
    <xf numFmtId="1" fontId="26" fillId="29" borderId="0" xfId="4" applyNumberFormat="1" applyFont="1" applyFill="1" applyAlignment="1">
      <alignment horizontal="center" textRotation="90"/>
    </xf>
    <xf numFmtId="0" fontId="24" fillId="11" borderId="0" xfId="4" applyFont="1" applyFill="1" applyAlignment="1">
      <alignment horizontal="center"/>
    </xf>
    <xf numFmtId="0" fontId="25" fillId="0" borderId="0" xfId="4" applyAlignment="1">
      <alignment horizontal="center"/>
    </xf>
    <xf numFmtId="167" fontId="4" fillId="32" borderId="0" xfId="4" applyNumberFormat="1" applyFont="1" applyFill="1" applyAlignment="1">
      <alignment horizontal="center"/>
    </xf>
    <xf numFmtId="2" fontId="24" fillId="33" borderId="0" xfId="4" applyNumberFormat="1" applyFont="1" applyFill="1" applyAlignment="1">
      <alignment horizontal="center"/>
    </xf>
    <xf numFmtId="0" fontId="24" fillId="34" borderId="0" xfId="4" applyFont="1" applyFill="1" applyAlignment="1">
      <alignment horizontal="center"/>
    </xf>
    <xf numFmtId="170" fontId="24" fillId="33" borderId="0" xfId="4" applyNumberFormat="1" applyFont="1" applyFill="1" applyAlignment="1">
      <alignment horizontal="center"/>
    </xf>
    <xf numFmtId="166" fontId="4" fillId="32" borderId="0" xfId="4" applyNumberFormat="1" applyFont="1" applyFill="1" applyAlignment="1">
      <alignment horizontal="center"/>
    </xf>
    <xf numFmtId="167" fontId="24" fillId="33" borderId="0" xfId="4" applyNumberFormat="1" applyFont="1" applyFill="1" applyAlignment="1">
      <alignment horizontal="center"/>
    </xf>
    <xf numFmtId="166" fontId="24" fillId="11" borderId="0" xfId="4" applyNumberFormat="1" applyFont="1" applyFill="1" applyAlignment="1">
      <alignment horizontal="center"/>
    </xf>
    <xf numFmtId="166" fontId="24" fillId="35" borderId="0" xfId="4" applyNumberFormat="1" applyFont="1" applyFill="1" applyAlignment="1">
      <alignment horizontal="center"/>
    </xf>
    <xf numFmtId="166" fontId="4" fillId="2" borderId="0" xfId="3" applyNumberFormat="1" applyFont="1" applyFill="1" applyAlignment="1">
      <alignment horizontal="center" vertical="center"/>
    </xf>
    <xf numFmtId="1" fontId="4" fillId="32" borderId="0" xfId="4" applyNumberFormat="1" applyFont="1" applyFill="1" applyAlignment="1">
      <alignment horizontal="center"/>
    </xf>
    <xf numFmtId="0" fontId="0" fillId="13" borderId="13" xfId="0" applyFill="1" applyBorder="1"/>
    <xf numFmtId="0" fontId="15" fillId="13" borderId="13" xfId="0" applyFont="1" applyFill="1" applyBorder="1"/>
    <xf numFmtId="0" fontId="30" fillId="13" borderId="13" xfId="0" applyFont="1" applyFill="1" applyBorder="1" applyAlignment="1">
      <alignment horizontal="center"/>
    </xf>
    <xf numFmtId="0" fontId="15" fillId="27" borderId="25" xfId="0" applyFont="1" applyFill="1" applyBorder="1" applyAlignment="1">
      <alignment horizontal="center"/>
    </xf>
    <xf numFmtId="0" fontId="0" fillId="27" borderId="25" xfId="0" applyFill="1" applyBorder="1" applyAlignment="1">
      <alignment horizontal="center"/>
    </xf>
    <xf numFmtId="0" fontId="24" fillId="13" borderId="0" xfId="4" applyFont="1" applyFill="1" applyAlignment="1">
      <alignment horizontal="center"/>
    </xf>
    <xf numFmtId="0" fontId="4" fillId="32" borderId="0" xfId="4" applyFont="1" applyFill="1" applyAlignment="1">
      <alignment horizontal="center"/>
    </xf>
    <xf numFmtId="0" fontId="24" fillId="29" borderId="0" xfId="4" applyFont="1" applyFill="1" applyAlignment="1">
      <alignment horizontal="center"/>
    </xf>
    <xf numFmtId="0" fontId="24" fillId="30" borderId="0" xfId="4" applyFont="1" applyFill="1" applyAlignment="1">
      <alignment horizontal="center"/>
    </xf>
    <xf numFmtId="0" fontId="24" fillId="0" borderId="0" xfId="4" applyFont="1" applyAlignment="1">
      <alignment horizontal="center"/>
    </xf>
    <xf numFmtId="169" fontId="24" fillId="11" borderId="0" xfId="4" applyNumberFormat="1" applyFont="1" applyFill="1" applyAlignment="1">
      <alignment horizontal="center"/>
    </xf>
    <xf numFmtId="0" fontId="5" fillId="2" borderId="0" xfId="3" applyFill="1" applyAlignment="1">
      <alignment horizontal="center"/>
    </xf>
    <xf numFmtId="164" fontId="1" fillId="2" borderId="0" xfId="1" applyNumberFormat="1" applyFont="1" applyFill="1" applyAlignment="1">
      <alignment horizontal="center"/>
    </xf>
    <xf numFmtId="169" fontId="4" fillId="32" borderId="0" xfId="4" applyNumberFormat="1" applyFont="1" applyFill="1" applyAlignment="1">
      <alignment horizontal="center"/>
    </xf>
    <xf numFmtId="0" fontId="16" fillId="2" borderId="0" xfId="0" applyFont="1" applyFill="1" applyAlignment="1">
      <alignment horizontal="center" textRotation="90" wrapText="1"/>
    </xf>
    <xf numFmtId="1" fontId="16" fillId="2" borderId="0" xfId="0" applyNumberFormat="1" applyFont="1" applyFill="1" applyAlignment="1">
      <alignment horizontal="center" textRotation="90"/>
    </xf>
    <xf numFmtId="166" fontId="5" fillId="11" borderId="0" xfId="3" applyNumberFormat="1" applyFill="1" applyAlignment="1">
      <alignment horizontal="center" vertical="center" wrapText="1"/>
    </xf>
    <xf numFmtId="2" fontId="4" fillId="32" borderId="0" xfId="4" applyNumberFormat="1" applyFont="1" applyFill="1" applyAlignment="1">
      <alignment horizontal="center"/>
    </xf>
    <xf numFmtId="165" fontId="18" fillId="0" borderId="0" xfId="0" applyNumberFormat="1" applyFont="1" applyAlignment="1">
      <alignment horizontal="center" vertical="center"/>
    </xf>
    <xf numFmtId="0" fontId="15" fillId="0" borderId="21" xfId="0" applyFont="1" applyBorder="1" applyAlignment="1">
      <alignment horizontal="center" vertical="center"/>
    </xf>
    <xf numFmtId="0" fontId="22" fillId="0" borderId="3" xfId="1" applyFont="1" applyBorder="1" applyAlignment="1">
      <alignment horizontal="center" vertical="center"/>
    </xf>
    <xf numFmtId="164" fontId="22" fillId="0" borderId="3" xfId="1" applyNumberFormat="1" applyFont="1" applyBorder="1" applyAlignment="1">
      <alignment horizontal="center" vertical="center"/>
    </xf>
    <xf numFmtId="0" fontId="22" fillId="0" borderId="23" xfId="1" applyFont="1" applyBorder="1" applyAlignment="1">
      <alignment horizontal="center" vertical="center"/>
    </xf>
    <xf numFmtId="164" fontId="22" fillId="0" borderId="23" xfId="1" applyNumberFormat="1" applyFont="1" applyBorder="1" applyAlignment="1">
      <alignment horizontal="center" vertical="center"/>
    </xf>
    <xf numFmtId="1" fontId="22" fillId="0" borderId="17" xfId="3" applyNumberFormat="1" applyFont="1" applyBorder="1" applyAlignment="1">
      <alignment horizontal="center" vertical="center"/>
    </xf>
    <xf numFmtId="0" fontId="22" fillId="0" borderId="9" xfId="1" applyFont="1" applyBorder="1" applyAlignment="1">
      <alignment horizontal="center" vertical="center"/>
    </xf>
    <xf numFmtId="164" fontId="22" fillId="0" borderId="9" xfId="1" applyNumberFormat="1" applyFont="1" applyBorder="1" applyAlignment="1">
      <alignment horizontal="center" vertical="center"/>
    </xf>
    <xf numFmtId="1" fontId="22" fillId="0" borderId="16" xfId="3" applyNumberFormat="1" applyFont="1" applyBorder="1" applyAlignment="1">
      <alignment horizontal="center" vertical="center"/>
    </xf>
    <xf numFmtId="2" fontId="22" fillId="0" borderId="22" xfId="3" applyNumberFormat="1" applyFont="1" applyBorder="1" applyAlignment="1">
      <alignment horizontal="center" vertical="center"/>
    </xf>
    <xf numFmtId="2" fontId="22" fillId="0" borderId="24" xfId="3" applyNumberFormat="1" applyFont="1" applyBorder="1" applyAlignment="1">
      <alignment horizontal="center" vertical="center"/>
    </xf>
    <xf numFmtId="0" fontId="18" fillId="0" borderId="0" xfId="1" applyFont="1" applyAlignment="1">
      <alignment horizontal="center" vertical="center"/>
    </xf>
    <xf numFmtId="165" fontId="18" fillId="0" borderId="0" xfId="3" applyNumberFormat="1" applyFont="1" applyAlignment="1">
      <alignment horizontal="center" vertical="center"/>
    </xf>
    <xf numFmtId="165" fontId="20" fillId="0" borderId="0" xfId="3" applyNumberFormat="1" applyFont="1" applyAlignment="1">
      <alignment horizontal="center" vertical="center"/>
    </xf>
    <xf numFmtId="0" fontId="18" fillId="0" borderId="0" xfId="3" applyFont="1" applyAlignment="1">
      <alignment horizontal="center" vertical="center"/>
    </xf>
    <xf numFmtId="2" fontId="18" fillId="0" borderId="0" xfId="3" applyNumberFormat="1" applyFont="1" applyAlignment="1">
      <alignment horizontal="center" vertical="center"/>
    </xf>
    <xf numFmtId="166" fontId="18" fillId="0" borderId="0" xfId="3" applyNumberFormat="1" applyFont="1" applyAlignment="1">
      <alignment horizontal="center" vertical="center"/>
    </xf>
    <xf numFmtId="1" fontId="18" fillId="0" borderId="0" xfId="3" applyNumberFormat="1" applyFont="1" applyAlignment="1">
      <alignment horizontal="center" vertical="center"/>
    </xf>
    <xf numFmtId="0" fontId="18" fillId="0" borderId="0" xfId="5" applyFont="1" applyAlignment="1">
      <alignment horizontal="center" vertical="center"/>
    </xf>
    <xf numFmtId="165" fontId="15" fillId="0" borderId="0" xfId="1" applyNumberFormat="1" applyFont="1" applyAlignment="1">
      <alignment horizontal="center" vertical="center"/>
    </xf>
    <xf numFmtId="0" fontId="15" fillId="0" borderId="0" xfId="0" applyFont="1" applyAlignment="1">
      <alignment horizontal="center"/>
    </xf>
    <xf numFmtId="166" fontId="18" fillId="0" borderId="0" xfId="0" applyNumberFormat="1" applyFont="1" applyAlignment="1">
      <alignment horizontal="center" vertical="center"/>
    </xf>
    <xf numFmtId="165" fontId="31" fillId="0" borderId="0" xfId="3" applyNumberFormat="1" applyFont="1" applyAlignment="1">
      <alignment horizontal="center" vertical="center"/>
    </xf>
    <xf numFmtId="165" fontId="31" fillId="0" borderId="0" xfId="1" applyNumberFormat="1" applyFont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0" fontId="28" fillId="13" borderId="0" xfId="0" applyFont="1" applyFill="1" applyAlignment="1">
      <alignment horizontal="center"/>
    </xf>
    <xf numFmtId="0" fontId="27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0" fontId="32" fillId="0" borderId="0" xfId="1" applyFont="1" applyAlignment="1">
      <alignment horizontal="center" vertical="center"/>
    </xf>
    <xf numFmtId="164" fontId="32" fillId="0" borderId="0" xfId="1" applyNumberFormat="1" applyFont="1" applyAlignment="1">
      <alignment horizontal="center" vertical="center"/>
    </xf>
    <xf numFmtId="0" fontId="32" fillId="0" borderId="0" xfId="3" applyFont="1" applyAlignment="1">
      <alignment horizontal="center" vertical="center"/>
    </xf>
    <xf numFmtId="2" fontId="32" fillId="0" borderId="0" xfId="3" applyNumberFormat="1" applyFont="1" applyAlignment="1">
      <alignment horizontal="center" vertical="center"/>
    </xf>
    <xf numFmtId="166" fontId="32" fillId="0" borderId="0" xfId="3" applyNumberFormat="1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30" fillId="11" borderId="11" xfId="0" applyFont="1" applyFill="1" applyBorder="1" applyAlignment="1">
      <alignment horizontal="center"/>
    </xf>
    <xf numFmtId="0" fontId="30" fillId="21" borderId="13" xfId="0" applyFont="1" applyFill="1" applyBorder="1" applyAlignment="1">
      <alignment horizontal="center"/>
    </xf>
    <xf numFmtId="0" fontId="30" fillId="11" borderId="13" xfId="0" applyFont="1" applyFill="1" applyBorder="1" applyAlignment="1">
      <alignment horizontal="center"/>
    </xf>
    <xf numFmtId="0" fontId="30" fillId="21" borderId="14" xfId="0" applyFont="1" applyFill="1" applyBorder="1" applyAlignment="1">
      <alignment horizontal="center"/>
    </xf>
    <xf numFmtId="0" fontId="9" fillId="2" borderId="11" xfId="0" applyFont="1" applyFill="1" applyBorder="1" applyAlignment="1">
      <alignment horizontal="center" vertical="center"/>
    </xf>
    <xf numFmtId="0" fontId="9" fillId="18" borderId="11" xfId="0" applyFont="1" applyFill="1" applyBorder="1" applyAlignment="1">
      <alignment horizontal="center" vertical="center"/>
    </xf>
    <xf numFmtId="0" fontId="9" fillId="18" borderId="28" xfId="0" applyFont="1" applyFill="1" applyBorder="1" applyAlignment="1">
      <alignment horizontal="center" vertical="center"/>
    </xf>
    <xf numFmtId="0" fontId="9" fillId="18" borderId="2" xfId="0" applyFont="1" applyFill="1" applyBorder="1" applyAlignment="1">
      <alignment horizontal="center" vertical="center"/>
    </xf>
    <xf numFmtId="0" fontId="11" fillId="3" borderId="11" xfId="0" applyFont="1" applyFill="1" applyBorder="1" applyAlignment="1">
      <alignment horizontal="center"/>
    </xf>
    <xf numFmtId="167" fontId="7" fillId="11" borderId="10" xfId="0" applyNumberFormat="1" applyFont="1" applyFill="1" applyBorder="1" applyAlignment="1">
      <alignment horizontal="center"/>
    </xf>
    <xf numFmtId="2" fontId="7" fillId="11" borderId="10" xfId="0" applyNumberFormat="1" applyFont="1" applyFill="1" applyBorder="1" applyAlignment="1">
      <alignment horizontal="center"/>
    </xf>
    <xf numFmtId="1" fontId="8" fillId="11" borderId="27" xfId="0" applyNumberFormat="1" applyFont="1" applyFill="1" applyBorder="1" applyAlignment="1">
      <alignment horizontal="center"/>
    </xf>
    <xf numFmtId="0" fontId="13" fillId="20" borderId="29" xfId="0" applyFont="1" applyFill="1" applyBorder="1" applyAlignment="1">
      <alignment horizontal="center"/>
    </xf>
    <xf numFmtId="0" fontId="7" fillId="10" borderId="29" xfId="0" applyFont="1" applyFill="1" applyBorder="1" applyAlignment="1">
      <alignment horizontal="center"/>
    </xf>
    <xf numFmtId="0" fontId="11" fillId="8" borderId="29" xfId="0" applyFont="1" applyFill="1" applyBorder="1" applyAlignment="1">
      <alignment horizontal="center"/>
    </xf>
    <xf numFmtId="0" fontId="9" fillId="15" borderId="29" xfId="0" applyFont="1" applyFill="1" applyBorder="1" applyAlignment="1">
      <alignment horizontal="center"/>
    </xf>
    <xf numFmtId="0" fontId="9" fillId="9" borderId="29" xfId="0" applyFont="1" applyFill="1" applyBorder="1" applyAlignment="1">
      <alignment horizontal="center"/>
    </xf>
    <xf numFmtId="0" fontId="7" fillId="14" borderId="29" xfId="0" applyFont="1" applyFill="1" applyBorder="1" applyAlignment="1">
      <alignment horizontal="center"/>
    </xf>
    <xf numFmtId="0" fontId="11" fillId="16" borderId="29" xfId="0" applyFont="1" applyFill="1" applyBorder="1" applyAlignment="1">
      <alignment horizontal="center"/>
    </xf>
    <xf numFmtId="0" fontId="13" fillId="21" borderId="29" xfId="0" applyFont="1" applyFill="1" applyBorder="1" applyAlignment="1">
      <alignment horizontal="center"/>
    </xf>
    <xf numFmtId="0" fontId="12" fillId="9" borderId="29" xfId="0" applyFont="1" applyFill="1" applyBorder="1" applyAlignment="1">
      <alignment horizontal="center"/>
    </xf>
    <xf numFmtId="0" fontId="14" fillId="17" borderId="29" xfId="0" applyFont="1" applyFill="1" applyBorder="1" applyAlignment="1">
      <alignment horizontal="center"/>
    </xf>
    <xf numFmtId="0" fontId="11" fillId="28" borderId="11" xfId="0" applyFont="1" applyFill="1" applyBorder="1" applyAlignment="1">
      <alignment horizontal="center"/>
    </xf>
    <xf numFmtId="2" fontId="8" fillId="11" borderId="10" xfId="0" applyNumberFormat="1" applyFont="1" applyFill="1" applyBorder="1" applyAlignment="1">
      <alignment horizontal="center"/>
    </xf>
    <xf numFmtId="0" fontId="12" fillId="4" borderId="18" xfId="0" applyFont="1" applyFill="1" applyBorder="1" applyAlignment="1">
      <alignment horizontal="center"/>
    </xf>
    <xf numFmtId="0" fontId="10" fillId="12" borderId="11" xfId="0" applyFont="1" applyFill="1" applyBorder="1" applyAlignment="1">
      <alignment horizontal="center"/>
    </xf>
    <xf numFmtId="167" fontId="7" fillId="13" borderId="10" xfId="0" applyNumberFormat="1" applyFont="1" applyFill="1" applyBorder="1" applyAlignment="1">
      <alignment horizontal="center"/>
    </xf>
    <xf numFmtId="2" fontId="8" fillId="13" borderId="10" xfId="0" applyNumberFormat="1" applyFont="1" applyFill="1" applyBorder="1" applyAlignment="1">
      <alignment horizontal="center"/>
    </xf>
    <xf numFmtId="0" fontId="10" fillId="12" borderId="29" xfId="0" applyFont="1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vertical="center"/>
    </xf>
    <xf numFmtId="0" fontId="21" fillId="2" borderId="0" xfId="0" applyFont="1" applyFill="1" applyAlignment="1">
      <alignment horizontal="right"/>
    </xf>
    <xf numFmtId="2" fontId="16" fillId="2" borderId="0" xfId="0" applyNumberFormat="1" applyFont="1" applyFill="1" applyAlignment="1">
      <alignment horizontal="center" textRotation="90"/>
    </xf>
    <xf numFmtId="166" fontId="9" fillId="18" borderId="4" xfId="0" applyNumberFormat="1" applyFont="1" applyFill="1" applyBorder="1" applyAlignment="1">
      <alignment horizontal="center"/>
    </xf>
    <xf numFmtId="167" fontId="18" fillId="11" borderId="12" xfId="0" applyNumberFormat="1" applyFont="1" applyFill="1" applyBorder="1" applyAlignment="1">
      <alignment horizontal="center" vertical="center"/>
    </xf>
    <xf numFmtId="167" fontId="18" fillId="11" borderId="2" xfId="0" applyNumberFormat="1" applyFont="1" applyFill="1" applyBorder="1" applyAlignment="1">
      <alignment horizontal="center" vertical="center"/>
    </xf>
    <xf numFmtId="167" fontId="18" fillId="21" borderId="0" xfId="0" applyNumberFormat="1" applyFont="1" applyFill="1" applyAlignment="1">
      <alignment horizontal="center" vertical="center"/>
    </xf>
    <xf numFmtId="167" fontId="18" fillId="21" borderId="6" xfId="0" applyNumberFormat="1" applyFont="1" applyFill="1" applyBorder="1" applyAlignment="1">
      <alignment horizontal="center" vertical="center"/>
    </xf>
    <xf numFmtId="167" fontId="18" fillId="11" borderId="0" xfId="0" applyNumberFormat="1" applyFont="1" applyFill="1" applyAlignment="1">
      <alignment horizontal="center" vertical="center"/>
    </xf>
    <xf numFmtId="167" fontId="18" fillId="11" borderId="6" xfId="0" applyNumberFormat="1" applyFont="1" applyFill="1" applyBorder="1" applyAlignment="1">
      <alignment horizontal="center" vertical="center"/>
    </xf>
    <xf numFmtId="167" fontId="18" fillId="21" borderId="20" xfId="0" applyNumberFormat="1" applyFont="1" applyFill="1" applyBorder="1" applyAlignment="1">
      <alignment horizontal="center" vertical="center"/>
    </xf>
    <xf numFmtId="167" fontId="18" fillId="21" borderId="5" xfId="0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19" fillId="2" borderId="0" xfId="0" applyFont="1" applyFill="1" applyAlignment="1">
      <alignment horizontal="center" vertical="center"/>
    </xf>
    <xf numFmtId="2" fontId="5" fillId="11" borderId="0" xfId="3" applyNumberFormat="1" applyFill="1" applyAlignment="1">
      <alignment horizontal="center" vertical="center"/>
    </xf>
    <xf numFmtId="2" fontId="1" fillId="2" borderId="0" xfId="3" applyNumberFormat="1" applyFont="1" applyFill="1" applyAlignment="1">
      <alignment horizontal="center" textRotation="90"/>
    </xf>
    <xf numFmtId="2" fontId="4" fillId="10" borderId="0" xfId="3" applyNumberFormat="1" applyFont="1" applyFill="1" applyAlignment="1">
      <alignment horizontal="center" vertical="center"/>
    </xf>
    <xf numFmtId="2" fontId="5" fillId="0" borderId="0" xfId="3" applyNumberFormat="1" applyAlignment="1">
      <alignment horizontal="center" vertical="center"/>
    </xf>
    <xf numFmtId="2" fontId="5" fillId="5" borderId="0" xfId="3" applyNumberFormat="1" applyFill="1" applyAlignment="1">
      <alignment horizontal="center" vertical="center"/>
    </xf>
    <xf numFmtId="2" fontId="4" fillId="14" borderId="0" xfId="3" applyNumberFormat="1" applyFont="1" applyFill="1" applyAlignment="1">
      <alignment horizontal="center" vertical="center"/>
    </xf>
    <xf numFmtId="2" fontId="4" fillId="16" borderId="0" xfId="3" applyNumberFormat="1" applyFont="1" applyFill="1" applyAlignment="1">
      <alignment horizontal="center" vertical="center"/>
    </xf>
    <xf numFmtId="2" fontId="9" fillId="18" borderId="4" xfId="0" applyNumberFormat="1" applyFont="1" applyFill="1" applyBorder="1" applyAlignment="1">
      <alignment horizontal="center"/>
    </xf>
    <xf numFmtId="1" fontId="9" fillId="18" borderId="4" xfId="0" applyNumberFormat="1" applyFont="1" applyFill="1" applyBorder="1" applyAlignment="1">
      <alignment horizontal="center"/>
    </xf>
    <xf numFmtId="2" fontId="4" fillId="8" borderId="0" xfId="3" applyNumberFormat="1" applyFont="1" applyFill="1" applyAlignment="1">
      <alignment horizontal="center" vertical="center"/>
    </xf>
    <xf numFmtId="2" fontId="5" fillId="21" borderId="0" xfId="3" applyNumberFormat="1" applyFill="1" applyAlignment="1">
      <alignment horizontal="center" vertical="center"/>
    </xf>
    <xf numFmtId="2" fontId="4" fillId="3" borderId="0" xfId="3" applyNumberFormat="1" applyFont="1" applyFill="1" applyAlignment="1">
      <alignment horizontal="center" vertical="center"/>
    </xf>
    <xf numFmtId="2" fontId="24" fillId="11" borderId="0" xfId="4" applyNumberFormat="1" applyFont="1" applyFill="1" applyAlignment="1">
      <alignment horizontal="center"/>
    </xf>
    <xf numFmtId="2" fontId="24" fillId="30" borderId="0" xfId="4" applyNumberFormat="1" applyFont="1" applyFill="1" applyAlignment="1">
      <alignment horizontal="center"/>
    </xf>
    <xf numFmtId="2" fontId="24" fillId="0" borderId="0" xfId="4" applyNumberFormat="1" applyFont="1" applyAlignment="1">
      <alignment horizontal="center"/>
    </xf>
    <xf numFmtId="0" fontId="22" fillId="0" borderId="8" xfId="1" applyFont="1" applyBorder="1" applyAlignment="1">
      <alignment horizontal="center" vertical="center"/>
    </xf>
    <xf numFmtId="164" fontId="22" fillId="0" borderId="8" xfId="1" applyNumberFormat="1" applyFont="1" applyBorder="1" applyAlignment="1">
      <alignment horizontal="center" vertical="center"/>
    </xf>
    <xf numFmtId="168" fontId="35" fillId="0" borderId="17" xfId="3" applyNumberFormat="1" applyFont="1" applyBorder="1" applyAlignment="1">
      <alignment horizontal="center" vertical="center"/>
    </xf>
    <xf numFmtId="166" fontId="22" fillId="0" borderId="17" xfId="3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167" fontId="18" fillId="0" borderId="0" xfId="0" applyNumberFormat="1" applyFont="1" applyAlignment="1">
      <alignment horizontal="center" vertical="center"/>
    </xf>
    <xf numFmtId="1" fontId="18" fillId="36" borderId="0" xfId="0" applyNumberFormat="1" applyFont="1" applyFill="1" applyAlignment="1">
      <alignment horizontal="center" vertical="center"/>
    </xf>
    <xf numFmtId="2" fontId="18" fillId="36" borderId="0" xfId="0" applyNumberFormat="1" applyFont="1" applyFill="1" applyAlignment="1">
      <alignment horizontal="center" vertical="center"/>
    </xf>
    <xf numFmtId="0" fontId="18" fillId="36" borderId="0" xfId="0" applyFont="1" applyFill="1" applyAlignment="1">
      <alignment horizontal="center" vertical="center"/>
    </xf>
    <xf numFmtId="167" fontId="18" fillId="36" borderId="0" xfId="0" applyNumberFormat="1" applyFont="1" applyFill="1" applyAlignment="1">
      <alignment horizontal="center" vertical="center"/>
    </xf>
    <xf numFmtId="0" fontId="15" fillId="36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center"/>
    </xf>
    <xf numFmtId="166" fontId="15" fillId="2" borderId="0" xfId="0" applyNumberFormat="1" applyFont="1" applyFill="1" applyAlignment="1">
      <alignment horizontal="center" vertical="center"/>
    </xf>
    <xf numFmtId="0" fontId="8" fillId="2" borderId="26" xfId="0" applyFont="1" applyFill="1" applyBorder="1" applyAlignment="1">
      <alignment horizontal="center"/>
    </xf>
    <xf numFmtId="167" fontId="22" fillId="0" borderId="17" xfId="3" applyNumberFormat="1" applyFont="1" applyBorder="1" applyAlignment="1">
      <alignment horizontal="center" vertical="center"/>
    </xf>
    <xf numFmtId="166" fontId="22" fillId="0" borderId="16" xfId="3" applyNumberFormat="1" applyFont="1" applyBorder="1" applyAlignment="1">
      <alignment horizontal="center" vertical="center"/>
    </xf>
    <xf numFmtId="167" fontId="22" fillId="0" borderId="31" xfId="3" applyNumberFormat="1" applyFont="1" applyBorder="1" applyAlignment="1">
      <alignment horizontal="center" vertic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167" fontId="8" fillId="2" borderId="0" xfId="0" applyNumberFormat="1" applyFont="1" applyFill="1"/>
    <xf numFmtId="0" fontId="9" fillId="2" borderId="18" xfId="0" applyFont="1" applyFill="1" applyBorder="1" applyAlignment="1">
      <alignment horizontal="center"/>
    </xf>
    <xf numFmtId="167" fontId="9" fillId="2" borderId="4" xfId="0" applyNumberFormat="1" applyFont="1" applyFill="1" applyBorder="1" applyAlignment="1">
      <alignment horizontal="center"/>
    </xf>
    <xf numFmtId="166" fontId="9" fillId="2" borderId="4" xfId="0" applyNumberFormat="1" applyFont="1" applyFill="1" applyBorder="1" applyAlignment="1">
      <alignment horizontal="center"/>
    </xf>
    <xf numFmtId="2" fontId="9" fillId="2" borderId="4" xfId="0" applyNumberFormat="1" applyFont="1" applyFill="1" applyBorder="1" applyAlignment="1">
      <alignment horizontal="center"/>
    </xf>
    <xf numFmtId="1" fontId="9" fillId="2" borderId="4" xfId="0" applyNumberFormat="1" applyFont="1" applyFill="1" applyBorder="1" applyAlignment="1">
      <alignment horizontal="center"/>
    </xf>
    <xf numFmtId="0" fontId="37" fillId="0" borderId="0" xfId="0" applyFont="1" applyAlignment="1">
      <alignment horizontal="center" vertical="center"/>
    </xf>
    <xf numFmtId="164" fontId="37" fillId="0" borderId="0" xfId="1" applyNumberFormat="1" applyFont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166" fontId="37" fillId="0" borderId="0" xfId="0" applyNumberFormat="1" applyFont="1" applyAlignment="1">
      <alignment horizontal="center" vertical="center"/>
    </xf>
    <xf numFmtId="0" fontId="36" fillId="28" borderId="0" xfId="0" applyFont="1" applyFill="1" applyAlignment="1">
      <alignment horizontal="center"/>
    </xf>
    <xf numFmtId="0" fontId="18" fillId="36" borderId="0" xfId="3" applyFont="1" applyFill="1" applyAlignment="1">
      <alignment horizontal="center" vertical="center"/>
    </xf>
    <xf numFmtId="165" fontId="18" fillId="36" borderId="0" xfId="0" applyNumberFormat="1" applyFont="1" applyFill="1" applyAlignment="1">
      <alignment horizontal="center" vertical="center"/>
    </xf>
    <xf numFmtId="165" fontId="15" fillId="0" borderId="0" xfId="0" applyNumberFormat="1" applyFont="1" applyAlignment="1">
      <alignment horizontal="center" vertical="center"/>
    </xf>
    <xf numFmtId="165" fontId="15" fillId="36" borderId="0" xfId="0" applyNumberFormat="1" applyFont="1" applyFill="1" applyAlignment="1">
      <alignment horizontal="center" vertical="center"/>
    </xf>
    <xf numFmtId="0" fontId="18" fillId="0" borderId="30" xfId="1" applyFont="1" applyBorder="1" applyAlignment="1">
      <alignment horizontal="center" vertical="center"/>
    </xf>
    <xf numFmtId="164" fontId="18" fillId="0" borderId="30" xfId="1" applyNumberFormat="1" applyFont="1" applyBorder="1" applyAlignment="1">
      <alignment horizontal="center" vertical="center"/>
    </xf>
    <xf numFmtId="165" fontId="18" fillId="0" borderId="30" xfId="3" applyNumberFormat="1" applyFont="1" applyBorder="1" applyAlignment="1">
      <alignment horizontal="center" vertical="center"/>
    </xf>
    <xf numFmtId="165" fontId="20" fillId="0" borderId="30" xfId="3" applyNumberFormat="1" applyFont="1" applyBorder="1" applyAlignment="1">
      <alignment horizontal="center" vertical="center"/>
    </xf>
    <xf numFmtId="0" fontId="18" fillId="0" borderId="30" xfId="3" applyFont="1" applyBorder="1" applyAlignment="1">
      <alignment horizontal="center" vertical="center"/>
    </xf>
    <xf numFmtId="2" fontId="18" fillId="0" borderId="30" xfId="3" applyNumberFormat="1" applyFont="1" applyBorder="1" applyAlignment="1">
      <alignment horizontal="center" vertical="center"/>
    </xf>
    <xf numFmtId="0" fontId="18" fillId="36" borderId="30" xfId="0" applyFont="1" applyFill="1" applyBorder="1" applyAlignment="1">
      <alignment horizontal="center" vertical="center"/>
    </xf>
    <xf numFmtId="166" fontId="18" fillId="0" borderId="30" xfId="3" applyNumberFormat="1" applyFont="1" applyBorder="1" applyAlignment="1">
      <alignment horizontal="center" vertical="center"/>
    </xf>
    <xf numFmtId="1" fontId="18" fillId="0" borderId="30" xfId="3" applyNumberFormat="1" applyFont="1" applyBorder="1" applyAlignment="1">
      <alignment horizontal="center" vertical="center"/>
    </xf>
    <xf numFmtId="9" fontId="18" fillId="0" borderId="0" xfId="6" applyFont="1" applyAlignment="1">
      <alignment horizontal="center" vertical="center"/>
    </xf>
    <xf numFmtId="9" fontId="18" fillId="0" borderId="0" xfId="0" applyNumberFormat="1" applyFont="1" applyAlignment="1">
      <alignment horizontal="center" vertical="center"/>
    </xf>
    <xf numFmtId="9" fontId="18" fillId="0" borderId="0" xfId="3" applyNumberFormat="1" applyFont="1" applyAlignment="1">
      <alignment horizontal="center" vertical="center"/>
    </xf>
    <xf numFmtId="9" fontId="18" fillId="36" borderId="0" xfId="0" applyNumberFormat="1" applyFont="1" applyFill="1" applyAlignment="1">
      <alignment horizontal="center" vertical="center"/>
    </xf>
    <xf numFmtId="1" fontId="18" fillId="0" borderId="0" xfId="6" applyNumberFormat="1" applyFont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1" fillId="2" borderId="0" xfId="0" applyFont="1" applyFill="1" applyAlignment="1">
      <alignment horizontal="right"/>
    </xf>
    <xf numFmtId="0" fontId="33" fillId="2" borderId="0" xfId="0" applyFont="1" applyFill="1" applyAlignment="1">
      <alignment horizontal="center" vertical="center"/>
    </xf>
    <xf numFmtId="0" fontId="33" fillId="2" borderId="20" xfId="0" applyFont="1" applyFill="1" applyBorder="1" applyAlignment="1">
      <alignment horizontal="center" vertical="center"/>
    </xf>
    <xf numFmtId="0" fontId="3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9" fillId="2" borderId="11" xfId="0" applyFont="1" applyFill="1" applyBorder="1" applyAlignment="1">
      <alignment horizontal="center" vertical="center"/>
    </xf>
    <xf numFmtId="0" fontId="19" fillId="2" borderId="12" xfId="0" applyFont="1" applyFill="1" applyBorder="1" applyAlignment="1">
      <alignment horizontal="center" vertical="center"/>
    </xf>
    <xf numFmtId="0" fontId="19" fillId="2" borderId="2" xfId="0" applyFont="1" applyFill="1" applyBorder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19" fillId="2" borderId="6" xfId="0" applyFont="1" applyFill="1" applyBorder="1" applyAlignment="1">
      <alignment horizontal="center" vertical="center"/>
    </xf>
  </cellXfs>
  <cellStyles count="7">
    <cellStyle name="Normal" xfId="0" builtinId="0"/>
    <cellStyle name="Normal 2" xfId="2" xr:uid="{00000000-0005-0000-0000-000001000000}"/>
    <cellStyle name="Normal 2 2" xfId="5" xr:uid="{5283F8BA-C642-4977-80E9-E8BDADA6AAEF}"/>
    <cellStyle name="Normal 3" xfId="3" xr:uid="{00000000-0005-0000-0000-000002000000}"/>
    <cellStyle name="Normal 4" xfId="4" xr:uid="{C10DED41-EB84-49C7-9D71-924FB531BC3B}"/>
    <cellStyle name="Normal_RawData" xfId="1" xr:uid="{00000000-0005-0000-0000-000003000000}"/>
    <cellStyle name="Per cent" xfId="6" builtinId="5"/>
  </cellStyles>
  <dxfs count="239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3" tint="0.39994506668294322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0070C0"/>
        </patternFill>
      </fill>
    </dxf>
    <dxf>
      <font>
        <b/>
        <i val="0"/>
        <color rgb="FFFFFF00"/>
      </font>
      <fill>
        <patternFill>
          <bgColor rgb="FF00B0F0"/>
        </patternFill>
      </fill>
    </dxf>
    <dxf>
      <font>
        <b/>
        <i val="0"/>
        <color rgb="FFFFFF00"/>
      </font>
      <fill>
        <patternFill>
          <bgColor rgb="FF7030A0"/>
        </patternFill>
      </fill>
    </dxf>
    <dxf>
      <font>
        <b/>
        <i val="0"/>
        <color auto="1"/>
      </font>
      <fill>
        <patternFill>
          <bgColor theme="1" tint="0.499984740745262"/>
        </patternFill>
      </fill>
    </dxf>
    <dxf>
      <font>
        <b/>
        <i val="0"/>
        <color theme="0"/>
      </font>
      <fill>
        <patternFill>
          <bgColor theme="3" tint="-0.24994659260841701"/>
        </patternFill>
      </fill>
    </dxf>
    <dxf>
      <font>
        <b/>
        <i val="0"/>
        <color rgb="FFFFFF00"/>
      </font>
      <fill>
        <patternFill>
          <bgColor theme="7" tint="-0.499984740745262"/>
        </patternFill>
      </fill>
    </dxf>
    <dxf>
      <font>
        <b/>
        <i val="0"/>
        <color theme="3" tint="-0.24994659260841701"/>
      </font>
      <fill>
        <patternFill>
          <bgColor rgb="FFA25058"/>
        </patternFill>
      </fill>
    </dxf>
    <dxf>
      <font>
        <b/>
        <i val="0"/>
        <color rgb="FF0070C0"/>
      </font>
      <fill>
        <patternFill>
          <bgColor rgb="FFFFFF00"/>
        </patternFill>
      </fill>
    </dxf>
    <dxf>
      <font>
        <b/>
        <i val="0"/>
        <color theme="3" tint="-0.24994659260841701"/>
      </font>
      <fill>
        <patternFill>
          <bgColor theme="0"/>
        </patternFill>
      </fill>
    </dxf>
    <dxf>
      <font>
        <b/>
        <i val="0"/>
        <color rgb="FF0070C0"/>
      </font>
      <fill>
        <patternFill>
          <bgColor rgb="FFFFC000"/>
        </patternFill>
      </fill>
    </dxf>
    <dxf>
      <font>
        <b/>
        <i val="0"/>
        <color rgb="FFFFFF0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3" tint="-0.24994659260841701"/>
        </patternFill>
      </fill>
    </dxf>
    <dxf>
      <font>
        <b/>
        <i val="0"/>
        <color auto="1"/>
      </font>
      <fill>
        <patternFill>
          <bgColor theme="1" tint="0.499984740745262"/>
        </patternFill>
      </fill>
    </dxf>
    <dxf>
      <font>
        <b/>
        <i val="0"/>
        <color rgb="FFFFFF00"/>
      </font>
      <fill>
        <patternFill>
          <bgColor rgb="FF7030A0"/>
        </patternFill>
      </fill>
    </dxf>
    <dxf>
      <font>
        <b/>
        <i val="0"/>
        <color rgb="FFFFFF00"/>
      </font>
      <fill>
        <patternFill>
          <bgColor rgb="FF00B0F0"/>
        </patternFill>
      </fill>
    </dxf>
    <dxf>
      <font>
        <b/>
        <i val="0"/>
        <color rgb="FFFFFF00"/>
      </font>
      <fill>
        <patternFill>
          <bgColor rgb="FF0070C0"/>
        </patternFill>
      </fill>
    </dxf>
    <dxf>
      <font>
        <b/>
        <i val="0"/>
        <color theme="3" tint="0.39994506668294322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0070C0"/>
        </patternFill>
      </fill>
    </dxf>
    <dxf>
      <font>
        <b/>
        <i val="0"/>
        <color theme="3" tint="0.39994506668294322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3" tint="-0.24994659260841701"/>
        </patternFill>
      </fill>
    </dxf>
    <dxf>
      <font>
        <b/>
        <i val="0"/>
        <color auto="1"/>
      </font>
      <fill>
        <patternFill>
          <bgColor theme="1" tint="0.499984740745262"/>
        </patternFill>
      </fill>
    </dxf>
    <dxf>
      <font>
        <b/>
        <i val="0"/>
        <color rgb="FFFFFF00"/>
      </font>
      <fill>
        <patternFill>
          <bgColor rgb="FF7030A0"/>
        </patternFill>
      </fill>
    </dxf>
    <dxf>
      <font>
        <b/>
        <i val="0"/>
        <color rgb="FFFFFF00"/>
      </font>
      <fill>
        <patternFill>
          <bgColor rgb="FF00B0F0"/>
        </patternFill>
      </fill>
    </dxf>
    <dxf>
      <font>
        <b/>
        <i val="0"/>
        <color rgb="FF0070C0"/>
      </font>
      <fill>
        <patternFill>
          <bgColor rgb="FFFFC000"/>
        </patternFill>
      </fill>
    </dxf>
    <dxf>
      <font>
        <b/>
        <i val="0"/>
        <color rgb="FF0070C0"/>
      </font>
      <fill>
        <patternFill>
          <bgColor rgb="FFFFFF00"/>
        </patternFill>
      </fill>
    </dxf>
    <dxf>
      <font>
        <b/>
        <i val="0"/>
        <color theme="3" tint="-0.24994659260841701"/>
      </font>
      <fill>
        <patternFill>
          <bgColor rgb="FFA25058"/>
        </patternFill>
      </fill>
    </dxf>
    <dxf>
      <font>
        <b/>
        <i val="0"/>
        <color theme="3" tint="-0.24994659260841701"/>
      </font>
      <fill>
        <patternFill>
          <bgColor theme="0"/>
        </patternFill>
      </fill>
    </dxf>
    <dxf>
      <font>
        <b/>
        <i val="0"/>
        <color rgb="FFFFFF00"/>
      </font>
      <fill>
        <patternFill>
          <bgColor rgb="FF0070C0"/>
        </patternFill>
      </fill>
    </dxf>
    <dxf>
      <font>
        <b/>
        <i val="0"/>
        <color rgb="FFFFFF00"/>
      </font>
      <fill>
        <patternFill>
          <bgColor rgb="FF00B0F0"/>
        </patternFill>
      </fill>
    </dxf>
    <dxf>
      <font>
        <b/>
        <i val="0"/>
        <color rgb="FFFFFF00"/>
      </font>
      <fill>
        <patternFill>
          <bgColor rgb="FF7030A0"/>
        </patternFill>
      </fill>
    </dxf>
    <dxf>
      <font>
        <b/>
        <i val="0"/>
        <color auto="1"/>
      </font>
      <fill>
        <patternFill>
          <bgColor theme="1" tint="0.499984740745262"/>
        </patternFill>
      </fill>
    </dxf>
    <dxf>
      <font>
        <b/>
        <i val="0"/>
        <color theme="0"/>
      </font>
      <fill>
        <patternFill>
          <bgColor theme="3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theme="2" tint="-0.499984740745262"/>
        </patternFill>
      </fill>
    </dxf>
    <dxf>
      <font>
        <b/>
        <i val="0"/>
        <color theme="3" tint="0.39994506668294322"/>
      </font>
      <fill>
        <patternFill>
          <bgColor rgb="FFFF0000"/>
        </patternFill>
      </fill>
    </dxf>
    <dxf>
      <font>
        <b/>
        <i val="0"/>
        <color theme="3" tint="0.39994506668294322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0070C0"/>
        </patternFill>
      </fill>
    </dxf>
    <dxf>
      <font>
        <b/>
        <i val="0"/>
        <color rgb="FFFFFF00"/>
      </font>
      <fill>
        <patternFill>
          <bgColor rgb="FF00B0F0"/>
        </patternFill>
      </fill>
    </dxf>
    <dxf>
      <font>
        <b/>
        <i val="0"/>
        <color rgb="FFFFFF00"/>
      </font>
      <fill>
        <patternFill>
          <bgColor rgb="FF7030A0"/>
        </patternFill>
      </fill>
    </dxf>
    <dxf>
      <font>
        <b/>
        <i val="0"/>
        <color auto="1"/>
      </font>
      <fill>
        <patternFill>
          <bgColor theme="1" tint="0.49998474074526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theme="7" tint="-0.499984740745262"/>
        </patternFill>
      </fill>
    </dxf>
    <dxf>
      <font>
        <b/>
        <i val="0"/>
        <color theme="3" tint="-0.24994659260841701"/>
      </font>
      <fill>
        <patternFill>
          <bgColor rgb="FFA25058"/>
        </patternFill>
      </fill>
    </dxf>
    <dxf>
      <font>
        <b/>
        <i val="0"/>
        <color rgb="FF0070C0"/>
      </font>
      <fill>
        <patternFill>
          <bgColor rgb="FFFFFF00"/>
        </patternFill>
      </fill>
    </dxf>
    <dxf>
      <font>
        <b/>
        <i val="0"/>
        <color theme="3" tint="-0.24994659260841701"/>
      </font>
      <fill>
        <patternFill>
          <bgColor theme="0"/>
        </patternFill>
      </fill>
    </dxf>
    <dxf>
      <font>
        <b/>
        <i val="0"/>
        <color theme="0"/>
      </font>
      <fill>
        <patternFill>
          <bgColor theme="3" tint="-0.24994659260841701"/>
        </patternFill>
      </fill>
    </dxf>
    <dxf>
      <font>
        <b/>
        <i val="0"/>
        <color auto="1"/>
      </font>
      <fill>
        <patternFill>
          <bgColor theme="1" tint="0.499984740745262"/>
        </patternFill>
      </fill>
    </dxf>
    <dxf>
      <font>
        <b/>
        <i val="0"/>
        <color rgb="FFFFFF0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theme="3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7030A0"/>
        </patternFill>
      </fill>
    </dxf>
    <dxf>
      <font>
        <b/>
        <i val="0"/>
        <color rgb="FFFFFF00"/>
      </font>
      <fill>
        <patternFill>
          <bgColor rgb="FF00B0F0"/>
        </patternFill>
      </fill>
    </dxf>
    <dxf>
      <font>
        <b/>
        <i val="0"/>
        <color rgb="FFFFFF00"/>
      </font>
      <fill>
        <patternFill>
          <bgColor rgb="FF0070C0"/>
        </patternFill>
      </fill>
    </dxf>
    <dxf>
      <font>
        <b/>
        <i val="0"/>
        <color theme="3" tint="0.39994506668294322"/>
      </font>
      <fill>
        <patternFill>
          <bgColor rgb="FFFF0000"/>
        </patternFill>
      </fill>
    </dxf>
    <dxf>
      <font>
        <b/>
        <i val="0"/>
        <color theme="3" tint="-0.24994659260841701"/>
      </font>
      <fill>
        <patternFill>
          <bgColor theme="0"/>
        </patternFill>
      </fill>
    </dxf>
    <dxf>
      <font>
        <b/>
        <i val="0"/>
        <color rgb="FF0070C0"/>
      </font>
      <fill>
        <patternFill>
          <bgColor rgb="FFFFC000"/>
        </patternFill>
      </fill>
    </dxf>
    <dxf>
      <font>
        <b/>
        <i val="0"/>
        <color theme="3" tint="-0.24994659260841701"/>
      </font>
      <fill>
        <patternFill>
          <bgColor rgb="FFA25058"/>
        </patternFill>
      </fill>
    </dxf>
    <dxf>
      <font>
        <b/>
        <i val="0"/>
        <color rgb="FF0070C0"/>
      </font>
      <fill>
        <patternFill>
          <bgColor rgb="FFFFFF00"/>
        </patternFill>
      </fill>
    </dxf>
    <dxf>
      <font>
        <b/>
        <i val="0"/>
        <color rgb="FFFFFF0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3" tint="0.39994506668294322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theme="2" tint="-0.499984740745262"/>
        </patternFill>
      </fill>
    </dxf>
    <dxf>
      <font>
        <b/>
        <i val="0"/>
        <color theme="0"/>
      </font>
      <fill>
        <patternFill>
          <bgColor theme="3" tint="-0.24994659260841701"/>
        </patternFill>
      </fill>
    </dxf>
    <dxf>
      <font>
        <b/>
        <i val="0"/>
        <color auto="1"/>
      </font>
      <fill>
        <patternFill>
          <bgColor theme="1" tint="0.499984740745262"/>
        </patternFill>
      </fill>
    </dxf>
    <dxf>
      <font>
        <b/>
        <i val="0"/>
        <color rgb="FFFFFF00"/>
      </font>
      <fill>
        <patternFill>
          <bgColor rgb="FF7030A0"/>
        </patternFill>
      </fill>
    </dxf>
    <dxf>
      <font>
        <b/>
        <i val="0"/>
        <color rgb="FFFFFF00"/>
      </font>
      <fill>
        <patternFill>
          <bgColor rgb="FF00B0F0"/>
        </patternFill>
      </fill>
    </dxf>
    <dxf>
      <font>
        <b/>
        <i val="0"/>
        <color rgb="FF0070C0"/>
      </font>
      <fill>
        <patternFill>
          <bgColor rgb="FFFFC000"/>
        </patternFill>
      </fill>
    </dxf>
    <dxf>
      <font>
        <b/>
        <i val="0"/>
        <color rgb="FFFFFF00"/>
      </font>
      <fill>
        <patternFill>
          <bgColor rgb="FF00B0F0"/>
        </patternFill>
      </fill>
    </dxf>
    <dxf>
      <font>
        <b/>
        <i val="0"/>
        <color theme="3" tint="-0.24994659260841701"/>
      </font>
      <fill>
        <patternFill>
          <bgColor theme="0"/>
        </patternFill>
      </fill>
    </dxf>
    <dxf>
      <font>
        <b/>
        <i val="0"/>
        <color rgb="FF0070C0"/>
      </font>
      <fill>
        <patternFill>
          <bgColor rgb="FFFFC000"/>
        </patternFill>
      </fill>
    </dxf>
    <dxf>
      <font>
        <b/>
        <i val="0"/>
        <color theme="3" tint="-0.24994659260841701"/>
      </font>
      <fill>
        <patternFill>
          <bgColor rgb="FFA25058"/>
        </patternFill>
      </fill>
    </dxf>
    <dxf>
      <font>
        <b/>
        <i val="0"/>
        <color theme="3" tint="0.39994506668294322"/>
      </font>
      <fill>
        <patternFill>
          <bgColor rgb="FFFF0000"/>
        </patternFill>
      </fill>
    </dxf>
    <dxf>
      <font>
        <b/>
        <i val="0"/>
        <color rgb="FF0070C0"/>
      </font>
      <fill>
        <patternFill>
          <bgColor rgb="FFFFFF00"/>
        </patternFill>
      </fill>
    </dxf>
    <dxf>
      <font>
        <b/>
        <i val="0"/>
        <color auto="1"/>
      </font>
      <fill>
        <patternFill>
          <bgColor theme="1" tint="0.499984740745262"/>
        </patternFill>
      </fill>
    </dxf>
    <dxf>
      <font>
        <b/>
        <i val="0"/>
        <color rgb="FFFFFF0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3" tint="-0.24994659260841701"/>
        </patternFill>
      </fill>
    </dxf>
    <dxf>
      <font>
        <b/>
        <i val="0"/>
        <color rgb="FFFFFF00"/>
      </font>
      <fill>
        <patternFill>
          <bgColor rgb="FF0070C0"/>
        </patternFill>
      </fill>
    </dxf>
    <dxf>
      <font>
        <b/>
        <i val="0"/>
        <color rgb="FFFFFF00"/>
      </font>
      <fill>
        <patternFill>
          <bgColor rgb="FF7030A0"/>
        </patternFill>
      </fill>
    </dxf>
    <dxf>
      <font>
        <b/>
        <i val="0"/>
        <color theme="3" tint="-0.24994659260841701"/>
      </font>
      <fill>
        <patternFill>
          <bgColor rgb="FFA25058"/>
        </patternFill>
      </fill>
    </dxf>
    <dxf>
      <font>
        <b/>
        <i val="0"/>
        <color rgb="FFFFFF00"/>
      </font>
      <fill>
        <patternFill>
          <bgColor rgb="FF0070C0"/>
        </patternFill>
      </fill>
    </dxf>
    <dxf>
      <font>
        <b/>
        <i val="0"/>
        <color theme="3" tint="-0.24994659260841701"/>
      </font>
      <fill>
        <patternFill>
          <bgColor theme="0"/>
        </patternFill>
      </fill>
    </dxf>
    <dxf>
      <font>
        <b/>
        <i val="0"/>
        <color rgb="FF0070C0"/>
      </font>
      <fill>
        <patternFill>
          <bgColor rgb="FFFFC000"/>
        </patternFill>
      </fill>
    </dxf>
    <dxf>
      <font>
        <b/>
        <i val="0"/>
        <color theme="3" tint="0.39994506668294322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00B0F0"/>
        </patternFill>
      </fill>
    </dxf>
    <dxf>
      <font>
        <b/>
        <i val="0"/>
        <color rgb="FFFFFF00"/>
      </font>
      <fill>
        <patternFill>
          <bgColor rgb="FF7030A0"/>
        </patternFill>
      </fill>
    </dxf>
    <dxf>
      <font>
        <b/>
        <i val="0"/>
        <color auto="1"/>
      </font>
      <fill>
        <patternFill>
          <bgColor theme="1" tint="0.499984740745262"/>
        </patternFill>
      </fill>
    </dxf>
    <dxf>
      <font>
        <b/>
        <i val="0"/>
        <color theme="0"/>
      </font>
      <fill>
        <patternFill>
          <bgColor theme="3" tint="-0.24994659260841701"/>
        </patternFill>
      </fill>
    </dxf>
    <dxf>
      <font>
        <b/>
        <i val="0"/>
        <color rgb="FF0070C0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theme="7" tint="-0.499984740745262"/>
        </patternFill>
      </fill>
    </dxf>
    <dxf>
      <font>
        <b/>
        <i val="0"/>
        <color theme="3" tint="0.39994506668294322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0070C0"/>
        </patternFill>
      </fill>
    </dxf>
    <dxf>
      <font>
        <b/>
        <i val="0"/>
        <color rgb="FFFFFF00"/>
      </font>
      <fill>
        <patternFill>
          <bgColor rgb="FF00B0F0"/>
        </patternFill>
      </fill>
    </dxf>
    <dxf>
      <font>
        <b/>
        <i val="0"/>
        <color rgb="FFFFFF00"/>
      </font>
      <fill>
        <patternFill>
          <bgColor rgb="FF7030A0"/>
        </patternFill>
      </fill>
    </dxf>
    <dxf>
      <font>
        <b/>
        <i val="0"/>
        <color auto="1"/>
      </font>
      <fill>
        <patternFill>
          <bgColor theme="1" tint="0.499984740745262"/>
        </patternFill>
      </fill>
    </dxf>
    <dxf>
      <font>
        <b/>
        <i val="0"/>
        <color theme="0"/>
      </font>
      <fill>
        <patternFill>
          <bgColor theme="3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theme="7" tint="-0.499984740745262"/>
        </patternFill>
      </fill>
    </dxf>
    <dxf>
      <font>
        <b/>
        <i val="0"/>
        <color theme="3" tint="-0.24994659260841701"/>
      </font>
      <fill>
        <patternFill>
          <bgColor rgb="FFA25058"/>
        </patternFill>
      </fill>
    </dxf>
    <dxf>
      <font>
        <b/>
        <i val="0"/>
        <color rgb="FF0070C0"/>
      </font>
      <fill>
        <patternFill>
          <bgColor rgb="FFFFFF00"/>
        </patternFill>
      </fill>
    </dxf>
    <dxf>
      <font>
        <b/>
        <i val="0"/>
        <color theme="3" tint="-0.24994659260841701"/>
      </font>
      <fill>
        <patternFill>
          <bgColor theme="0"/>
        </patternFill>
      </fill>
    </dxf>
    <dxf>
      <font>
        <b/>
        <i val="0"/>
        <color rgb="FF0070C0"/>
      </font>
      <fill>
        <patternFill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165" formatCode="[$-C09]d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165" formatCode="[$-C09]d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164" formatCode="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164" formatCode="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165" formatCode="[$-C09]dd\-mmm\-yy;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164" formatCode="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name val="Calibri"/>
        <family val="2"/>
        <scheme val="minor"/>
      </font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168" formatCode="d/mm/yyyy;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164" formatCode="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border outline="0">
        <top style="thin">
          <color auto="1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name val="Calibri"/>
        <family val="2"/>
        <scheme val="minor"/>
      </font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165" formatCode="[$-C09]dd\-mmm\-yy;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164" formatCode="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name val="Calibri"/>
        <family val="2"/>
        <scheme val="minor"/>
      </font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165" formatCode="[$-C09]dd\-mmm\-yy;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164" formatCode="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name val="Calibri"/>
        <family val="2"/>
        <scheme val="minor"/>
      </font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165" formatCode="[$-C09]dd\-mmm\-yy;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164" formatCode="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name val="Calibri"/>
        <family val="2"/>
        <scheme val="minor"/>
      </font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8"/>
        <color auto="1"/>
        <name val="Tahoma"/>
        <family val="2"/>
        <scheme val="none"/>
      </font>
      <numFmt numFmtId="165" formatCode="[$-C09]dd\-mmm\-yy;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numFmt numFmtId="164" formatCode="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mruColors>
      <color rgb="FF662A3F"/>
      <color rgb="FFFFC1C1"/>
      <color rgb="FFFECACA"/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0</xdr:row>
      <xdr:rowOff>129064</xdr:rowOff>
    </xdr:from>
    <xdr:to>
      <xdr:col>13</xdr:col>
      <xdr:colOff>160020</xdr:colOff>
      <xdr:row>3</xdr:row>
      <xdr:rowOff>60960</xdr:rowOff>
    </xdr:to>
    <xdr:sp macro="" textlink="">
      <xdr:nvSpPr>
        <xdr:cNvPr id="2" name="TextBox 43">
          <a:extLst>
            <a:ext uri="{FF2B5EF4-FFF2-40B4-BE49-F238E27FC236}">
              <a16:creationId xmlns:a16="http://schemas.microsoft.com/office/drawing/2014/main" id="{DA362596-9F64-40F9-9ABD-0594EAE04E69}"/>
            </a:ext>
          </a:extLst>
        </xdr:cNvPr>
        <xdr:cNvSpPr txBox="1"/>
      </xdr:nvSpPr>
      <xdr:spPr>
        <a:xfrm>
          <a:off x="76200" y="129064"/>
          <a:ext cx="7985760" cy="48053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800">
              <a:gradFill>
                <a:gsLst>
                  <a:gs pos="100000">
                    <a:schemeClr val="accent1">
                      <a:lumMod val="5000"/>
                      <a:lumOff val="95000"/>
                    </a:schemeClr>
                  </a:gs>
                  <a:gs pos="0">
                    <a:srgbClr val="00B0F0"/>
                  </a:gs>
                </a:gsLst>
                <a:lin ang="5400000" scaled="1"/>
              </a:gradFill>
              <a:latin typeface="Eras Bold ITC" panose="020B0907030504020204" pitchFamily="34" charset="0"/>
            </a:rPr>
            <a:t>TALENT LEAGUE</a:t>
          </a:r>
          <a:r>
            <a:rPr lang="en-US" sz="2800" baseline="0">
              <a:gradFill>
                <a:gsLst>
                  <a:gs pos="100000">
                    <a:schemeClr val="accent1">
                      <a:lumMod val="5000"/>
                      <a:lumOff val="95000"/>
                    </a:schemeClr>
                  </a:gs>
                  <a:gs pos="0">
                    <a:srgbClr val="00B0F0"/>
                  </a:gs>
                </a:gsLst>
                <a:lin ang="5400000" scaled="1"/>
              </a:gradFill>
              <a:latin typeface="Eras Bold ITC" panose="020B0907030504020204" pitchFamily="34" charset="0"/>
            </a:rPr>
            <a:t> BOYS</a:t>
          </a:r>
          <a:r>
            <a:rPr lang="en-US" sz="2800">
              <a:gradFill>
                <a:gsLst>
                  <a:gs pos="100000">
                    <a:schemeClr val="accent1">
                      <a:lumMod val="5000"/>
                      <a:lumOff val="95000"/>
                    </a:schemeClr>
                  </a:gs>
                  <a:gs pos="0">
                    <a:srgbClr val="00B0F0"/>
                  </a:gs>
                </a:gsLst>
                <a:lin ang="5400000" scaled="1"/>
              </a:gradFill>
              <a:latin typeface="Eras Bold ITC" panose="020B0907030504020204" pitchFamily="34" charset="0"/>
            </a:rPr>
            <a:t> FITNESS TESTING</a:t>
          </a:r>
          <a:endParaRPr lang="en-AU" sz="2800">
            <a:gradFill>
              <a:gsLst>
                <a:gs pos="100000">
                  <a:schemeClr val="accent1">
                    <a:lumMod val="5000"/>
                    <a:lumOff val="95000"/>
                  </a:schemeClr>
                </a:gs>
                <a:gs pos="0">
                  <a:srgbClr val="00B0F0"/>
                </a:gs>
              </a:gsLst>
              <a:lin ang="5400000" scaled="1"/>
            </a:gradFill>
            <a:latin typeface="Eras Bold ITC" panose="020B0907030504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2257425</xdr:colOff>
      <xdr:row>0</xdr:row>
      <xdr:rowOff>19050</xdr:rowOff>
    </xdr:from>
    <xdr:to>
      <xdr:col>10</xdr:col>
      <xdr:colOff>500539</xdr:colOff>
      <xdr:row>0</xdr:row>
      <xdr:rowOff>527074</xdr:rowOff>
    </xdr:to>
    <xdr:sp macro="" textlink="">
      <xdr:nvSpPr>
        <xdr:cNvPr id="6" name="TextBox 43">
          <a:extLst>
            <a:ext uri="{FF2B5EF4-FFF2-40B4-BE49-F238E27FC236}">
              <a16:creationId xmlns:a16="http://schemas.microsoft.com/office/drawing/2014/main" id="{E49F8E13-458A-4A69-8D7E-EFBDE0BB5FF2}"/>
            </a:ext>
          </a:extLst>
        </xdr:cNvPr>
        <xdr:cNvSpPr txBox="1"/>
      </xdr:nvSpPr>
      <xdr:spPr>
        <a:xfrm>
          <a:off x="2257425" y="19050"/>
          <a:ext cx="7710964" cy="50802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800">
              <a:gradFill>
                <a:gsLst>
                  <a:gs pos="100000">
                    <a:schemeClr val="bg1"/>
                  </a:gs>
                  <a:gs pos="0">
                    <a:srgbClr val="00B0F0"/>
                  </a:gs>
                </a:gsLst>
                <a:lin ang="5400000" scaled="1"/>
              </a:gradFill>
              <a:latin typeface="Eras Bold ITC" panose="020B0907030504020204" pitchFamily="34" charset="0"/>
            </a:rPr>
            <a:t>TRENDS</a:t>
          </a:r>
          <a:r>
            <a:rPr lang="en-US" sz="2800" baseline="0">
              <a:gradFill>
                <a:gsLst>
                  <a:gs pos="100000">
                    <a:schemeClr val="bg1"/>
                  </a:gs>
                  <a:gs pos="0">
                    <a:srgbClr val="00B0F0"/>
                  </a:gs>
                </a:gsLst>
                <a:lin ang="5400000" scaled="1"/>
              </a:gradFill>
              <a:latin typeface="Eras Bold ITC" panose="020B0907030504020204" pitchFamily="34" charset="0"/>
            </a:rPr>
            <a:t> &amp; TOP 10's</a:t>
          </a:r>
          <a:endParaRPr lang="en-AU" sz="2800">
            <a:gradFill>
              <a:gsLst>
                <a:gs pos="100000">
                  <a:schemeClr val="bg1"/>
                </a:gs>
                <a:gs pos="0">
                  <a:srgbClr val="00B0F0"/>
                </a:gs>
              </a:gsLst>
              <a:lin ang="5400000" scaled="1"/>
            </a:gradFill>
            <a:latin typeface="Eras Bold ITC" panose="020B0907030504020204" pitchFamily="34" charset="0"/>
          </a:endParaRPr>
        </a:p>
      </xdr:txBody>
    </xdr:sp>
    <xdr:clientData/>
  </xdr:twoCellAnchor>
  <xdr:twoCellAnchor editAs="oneCell">
    <xdr:from>
      <xdr:col>7</xdr:col>
      <xdr:colOff>0</xdr:colOff>
      <xdr:row>13</xdr:row>
      <xdr:rowOff>200024</xdr:rowOff>
    </xdr:from>
    <xdr:to>
      <xdr:col>8</xdr:col>
      <xdr:colOff>15240</xdr:colOff>
      <xdr:row>25</xdr:row>
      <xdr:rowOff>17144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3A9680-1947-07BD-A4F1-32E53D904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2914649"/>
          <a:ext cx="2743200" cy="200977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</xdr:row>
      <xdr:rowOff>0</xdr:rowOff>
    </xdr:from>
    <xdr:to>
      <xdr:col>7</xdr:col>
      <xdr:colOff>2725144</xdr:colOff>
      <xdr:row>13</xdr:row>
      <xdr:rowOff>15240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31783E-2783-8B6B-FA2C-560BAC124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1" y="714375"/>
          <a:ext cx="2711808" cy="20193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15478</xdr:colOff>
      <xdr:row>37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E760EE-4E07-AD81-1748-DEC85A473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3600" y="5114925"/>
          <a:ext cx="2743438" cy="2000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200024</xdr:rowOff>
    </xdr:from>
    <xdr:to>
      <xdr:col>1</xdr:col>
      <xdr:colOff>19050</xdr:colOff>
      <xdr:row>37</xdr:row>
      <xdr:rowOff>19049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0460D62-2EB1-3443-E16F-B22C00751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14924"/>
          <a:ext cx="2809875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190500</xdr:rowOff>
    </xdr:from>
    <xdr:to>
      <xdr:col>1</xdr:col>
      <xdr:colOff>19050</xdr:colOff>
      <xdr:row>25</xdr:row>
      <xdr:rowOff>20955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8E22D78-6083-BA70-DD81-0F9F3247D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05125"/>
          <a:ext cx="2809875" cy="2038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</xdr:rowOff>
    </xdr:from>
    <xdr:to>
      <xdr:col>1</xdr:col>
      <xdr:colOff>15240</xdr:colOff>
      <xdr:row>13</xdr:row>
      <xdr:rowOff>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08DEEB-2770-20CB-503A-EC322F223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4376"/>
          <a:ext cx="2819400" cy="2000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833755</xdr:colOff>
      <xdr:row>0</xdr:row>
      <xdr:rowOff>0</xdr:rowOff>
    </xdr:from>
    <xdr:to>
      <xdr:col>23</xdr:col>
      <xdr:colOff>347890</xdr:colOff>
      <xdr:row>0</xdr:row>
      <xdr:rowOff>1083310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7630" y="0"/>
          <a:ext cx="8849995" cy="10833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1102994</xdr:colOff>
      <xdr:row>0</xdr:row>
      <xdr:rowOff>0</xdr:rowOff>
    </xdr:from>
    <xdr:to>
      <xdr:col>20</xdr:col>
      <xdr:colOff>508271</xdr:colOff>
      <xdr:row>0</xdr:row>
      <xdr:rowOff>1158875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8494" y="0"/>
          <a:ext cx="7660005" cy="11626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520066</xdr:colOff>
      <xdr:row>0</xdr:row>
      <xdr:rowOff>0</xdr:rowOff>
    </xdr:from>
    <xdr:to>
      <xdr:col>22</xdr:col>
      <xdr:colOff>371566</xdr:colOff>
      <xdr:row>0</xdr:row>
      <xdr:rowOff>1009650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87" b="15489"/>
        <a:stretch/>
      </xdr:blipFill>
      <xdr:spPr>
        <a:xfrm>
          <a:off x="4012566" y="0"/>
          <a:ext cx="8889999" cy="1000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1084761</xdr:colOff>
      <xdr:row>0</xdr:row>
      <xdr:rowOff>0</xdr:rowOff>
    </xdr:from>
    <xdr:to>
      <xdr:col>20</xdr:col>
      <xdr:colOff>294457</xdr:colOff>
      <xdr:row>0</xdr:row>
      <xdr:rowOff>1049383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725" y="0"/>
          <a:ext cx="7419703" cy="103795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898072</xdr:colOff>
      <xdr:row>0</xdr:row>
      <xdr:rowOff>0</xdr:rowOff>
    </xdr:from>
    <xdr:to>
      <xdr:col>21</xdr:col>
      <xdr:colOff>170361</xdr:colOff>
      <xdr:row>0</xdr:row>
      <xdr:rowOff>1164499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1643" y="0"/>
          <a:ext cx="7997189" cy="11644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380999</xdr:colOff>
      <xdr:row>0</xdr:row>
      <xdr:rowOff>0</xdr:rowOff>
    </xdr:from>
    <xdr:to>
      <xdr:col>20</xdr:col>
      <xdr:colOff>229688</xdr:colOff>
      <xdr:row>0</xdr:row>
      <xdr:rowOff>993321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7213" y="0"/>
          <a:ext cx="8205107" cy="9933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231322</xdr:colOff>
      <xdr:row>0</xdr:row>
      <xdr:rowOff>1</xdr:rowOff>
    </xdr:from>
    <xdr:to>
      <xdr:col>23</xdr:col>
      <xdr:colOff>4082</xdr:colOff>
      <xdr:row>0</xdr:row>
      <xdr:rowOff>1121502</xdr:rowOff>
    </xdr:to>
    <xdr:pic>
      <xdr:nvPicPr>
        <xdr:cNvPr id="3" name="Picture 2" descr="Logo&#10;&#10;Description automatically generated with medium confidenc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036" y="1"/>
          <a:ext cx="6152333" cy="11157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23</xdr:col>
      <xdr:colOff>242206</xdr:colOff>
      <xdr:row>0</xdr:row>
      <xdr:rowOff>1314535</xdr:rowOff>
    </xdr:to>
    <xdr:pic>
      <xdr:nvPicPr>
        <xdr:cNvPr id="3" name="Picture 2" descr="A picture containing icon&#10;&#10;Description automatically generated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393" y="0"/>
          <a:ext cx="10082893" cy="131453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1</xdr:rowOff>
    </xdr:from>
    <xdr:to>
      <xdr:col>22</xdr:col>
      <xdr:colOff>191589</xdr:colOff>
      <xdr:row>0</xdr:row>
      <xdr:rowOff>1086395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1"/>
          <a:ext cx="9487989" cy="10749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1115784</xdr:colOff>
      <xdr:row>0</xdr:row>
      <xdr:rowOff>1</xdr:rowOff>
    </xdr:from>
    <xdr:to>
      <xdr:col>21</xdr:col>
      <xdr:colOff>26125</xdr:colOff>
      <xdr:row>0</xdr:row>
      <xdr:rowOff>1273085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3963" y="1"/>
          <a:ext cx="7987393" cy="126736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25</xdr:col>
      <xdr:colOff>218804</xdr:colOff>
      <xdr:row>0</xdr:row>
      <xdr:rowOff>1088571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3107" y="0"/>
          <a:ext cx="9007929" cy="108476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551416</xdr:colOff>
      <xdr:row>0</xdr:row>
      <xdr:rowOff>0</xdr:rowOff>
    </xdr:from>
    <xdr:ext cx="9848977" cy="93762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2823809" y="0"/>
          <a:ext cx="9848977" cy="937629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a:blipFill>
      </xdr:spPr>
      <xdr:txBody>
        <a:bodyPr wrap="square" lIns="91440" tIns="45720" rIns="91440" bIns="45720">
          <a:spAutoFit/>
        </a:bodyPr>
        <a:lstStyle/>
        <a:p>
          <a:pPr algn="ctr"/>
          <a:endParaRPr lang="en-GB" sz="5400" b="1" cap="none" spc="50">
            <a:ln w="9525" cmpd="sng">
              <a:noFill/>
              <a:prstDash val="solid"/>
            </a:ln>
            <a:solidFill>
              <a:srgbClr val="70AD47">
                <a:tint val="1000"/>
              </a:srgbClr>
            </a:solidFill>
            <a:effectLst>
              <a:glow rad="279400">
                <a:srgbClr val="003909">
                  <a:alpha val="65000"/>
                </a:srgbClr>
              </a:glow>
            </a:effectLst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802821</xdr:colOff>
      <xdr:row>0</xdr:row>
      <xdr:rowOff>0</xdr:rowOff>
    </xdr:from>
    <xdr:to>
      <xdr:col>19</xdr:col>
      <xdr:colOff>361133</xdr:colOff>
      <xdr:row>0</xdr:row>
      <xdr:rowOff>931273</xdr:rowOff>
    </xdr:to>
    <xdr:pic>
      <xdr:nvPicPr>
        <xdr:cNvPr id="3" name="Picture 2" descr="A picture containing text, clock&#10;&#10;Description automatically generated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8392" y="0"/>
          <a:ext cx="7246892" cy="93127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46" displayName="Table46" ref="I3:M13" totalsRowShown="0" headerRowDxfId="238" dataDxfId="236" headerRowBorderDxfId="237" tableBorderDxfId="235" totalsRowBorderDxfId="234">
  <tableColumns count="5">
    <tableColumn id="1" xr3:uid="{00000000-0010-0000-0500-000001000000}" name="No." dataDxfId="233"/>
    <tableColumn id="2" xr3:uid="{00000000-0010-0000-0500-000002000000}" name="First" dataDxfId="232" dataCellStyle="Normal_RawData"/>
    <tableColumn id="3" xr3:uid="{00000000-0010-0000-0500-000003000000}" name="Surname" dataDxfId="231" dataCellStyle="Normal_RawData"/>
    <tableColumn id="4" xr3:uid="{00000000-0010-0000-0500-000004000000}" name="Club" dataDxfId="230" dataCellStyle="Normal 3"/>
    <tableColumn id="5" xr3:uid="{00000000-0010-0000-0500-000005000000}" name="Score" dataDxfId="229" dataCellStyle="Normal 3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47" displayName="Table47" ref="B15:F25" totalsRowShown="0" headerRowDxfId="228" dataDxfId="226" headerRowBorderDxfId="227" tableBorderDxfId="225" totalsRowBorderDxfId="224">
  <tableColumns count="5">
    <tableColumn id="1" xr3:uid="{00000000-0010-0000-0600-000001000000}" name="No." dataDxfId="223"/>
    <tableColumn id="2" xr3:uid="{00000000-0010-0000-0600-000002000000}" name="First" dataDxfId="222" dataCellStyle="Normal_RawData"/>
    <tableColumn id="3" xr3:uid="{00000000-0010-0000-0600-000003000000}" name="Surname" dataDxfId="221" dataCellStyle="Normal_RawData"/>
    <tableColumn id="4" xr3:uid="{00000000-0010-0000-0600-000004000000}" name="Club" dataDxfId="220" dataCellStyle="Normal 3"/>
    <tableColumn id="5" xr3:uid="{00000000-0010-0000-0600-000005000000}" name="Score" dataDxfId="219" dataCellStyle="Normal 3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Table48" displayName="Table48" ref="I15:M25" totalsRowShown="0" headerRowDxfId="218" dataDxfId="216" headerRowBorderDxfId="217" tableBorderDxfId="215" totalsRowBorderDxfId="214">
  <tableColumns count="5">
    <tableColumn id="1" xr3:uid="{00000000-0010-0000-0700-000001000000}" name="No." dataDxfId="213"/>
    <tableColumn id="2" xr3:uid="{00000000-0010-0000-0700-000002000000}" name="First" dataDxfId="212" dataCellStyle="Normal_RawData"/>
    <tableColumn id="3" xr3:uid="{00000000-0010-0000-0700-000003000000}" name="Surname" dataDxfId="211" dataCellStyle="Normal_RawData"/>
    <tableColumn id="4" xr3:uid="{00000000-0010-0000-0700-000004000000}" name="Club" dataDxfId="210" dataCellStyle="Normal 3"/>
    <tableColumn id="5" xr3:uid="{00000000-0010-0000-0700-000005000000}" name="Score" dataDxfId="209" dataCellStyle="Normal 3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Table4810" displayName="Table4810" ref="I27:M37" totalsRowShown="0" headerRowDxfId="208" dataDxfId="206" headerRowBorderDxfId="207" tableBorderDxfId="205" totalsRowBorderDxfId="204">
  <tableColumns count="5">
    <tableColumn id="1" xr3:uid="{00000000-0010-0000-0900-000001000000}" name="No." dataDxfId="203"/>
    <tableColumn id="2" xr3:uid="{00000000-0010-0000-0900-000002000000}" name="First" dataDxfId="202" dataCellStyle="Normal_RawData"/>
    <tableColumn id="3" xr3:uid="{00000000-0010-0000-0900-000003000000}" name="Surname" dataDxfId="201" dataCellStyle="Normal_RawData"/>
    <tableColumn id="4" xr3:uid="{00000000-0010-0000-0900-000004000000}" name="Club" dataDxfId="200" dataCellStyle="Normal 3"/>
    <tableColumn id="5" xr3:uid="{00000000-0010-0000-0900-000005000000}" name="Score" dataDxfId="199" dataCellStyle="Normal 3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B1ECB26-91CA-46FE-8B7A-8C17970242D2}" name="Table4794" displayName="Table4794" ref="B3:F13" totalsRowShown="0" headerRowDxfId="198" dataDxfId="196" headerRowBorderDxfId="197" tableBorderDxfId="195" totalsRowBorderDxfId="194">
  <tableColumns count="5">
    <tableColumn id="1" xr3:uid="{3CC3E6D1-2641-4BF7-A8EB-94F8CA8D2806}" name="No." dataDxfId="193"/>
    <tableColumn id="2" xr3:uid="{4E6505C9-A969-482F-AA6F-EBE0333FAFC4}" name="First" dataDxfId="192" dataCellStyle="Normal_RawData"/>
    <tableColumn id="3" xr3:uid="{84434558-475A-4C11-8E51-F7DAB4BE0ABA}" name="Surname" dataDxfId="191" dataCellStyle="Normal_RawData"/>
    <tableColumn id="4" xr3:uid="{89E7E522-4FAB-4442-B200-74EDED08AF1A}" name="Club" dataDxfId="190" dataCellStyle="Normal 3"/>
    <tableColumn id="5" xr3:uid="{3C0D7458-6D87-44C9-AEA2-7DC6EB61FE4F}" name="Score" dataDxfId="189" dataCellStyle="Normal 3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8FC21BE-4AB9-461F-9614-1D4EFF116C64}" name="Table475" displayName="Table475" ref="B27:F37" totalsRowShown="0" headerRowDxfId="188" dataDxfId="186" headerRowBorderDxfId="187" tableBorderDxfId="185" totalsRowBorderDxfId="184">
  <tableColumns count="5">
    <tableColumn id="1" xr3:uid="{74543B27-C3FA-41E8-9772-9EEA5CC2406E}" name="No." dataDxfId="183"/>
    <tableColumn id="2" xr3:uid="{1FC398B4-A947-4561-9DE9-95D8284B7CBA}" name="First" dataDxfId="182" dataCellStyle="Normal_RawData"/>
    <tableColumn id="3" xr3:uid="{2E81FEA6-A9C1-4D99-8A5C-0D84FA832832}" name="Surname" dataDxfId="181" dataCellStyle="Normal_RawData"/>
    <tableColumn id="4" xr3:uid="{17A68A2B-5095-402A-A4BF-1BC736DA0D07}" name="Club" dataDxfId="180" dataCellStyle="Normal 3"/>
    <tableColumn id="5" xr3:uid="{461D78DD-0079-463F-BC08-4F572CF4DF7A}" name="Score" dataDxfId="179" dataCellStyle="Normal 3"/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0000000}" name="tbl_data" displayName="tbl_data" ref="A1:AI518" totalsRowShown="0" headerRowDxfId="178" dataDxfId="177">
  <autoFilter ref="A1:AI518" xr:uid="{00000000-0009-0000-0100-000002000000}"/>
  <sortState xmlns:xlrd2="http://schemas.microsoft.com/office/spreadsheetml/2017/richdata2" ref="A2:AI518">
    <sortCondition descending="1" ref="P1:P518"/>
  </sortState>
  <tableColumns count="35">
    <tableColumn id="2" xr3:uid="{00000000-0010-0000-1000-000002000000}" name="ID No." dataDxfId="176" totalsRowDxfId="175"/>
    <tableColumn id="3" xr3:uid="{00000000-0010-0000-1000-000003000000}" name="First Name" dataDxfId="174" totalsRowDxfId="173"/>
    <tableColumn id="4" xr3:uid="{00000000-0010-0000-1000-000004000000}" name="Surname" dataDxfId="172" totalsRowDxfId="171" dataCellStyle="Normal_RawData"/>
    <tableColumn id="6" xr3:uid="{00000000-0010-0000-1000-000006000000}" name="DOB" dataDxfId="170" totalsRowDxfId="169" dataCellStyle="Normal_RawData"/>
    <tableColumn id="35" xr3:uid="{376FF3A7-4615-4BF0-BEE6-7DA212F08C87}" name="Club" dataDxfId="168" totalsRowDxfId="167"/>
    <tableColumn id="7" xr3:uid="{00000000-0010-0000-1000-000007000000}" name="Position" dataDxfId="166" totalsRowDxfId="165"/>
    <tableColumn id="8" xr3:uid="{00000000-0010-0000-1000-000008000000}" name="Height" dataDxfId="164" totalsRowDxfId="163" dataCellStyle="Normal 3"/>
    <tableColumn id="9" xr3:uid="{00000000-0010-0000-1000-000009000000}" name="Mass" dataDxfId="162" totalsRowDxfId="161"/>
    <tableColumn id="10" xr3:uid="{00000000-0010-0000-1000-00000A000000}" name="Reach" dataDxfId="160" totalsRowDxfId="159"/>
    <tableColumn id="11" xr3:uid="{00000000-0010-0000-1000-00000B000000}" name="AbsSVJ" dataDxfId="158" totalsRowDxfId="157"/>
    <tableColumn id="12" xr3:uid="{00000000-0010-0000-1000-00000C000000}" name="AbsRunVJ_L" dataDxfId="156" totalsRowDxfId="155" dataCellStyle="Normal 3"/>
    <tableColumn id="13" xr3:uid="{00000000-0010-0000-1000-00000D000000}" name="AbsRunVJ_R" dataDxfId="154"/>
    <tableColumn id="14" xr3:uid="{00000000-0010-0000-1000-00000E000000}" name="SVJ" dataDxfId="153" totalsRowDxfId="152"/>
    <tableColumn id="15" xr3:uid="{00000000-0010-0000-1000-00000F000000}" name="RunVJ_L" dataDxfId="151" totalsRowDxfId="150" dataCellStyle="Normal 3"/>
    <tableColumn id="16" xr3:uid="{00000000-0010-0000-1000-000010000000}" name="RunVJ_R" dataDxfId="149" totalsRowDxfId="148" dataCellStyle="Normal 3"/>
    <tableColumn id="1" xr3:uid="{13F488CD-3C39-4CF9-9FF3-1A7DB5A86EA5}" name="Column1" dataDxfId="147" totalsRowDxfId="146" dataCellStyle="Normal 3"/>
    <tableColumn id="5" xr3:uid="{264DB148-10F1-4A93-9984-32EE11B176A1}" name="Column2" dataDxfId="145" totalsRowDxfId="144" dataCellStyle="Normal 3">
      <calculatedColumnFormula>461/461</calculatedColumnFormula>
    </tableColumn>
    <tableColumn id="17" xr3:uid="{00000000-0010-0000-1000-000011000000}" name="5m_1" dataDxfId="143" totalsRowDxfId="142"/>
    <tableColumn id="18" xr3:uid="{00000000-0010-0000-1000-000012000000}" name="10m_1" dataDxfId="141" totalsRowDxfId="140"/>
    <tableColumn id="19" xr3:uid="{00000000-0010-0000-1000-000013000000}" name="20m_1" dataDxfId="139" totalsRowDxfId="138"/>
    <tableColumn id="20" xr3:uid="{00000000-0010-0000-1000-000014000000}" name="5m_2" dataDxfId="137" totalsRowDxfId="136"/>
    <tableColumn id="21" xr3:uid="{00000000-0010-0000-1000-000015000000}" name="10m_2" dataDxfId="135" totalsRowDxfId="134"/>
    <tableColumn id="22" xr3:uid="{00000000-0010-0000-1000-000016000000}" name="20m_2" dataDxfId="133" totalsRowDxfId="132"/>
    <tableColumn id="23" xr3:uid="{00000000-0010-0000-1000-000017000000}" name="5m_3" dataDxfId="131" totalsRowDxfId="130"/>
    <tableColumn id="24" xr3:uid="{00000000-0010-0000-1000-000018000000}" name="10m_3" dataDxfId="129" totalsRowDxfId="128"/>
    <tableColumn id="25" xr3:uid="{00000000-0010-0000-1000-000019000000}" name="20m_3" dataDxfId="127" totalsRowDxfId="126"/>
    <tableColumn id="26" xr3:uid="{00000000-0010-0000-1000-00001A000000}" name="5m" dataDxfId="125" totalsRowDxfId="124"/>
    <tableColumn id="27" xr3:uid="{00000000-0010-0000-1000-00001B000000}" name="10m" dataDxfId="123" totalsRowDxfId="122"/>
    <tableColumn id="28" xr3:uid="{00000000-0010-0000-1000-00001C000000}" name="20m" dataDxfId="121" totalsRowDxfId="120"/>
    <tableColumn id="29" xr3:uid="{00000000-0010-0000-1000-00001D000000}" name="Agil_1" dataDxfId="119" totalsRowDxfId="118"/>
    <tableColumn id="30" xr3:uid="{00000000-0010-0000-1000-00001E000000}" name="Agil_2" dataDxfId="117" totalsRowDxfId="116"/>
    <tableColumn id="31" xr3:uid="{00000000-0010-0000-1000-00001F000000}" name="Agil_3" dataDxfId="115" totalsRowDxfId="114"/>
    <tableColumn id="32" xr3:uid="{00000000-0010-0000-1000-000020000000}" name="Agil" dataDxfId="113" totalsRowDxfId="112"/>
    <tableColumn id="33" xr3:uid="{00000000-0010-0000-1000-000021000000}" name="YYIR2 Level" dataDxfId="111" totalsRowDxfId="110"/>
    <tableColumn id="34" xr3:uid="{00000000-0010-0000-1000-000022000000}" name="YYIR2 Distance" dataDxfId="109" totalsRowDxfId="108" dataCellStyle="Normal 3"/>
  </tableColumns>
  <tableStyleInfo name="TableStyleLight1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a:spPr>
      <a:bodyPr rot="0" spcFirstLastPara="0" vert="horz" wrap="square" lIns="91440" tIns="45720" rIns="91440" bIns="45720" numCol="1" spcCol="0" rtlCol="0" fromWordArt="0" anchor="ctr" anchorCtr="0" forceAA="0" compatLnSpc="1">
        <a:prstTxWarp prst="textNoShape">
          <a:avLst/>
        </a:prstTxWarp>
        <a:noAutofit/>
      </a:bodyPr>
      <a:lstStyle>
        <a:defPPr algn="l">
          <a:defRPr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ECC0A-8C2A-4E5B-BE49-718D95E90965}">
  <dimension ref="A1:M35"/>
  <sheetViews>
    <sheetView zoomScale="90" zoomScaleNormal="90" workbookViewId="0">
      <selection activeCell="L19" sqref="L19"/>
    </sheetView>
  </sheetViews>
  <sheetFormatPr defaultColWidth="0" defaultRowHeight="14.5" zeroHeight="1" x14ac:dyDescent="0.35"/>
  <cols>
    <col min="1" max="1" width="1" customWidth="1"/>
    <col min="2" max="2" width="15.36328125" customWidth="1"/>
    <col min="3" max="12" width="9.81640625" customWidth="1"/>
    <col min="13" max="13" width="1.1796875" customWidth="1"/>
    <col min="14" max="16384" width="8.81640625" hidden="1"/>
  </cols>
  <sheetData>
    <row r="1" spans="1:13" x14ac:dyDescent="0.35">
      <c r="A1" s="260"/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260"/>
    </row>
    <row r="2" spans="1:13" x14ac:dyDescent="0.35">
      <c r="A2" s="260"/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260"/>
    </row>
    <row r="3" spans="1:13" x14ac:dyDescent="0.35">
      <c r="A3" s="260"/>
      <c r="B3" s="343"/>
      <c r="C3" s="343"/>
      <c r="D3" s="343"/>
      <c r="E3" s="343"/>
      <c r="F3" s="343"/>
      <c r="G3" s="343"/>
      <c r="H3" s="343"/>
      <c r="I3" s="343"/>
      <c r="J3" s="343"/>
      <c r="K3" s="343"/>
      <c r="L3" s="343"/>
      <c r="M3" s="260"/>
    </row>
    <row r="4" spans="1:13" ht="15" thickBot="1" x14ac:dyDescent="0.4">
      <c r="A4" s="260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260"/>
    </row>
    <row r="5" spans="1:13" ht="15" thickBot="1" x14ac:dyDescent="0.4">
      <c r="A5" s="260"/>
      <c r="B5" s="339" t="s">
        <v>80</v>
      </c>
      <c r="C5" s="340"/>
      <c r="D5" s="340"/>
      <c r="E5" s="340"/>
      <c r="F5" s="340"/>
      <c r="G5" s="340"/>
      <c r="H5" s="340"/>
      <c r="I5" s="340"/>
      <c r="J5" s="340"/>
      <c r="K5" s="340"/>
      <c r="L5" s="341"/>
      <c r="M5" s="260"/>
    </row>
    <row r="6" spans="1:13" ht="15" thickBot="1" x14ac:dyDescent="0.4">
      <c r="A6" s="261"/>
      <c r="B6" s="235" t="s">
        <v>4</v>
      </c>
      <c r="C6" s="236" t="s">
        <v>6</v>
      </c>
      <c r="D6" s="237" t="s">
        <v>9</v>
      </c>
      <c r="E6" s="237" t="s">
        <v>44</v>
      </c>
      <c r="F6" s="237" t="s">
        <v>45</v>
      </c>
      <c r="G6" s="237" t="s">
        <v>21</v>
      </c>
      <c r="H6" s="237" t="s">
        <v>22</v>
      </c>
      <c r="I6" s="237" t="s">
        <v>23</v>
      </c>
      <c r="J6" s="237" t="s">
        <v>43</v>
      </c>
      <c r="K6" s="237" t="s">
        <v>65</v>
      </c>
      <c r="L6" s="238" t="s">
        <v>66</v>
      </c>
      <c r="M6" s="261"/>
    </row>
    <row r="7" spans="1:13" x14ac:dyDescent="0.35">
      <c r="A7" s="260"/>
      <c r="B7" s="239" t="s">
        <v>46</v>
      </c>
      <c r="C7" s="240">
        <v>184.47111111111104</v>
      </c>
      <c r="D7" s="240">
        <v>61.588235294117645</v>
      </c>
      <c r="E7" s="240">
        <v>72.36363636363636</v>
      </c>
      <c r="F7" s="240">
        <v>68.852941176470594</v>
      </c>
      <c r="G7" s="241">
        <v>1.097470588235294</v>
      </c>
      <c r="H7" s="241">
        <v>1.8234117647058827</v>
      </c>
      <c r="I7" s="241">
        <v>3.0752058823529422</v>
      </c>
      <c r="J7" s="241">
        <v>8.4955882352941199</v>
      </c>
      <c r="K7" s="241">
        <v>20.059999999999999</v>
      </c>
      <c r="L7" s="240">
        <v>697.64705882352939</v>
      </c>
      <c r="M7" s="260"/>
    </row>
    <row r="8" spans="1:13" x14ac:dyDescent="0.35">
      <c r="A8" s="260"/>
      <c r="B8" s="243" t="s">
        <v>47</v>
      </c>
      <c r="C8" s="240">
        <v>184.96363636363631</v>
      </c>
      <c r="D8" s="240">
        <v>62.677419354838712</v>
      </c>
      <c r="E8" s="240">
        <v>77.935483870967744</v>
      </c>
      <c r="F8" s="240">
        <v>72.741935483870961</v>
      </c>
      <c r="G8" s="241">
        <v>1.1272903225806448</v>
      </c>
      <c r="H8" s="241">
        <v>1.8522258064516128</v>
      </c>
      <c r="I8" s="241">
        <v>3.0784516129032262</v>
      </c>
      <c r="J8" s="241">
        <v>8.4143870967741954</v>
      </c>
      <c r="K8" s="241">
        <v>20.07</v>
      </c>
      <c r="L8" s="240">
        <v>717.41935483870964</v>
      </c>
      <c r="M8" s="260"/>
    </row>
    <row r="9" spans="1:13" x14ac:dyDescent="0.35">
      <c r="A9" s="260"/>
      <c r="B9" s="244" t="s">
        <v>36</v>
      </c>
      <c r="C9" s="240">
        <v>185.47428571428571</v>
      </c>
      <c r="D9" s="240">
        <v>62.606060606060609</v>
      </c>
      <c r="E9" s="240">
        <v>77.121212121212125</v>
      </c>
      <c r="F9" s="240">
        <v>70.181818181818187</v>
      </c>
      <c r="G9" s="241">
        <v>1.1474411764705881</v>
      </c>
      <c r="H9" s="241">
        <v>1.8639411764705884</v>
      </c>
      <c r="I9" s="241">
        <v>3.1144411764705886</v>
      </c>
      <c r="J9" s="241">
        <v>8.5577878787878774</v>
      </c>
      <c r="K9" s="241">
        <v>20.059999999999999</v>
      </c>
      <c r="L9" s="240">
        <v>681.21212121212125</v>
      </c>
      <c r="M9" s="260"/>
    </row>
    <row r="10" spans="1:13" x14ac:dyDescent="0.35">
      <c r="A10" s="260"/>
      <c r="B10" s="245" t="s">
        <v>48</v>
      </c>
      <c r="C10" s="240">
        <v>184.84411764705877</v>
      </c>
      <c r="D10" s="240">
        <v>61.4</v>
      </c>
      <c r="E10" s="240">
        <v>76.2</v>
      </c>
      <c r="F10" s="240">
        <v>70</v>
      </c>
      <c r="G10" s="241">
        <v>1.0946333333333336</v>
      </c>
      <c r="H10" s="241">
        <v>1.8141999999999998</v>
      </c>
      <c r="I10" s="241">
        <v>3.0538000000000007</v>
      </c>
      <c r="J10" s="241">
        <v>8.4709000000000003</v>
      </c>
      <c r="K10" s="241">
        <v>20.05</v>
      </c>
      <c r="L10" s="240">
        <v>657.33333333333337</v>
      </c>
      <c r="M10" s="260"/>
    </row>
    <row r="11" spans="1:13" x14ac:dyDescent="0.35">
      <c r="A11" s="260"/>
      <c r="B11" s="246" t="s">
        <v>49</v>
      </c>
      <c r="C11" s="240">
        <v>186.23142857142852</v>
      </c>
      <c r="D11" s="240">
        <v>60.151515151515149</v>
      </c>
      <c r="E11" s="240">
        <v>74.333333333333329</v>
      </c>
      <c r="F11" s="240">
        <v>69.625</v>
      </c>
      <c r="G11" s="241">
        <v>1.1196060606060603</v>
      </c>
      <c r="H11" s="241">
        <v>1.8436969696969698</v>
      </c>
      <c r="I11" s="241">
        <v>3.0851818181818178</v>
      </c>
      <c r="J11" s="241">
        <v>8.4493124999999996</v>
      </c>
      <c r="K11" s="241">
        <v>20.04</v>
      </c>
      <c r="L11" s="240">
        <v>603.63636363636363</v>
      </c>
      <c r="M11" s="260"/>
    </row>
    <row r="12" spans="1:13" x14ac:dyDescent="0.35">
      <c r="A12" s="260"/>
      <c r="B12" s="247" t="s">
        <v>50</v>
      </c>
      <c r="C12" s="240">
        <v>185.60000000000002</v>
      </c>
      <c r="D12" s="240">
        <v>59.9375</v>
      </c>
      <c r="E12" s="240">
        <v>76.09375</v>
      </c>
      <c r="F12" s="240">
        <v>71.28125</v>
      </c>
      <c r="G12" s="241">
        <v>1.1449375000000004</v>
      </c>
      <c r="H12" s="241">
        <v>1.8688437499999999</v>
      </c>
      <c r="I12" s="241">
        <v>3.1140625000000002</v>
      </c>
      <c r="J12" s="241">
        <v>8.4458749999999991</v>
      </c>
      <c r="K12" s="241">
        <v>20.059999999999999</v>
      </c>
      <c r="L12" s="240">
        <v>668.9655172413793</v>
      </c>
      <c r="M12" s="260"/>
    </row>
    <row r="13" spans="1:13" x14ac:dyDescent="0.35">
      <c r="A13" s="260"/>
      <c r="B13" s="248" t="s">
        <v>59</v>
      </c>
      <c r="C13" s="240">
        <v>185.86499999999995</v>
      </c>
      <c r="D13" s="240">
        <v>59.916666666666664</v>
      </c>
      <c r="E13" s="240">
        <v>74.833333333333329</v>
      </c>
      <c r="F13" s="240">
        <v>69.222222222222229</v>
      </c>
      <c r="G13" s="241">
        <v>1.1114444444444447</v>
      </c>
      <c r="H13" s="241">
        <v>1.8383333333333332</v>
      </c>
      <c r="I13" s="241">
        <v>3.088916666666667</v>
      </c>
      <c r="J13" s="241">
        <v>8.4335555555555555</v>
      </c>
      <c r="K13" s="241">
        <v>20.059999999999999</v>
      </c>
      <c r="L13" s="240">
        <v>667.42857142857144</v>
      </c>
      <c r="M13" s="260"/>
    </row>
    <row r="14" spans="1:13" x14ac:dyDescent="0.35">
      <c r="A14" s="260"/>
      <c r="B14" s="249" t="s">
        <v>38</v>
      </c>
      <c r="C14" s="240">
        <v>186.04166666666666</v>
      </c>
      <c r="D14" s="240">
        <v>64.48571428571428</v>
      </c>
      <c r="E14" s="240">
        <v>75.2</v>
      </c>
      <c r="F14" s="240">
        <v>71.942857142857136</v>
      </c>
      <c r="G14" s="241">
        <v>1.1348</v>
      </c>
      <c r="H14" s="241">
        <v>1.8572571428571425</v>
      </c>
      <c r="I14" s="241">
        <v>3.0937428571428573</v>
      </c>
      <c r="J14" s="241">
        <v>8.5504285714285722</v>
      </c>
      <c r="K14" s="241">
        <v>20.05</v>
      </c>
      <c r="L14" s="240">
        <v>653.71428571428567</v>
      </c>
      <c r="M14" s="260"/>
    </row>
    <row r="15" spans="1:13" x14ac:dyDescent="0.35">
      <c r="A15" s="260"/>
      <c r="B15" s="250" t="s">
        <v>39</v>
      </c>
      <c r="C15" s="240">
        <v>184.54166666666671</v>
      </c>
      <c r="D15" s="240">
        <v>60.617647058823529</v>
      </c>
      <c r="E15" s="240">
        <v>74.529411764705884</v>
      </c>
      <c r="F15" s="240">
        <v>72.235294117647058</v>
      </c>
      <c r="G15" s="241">
        <v>1.1382941176470587</v>
      </c>
      <c r="H15" s="241">
        <v>1.8581764705882358</v>
      </c>
      <c r="I15" s="241">
        <v>3.079764705882353</v>
      </c>
      <c r="J15" s="241">
        <v>8.4181176470588213</v>
      </c>
      <c r="K15" s="241">
        <v>20.059999999999999</v>
      </c>
      <c r="L15" s="240">
        <v>675.29411764705878</v>
      </c>
      <c r="M15" s="260"/>
    </row>
    <row r="16" spans="1:13" x14ac:dyDescent="0.35">
      <c r="A16" s="260"/>
      <c r="B16" s="251" t="s">
        <v>51</v>
      </c>
      <c r="C16" s="240">
        <v>184.19714285714289</v>
      </c>
      <c r="D16" s="240">
        <v>62.485714285714288</v>
      </c>
      <c r="E16" s="240">
        <v>74.8</v>
      </c>
      <c r="F16" s="240">
        <v>73</v>
      </c>
      <c r="G16" s="241">
        <v>1.1435142857142855</v>
      </c>
      <c r="H16" s="241">
        <v>1.8560000000000005</v>
      </c>
      <c r="I16" s="241">
        <v>3.0831428571428572</v>
      </c>
      <c r="J16" s="241">
        <v>8.5476285714285698</v>
      </c>
      <c r="K16" s="241">
        <v>20.059999999999999</v>
      </c>
      <c r="L16" s="240">
        <v>683.42857142857144</v>
      </c>
      <c r="M16" s="260"/>
    </row>
    <row r="17" spans="1:13" ht="15" thickBot="1" x14ac:dyDescent="0.4">
      <c r="A17" s="260"/>
      <c r="B17" s="252" t="s">
        <v>41</v>
      </c>
      <c r="C17" s="240">
        <v>188.26571428571432</v>
      </c>
      <c r="D17" s="240">
        <v>61.171428571428571</v>
      </c>
      <c r="E17" s="240">
        <v>76.028571428571425</v>
      </c>
      <c r="F17" s="240">
        <v>69.342857142857142</v>
      </c>
      <c r="G17" s="241">
        <v>1.1350571428571428</v>
      </c>
      <c r="H17" s="241">
        <v>1.8564571428571428</v>
      </c>
      <c r="I17" s="241">
        <v>3.0893999999999999</v>
      </c>
      <c r="J17" s="241">
        <v>8.5189714285714295</v>
      </c>
      <c r="K17" s="241">
        <v>20.07</v>
      </c>
      <c r="L17" s="240">
        <v>712</v>
      </c>
      <c r="M17" s="260"/>
    </row>
    <row r="18" spans="1:13" ht="15" thickBot="1" x14ac:dyDescent="0.4">
      <c r="A18" s="260"/>
      <c r="B18" s="253" t="s">
        <v>76</v>
      </c>
      <c r="C18" s="240">
        <v>183.8</v>
      </c>
      <c r="D18" s="240">
        <v>63.1</v>
      </c>
      <c r="E18" s="240">
        <v>75.900000000000006</v>
      </c>
      <c r="F18" s="240">
        <v>71.3</v>
      </c>
      <c r="G18" s="241">
        <v>1.1399999999999999</v>
      </c>
      <c r="H18" s="241">
        <v>1.8720000000000001</v>
      </c>
      <c r="I18" s="241">
        <v>3.1219999999999999</v>
      </c>
      <c r="J18" s="241">
        <v>8.6709999999999994</v>
      </c>
      <c r="K18" s="241">
        <v>20.04</v>
      </c>
      <c r="L18" s="240">
        <v>599</v>
      </c>
      <c r="M18" s="260"/>
    </row>
    <row r="19" spans="1:13" ht="15" thickBot="1" x14ac:dyDescent="0.4">
      <c r="A19" s="260"/>
      <c r="B19" s="255" t="s">
        <v>52</v>
      </c>
      <c r="C19" s="240">
        <v>185.25428571428574</v>
      </c>
      <c r="D19" s="240">
        <v>61.727272727272727</v>
      </c>
      <c r="E19" s="240">
        <v>74.848484848484844</v>
      </c>
      <c r="F19" s="240">
        <v>70.36363636363636</v>
      </c>
      <c r="G19" s="241">
        <v>1.0958787878787877</v>
      </c>
      <c r="H19" s="241">
        <v>1.8145757575757573</v>
      </c>
      <c r="I19" s="241">
        <v>3.0572727272727267</v>
      </c>
      <c r="J19" s="241">
        <v>8.4624848484848467</v>
      </c>
      <c r="K19" s="241">
        <v>20.04</v>
      </c>
      <c r="L19" s="240">
        <v>585.4545454545455</v>
      </c>
      <c r="M19" s="260"/>
    </row>
    <row r="20" spans="1:13" ht="4.25" customHeight="1" thickBot="1" x14ac:dyDescent="0.4">
      <c r="A20" s="260"/>
      <c r="B20" s="308"/>
      <c r="C20" s="309"/>
      <c r="D20" s="309"/>
      <c r="E20" s="309"/>
      <c r="F20" s="309"/>
      <c r="G20" s="309"/>
      <c r="H20" s="309"/>
      <c r="I20" s="309"/>
      <c r="J20" s="309"/>
      <c r="K20" s="310"/>
      <c r="L20" s="260"/>
      <c r="M20" s="260"/>
    </row>
    <row r="21" spans="1:13" ht="15" thickBot="1" x14ac:dyDescent="0.4">
      <c r="A21" s="260"/>
      <c r="B21" s="113" t="s">
        <v>53</v>
      </c>
      <c r="C21" s="139">
        <v>185.47919463087268</v>
      </c>
      <c r="D21" s="139">
        <v>61.566084788029926</v>
      </c>
      <c r="E21" s="139">
        <v>75.33</v>
      </c>
      <c r="F21" s="139">
        <v>70.727500000000006</v>
      </c>
      <c r="G21" s="264">
        <v>1.124485074626866</v>
      </c>
      <c r="H21" s="264">
        <v>1.8458681592039783</v>
      </c>
      <c r="I21" s="264">
        <v>3.0847711442786081</v>
      </c>
      <c r="J21" s="264">
        <v>8.4813950000000062</v>
      </c>
      <c r="K21" s="282">
        <v>20.059999999999999</v>
      </c>
      <c r="L21" s="283">
        <v>667.10327455919401</v>
      </c>
      <c r="M21" s="260"/>
    </row>
    <row r="22" spans="1:13" ht="15" thickBot="1" x14ac:dyDescent="0.4">
      <c r="A22" s="260"/>
      <c r="B22" s="311"/>
      <c r="C22" s="312"/>
      <c r="D22" s="312"/>
      <c r="E22" s="312"/>
      <c r="F22" s="312"/>
      <c r="G22" s="313"/>
      <c r="H22" s="313"/>
      <c r="I22" s="313"/>
      <c r="J22" s="313"/>
      <c r="K22" s="314"/>
      <c r="L22" s="315"/>
      <c r="M22" s="260"/>
    </row>
    <row r="23" spans="1:13" ht="15" thickBot="1" x14ac:dyDescent="0.4">
      <c r="A23" s="260"/>
      <c r="B23" s="339" t="s">
        <v>81</v>
      </c>
      <c r="C23" s="340"/>
      <c r="D23" s="340"/>
      <c r="E23" s="340"/>
      <c r="F23" s="340"/>
      <c r="G23" s="340"/>
      <c r="H23" s="340"/>
      <c r="I23" s="340"/>
      <c r="J23" s="340"/>
      <c r="K23" s="340"/>
      <c r="L23" s="341"/>
      <c r="M23" s="260"/>
    </row>
    <row r="24" spans="1:13" ht="15" thickBot="1" x14ac:dyDescent="0.4">
      <c r="A24" s="260"/>
      <c r="B24" s="235" t="s">
        <v>5</v>
      </c>
      <c r="C24" s="236" t="s">
        <v>6</v>
      </c>
      <c r="D24" s="237" t="s">
        <v>9</v>
      </c>
      <c r="E24" s="237" t="s">
        <v>44</v>
      </c>
      <c r="F24" s="237" t="s">
        <v>45</v>
      </c>
      <c r="G24" s="237" t="s">
        <v>21</v>
      </c>
      <c r="H24" s="237" t="s">
        <v>22</v>
      </c>
      <c r="I24" s="237" t="s">
        <v>23</v>
      </c>
      <c r="J24" s="237" t="s">
        <v>43</v>
      </c>
      <c r="K24" s="237" t="s">
        <v>65</v>
      </c>
      <c r="L24" s="238" t="s">
        <v>66</v>
      </c>
      <c r="M24" s="260"/>
    </row>
    <row r="25" spans="1:13" x14ac:dyDescent="0.35">
      <c r="A25" s="260"/>
      <c r="B25" s="256" t="s">
        <v>61</v>
      </c>
      <c r="C25" s="240">
        <v>177.5846153846154</v>
      </c>
      <c r="D25" s="257">
        <v>59.92307692307692</v>
      </c>
      <c r="E25" s="257">
        <v>73.269230769230774</v>
      </c>
      <c r="F25" s="257">
        <v>73.461538461538467</v>
      </c>
      <c r="G25" s="241">
        <v>1.145576923076923</v>
      </c>
      <c r="H25" s="254">
        <v>1.860423076923077</v>
      </c>
      <c r="I25" s="254">
        <v>3.0919615384615393</v>
      </c>
      <c r="J25" s="258">
        <v>8.4730769230769241</v>
      </c>
      <c r="K25" s="254">
        <v>20.07</v>
      </c>
      <c r="L25" s="242">
        <v>701.53846153846155</v>
      </c>
      <c r="M25" s="260"/>
    </row>
    <row r="26" spans="1:13" x14ac:dyDescent="0.35">
      <c r="A26" s="260"/>
      <c r="B26" s="259" t="s">
        <v>60</v>
      </c>
      <c r="C26" s="240">
        <v>177.96078431372555</v>
      </c>
      <c r="D26" s="257">
        <v>61.714285714285715</v>
      </c>
      <c r="E26" s="257">
        <v>74.938775510204081</v>
      </c>
      <c r="F26" s="257">
        <v>71.979591836734699</v>
      </c>
      <c r="G26" s="241">
        <v>1.1339591836734695</v>
      </c>
      <c r="H26" s="254">
        <v>1.8472040816326529</v>
      </c>
      <c r="I26" s="254">
        <v>3.0706122448979598</v>
      </c>
      <c r="J26" s="258">
        <v>8.3459795918367323</v>
      </c>
      <c r="K26" s="254">
        <v>20.079999999999998</v>
      </c>
      <c r="L26" s="242">
        <v>774.16666666666663</v>
      </c>
      <c r="M26" s="260"/>
    </row>
    <row r="27" spans="1:13" x14ac:dyDescent="0.35">
      <c r="A27" s="260"/>
      <c r="B27" s="259" t="s">
        <v>35</v>
      </c>
      <c r="C27" s="240">
        <v>175.53265306122458</v>
      </c>
      <c r="D27" s="257">
        <v>62.042553191489361</v>
      </c>
      <c r="E27" s="257">
        <v>74.021739130434781</v>
      </c>
      <c r="F27" s="257">
        <v>70.553191489361708</v>
      </c>
      <c r="G27" s="241">
        <v>1.1484680851063831</v>
      </c>
      <c r="H27" s="254">
        <v>1.8637872340425532</v>
      </c>
      <c r="I27" s="254">
        <v>3.0920638297872327</v>
      </c>
      <c r="J27" s="258">
        <v>8.3987021276595755</v>
      </c>
      <c r="K27" s="241">
        <v>20.059999999999999</v>
      </c>
      <c r="L27" s="242">
        <v>668.936170212766</v>
      </c>
      <c r="M27" s="260"/>
    </row>
    <row r="28" spans="1:13" x14ac:dyDescent="0.35">
      <c r="A28" s="260"/>
      <c r="B28" s="259" t="s">
        <v>28</v>
      </c>
      <c r="C28" s="240">
        <v>185.81911764705882</v>
      </c>
      <c r="D28" s="257">
        <v>62.125</v>
      </c>
      <c r="E28" s="257">
        <v>75.6875</v>
      </c>
      <c r="F28" s="257">
        <v>69.984126984126988</v>
      </c>
      <c r="G28" s="241">
        <v>1.1201846153846153</v>
      </c>
      <c r="H28" s="254">
        <v>1.8388461538461536</v>
      </c>
      <c r="I28" s="254">
        <v>3.0709538461538459</v>
      </c>
      <c r="J28" s="258">
        <v>8.4893437499999962</v>
      </c>
      <c r="K28" s="254">
        <v>20.059999999999999</v>
      </c>
      <c r="L28" s="242">
        <v>683.125</v>
      </c>
      <c r="M28" s="260"/>
    </row>
    <row r="29" spans="1:13" x14ac:dyDescent="0.35">
      <c r="A29" s="260"/>
      <c r="B29" s="259" t="s">
        <v>33</v>
      </c>
      <c r="C29" s="240">
        <v>184.91733333333332</v>
      </c>
      <c r="D29" s="257">
        <v>62.263888888888886</v>
      </c>
      <c r="E29" s="257">
        <v>76.166666666666671</v>
      </c>
      <c r="F29" s="257">
        <v>71.875</v>
      </c>
      <c r="G29" s="241">
        <v>1.1220694444444443</v>
      </c>
      <c r="H29" s="254">
        <v>1.8355972222222219</v>
      </c>
      <c r="I29" s="254">
        <v>3.0656250000000003</v>
      </c>
      <c r="J29" s="258">
        <v>8.4842676056338</v>
      </c>
      <c r="K29" s="254">
        <v>20.07</v>
      </c>
      <c r="L29" s="242">
        <v>705.35211267605632</v>
      </c>
      <c r="M29" s="260"/>
    </row>
    <row r="30" spans="1:13" x14ac:dyDescent="0.35">
      <c r="A30" s="260"/>
      <c r="B30" s="259" t="s">
        <v>29</v>
      </c>
      <c r="C30" s="240">
        <v>186.90999999999997</v>
      </c>
      <c r="D30" s="257">
        <v>62.72</v>
      </c>
      <c r="E30" s="257">
        <v>77.86</v>
      </c>
      <c r="F30" s="257">
        <v>71.540000000000006</v>
      </c>
      <c r="G30" s="241">
        <v>1.0988600000000002</v>
      </c>
      <c r="H30" s="254">
        <v>1.8151599999999997</v>
      </c>
      <c r="I30" s="254">
        <v>3.0485399999999987</v>
      </c>
      <c r="J30" s="258">
        <v>8.4253400000000003</v>
      </c>
      <c r="K30" s="241">
        <v>20.05</v>
      </c>
      <c r="L30" s="242">
        <v>656.32653061224494</v>
      </c>
      <c r="M30" s="260"/>
    </row>
    <row r="31" spans="1:13" x14ac:dyDescent="0.35">
      <c r="A31" s="260"/>
      <c r="B31" s="259" t="s">
        <v>37</v>
      </c>
      <c r="C31" s="240">
        <v>193.97419354838712</v>
      </c>
      <c r="D31" s="257">
        <v>59.838709677419352</v>
      </c>
      <c r="E31" s="257">
        <v>75.645161290322577</v>
      </c>
      <c r="F31" s="257">
        <v>68.451612903225808</v>
      </c>
      <c r="G31" s="241">
        <v>1.1240645161290324</v>
      </c>
      <c r="H31" s="254">
        <v>1.8636774193548391</v>
      </c>
      <c r="I31" s="254">
        <v>3.1290322580645165</v>
      </c>
      <c r="J31" s="258">
        <v>8.5941290322580617</v>
      </c>
      <c r="K31" s="254">
        <v>20.04</v>
      </c>
      <c r="L31" s="242">
        <v>605.16129032258061</v>
      </c>
      <c r="M31" s="260"/>
    </row>
    <row r="32" spans="1:13" x14ac:dyDescent="0.35">
      <c r="A32" s="260"/>
      <c r="B32" s="259" t="s">
        <v>67</v>
      </c>
      <c r="C32" s="240">
        <v>192.67</v>
      </c>
      <c r="D32" s="257">
        <v>59.8</v>
      </c>
      <c r="E32" s="257">
        <v>73.599999999999994</v>
      </c>
      <c r="F32" s="257">
        <v>68.3</v>
      </c>
      <c r="G32" s="241">
        <v>1.1067000000000002</v>
      </c>
      <c r="H32" s="254">
        <v>1.8408000000000002</v>
      </c>
      <c r="I32" s="254">
        <v>3.0994999999999999</v>
      </c>
      <c r="J32" s="258">
        <v>8.5866000000000007</v>
      </c>
      <c r="K32" s="254">
        <v>20.059999999999999</v>
      </c>
      <c r="L32" s="242">
        <v>680</v>
      </c>
      <c r="M32" s="260"/>
    </row>
    <row r="33" spans="1:13" x14ac:dyDescent="0.35">
      <c r="A33" s="260"/>
      <c r="B33" s="259" t="s">
        <v>34</v>
      </c>
      <c r="C33" s="240">
        <v>194.9677419354839</v>
      </c>
      <c r="D33" s="257">
        <v>60.793103448275865</v>
      </c>
      <c r="E33" s="257">
        <v>73.862068965517238</v>
      </c>
      <c r="F33" s="257">
        <v>69.793103448275858</v>
      </c>
      <c r="G33" s="241">
        <v>1.1246896551724137</v>
      </c>
      <c r="H33" s="254">
        <v>1.8614137931034487</v>
      </c>
      <c r="I33" s="254">
        <v>3.1291724137931034</v>
      </c>
      <c r="J33" s="258">
        <v>8.5902068965517238</v>
      </c>
      <c r="K33" s="254">
        <v>20.04</v>
      </c>
      <c r="L33" s="242">
        <v>582.06896551724139</v>
      </c>
      <c r="M33" s="260"/>
    </row>
    <row r="34" spans="1:13" x14ac:dyDescent="0.35">
      <c r="A34" s="260"/>
      <c r="B34" s="259" t="s">
        <v>40</v>
      </c>
      <c r="C34" s="240">
        <v>198.73600000000002</v>
      </c>
      <c r="D34" s="257">
        <v>59.956521739130437</v>
      </c>
      <c r="E34" s="257">
        <v>74.173913043478265</v>
      </c>
      <c r="F34" s="257">
        <v>67.304347826086953</v>
      </c>
      <c r="G34" s="241">
        <v>1.1149130434782608</v>
      </c>
      <c r="H34" s="254">
        <v>1.8673043478260867</v>
      </c>
      <c r="I34" s="254">
        <v>3.1476086956521732</v>
      </c>
      <c r="J34" s="258">
        <v>8.7042608695652159</v>
      </c>
      <c r="K34" s="254">
        <v>19.04</v>
      </c>
      <c r="L34" s="242">
        <v>436.36363636363637</v>
      </c>
      <c r="M34" s="260"/>
    </row>
    <row r="35" spans="1:13" x14ac:dyDescent="0.35">
      <c r="A35" s="260"/>
      <c r="B35" s="342" t="s">
        <v>82</v>
      </c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262"/>
    </row>
  </sheetData>
  <mergeCells count="4">
    <mergeCell ref="B5:L5"/>
    <mergeCell ref="B23:L23"/>
    <mergeCell ref="B35:L35"/>
    <mergeCell ref="B1:L4"/>
  </mergeCells>
  <conditionalFormatting sqref="C7:C1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7:D19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7:E19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7:F19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7:G19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7:H19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7:I19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7:J19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7:L19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499984740745262"/>
  </sheetPr>
  <dimension ref="A1:R38"/>
  <sheetViews>
    <sheetView zoomScale="80" zoomScaleNormal="80" workbookViewId="0">
      <selection activeCell="H38" sqref="H38:R38"/>
    </sheetView>
  </sheetViews>
  <sheetFormatPr defaultColWidth="0" defaultRowHeight="14.5" zeroHeight="1" x14ac:dyDescent="0.35"/>
  <cols>
    <col min="1" max="1" width="40.81640625" customWidth="1"/>
    <col min="2" max="2" width="3.81640625" bestFit="1" customWidth="1"/>
    <col min="3" max="3" width="9" bestFit="1" customWidth="1"/>
    <col min="4" max="4" width="11.81640625" bestFit="1" customWidth="1"/>
    <col min="5" max="5" width="12.81640625" bestFit="1" customWidth="1"/>
    <col min="6" max="6" width="6.1796875" customWidth="1"/>
    <col min="7" max="7" width="3.1796875" style="260" customWidth="1"/>
    <col min="8" max="8" width="39.6328125" customWidth="1"/>
    <col min="9" max="9" width="3.81640625" customWidth="1"/>
    <col min="10" max="10" width="7.81640625" bestFit="1" customWidth="1"/>
    <col min="11" max="11" width="10" bestFit="1" customWidth="1"/>
    <col min="12" max="12" width="12.81640625" bestFit="1" customWidth="1"/>
    <col min="13" max="13" width="5.36328125" bestFit="1" customWidth="1"/>
    <col min="14" max="14" width="8.81640625" hidden="1" customWidth="1"/>
    <col min="15" max="15" width="6.453125" hidden="1" customWidth="1"/>
    <col min="16" max="18" width="0" hidden="1" customWidth="1"/>
    <col min="19" max="16384" width="8.81640625" hidden="1"/>
  </cols>
  <sheetData>
    <row r="1" spans="1:14" ht="42.5" customHeight="1" thickBot="1" x14ac:dyDescent="0.4">
      <c r="A1" s="345"/>
      <c r="B1" s="346"/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6"/>
      <c r="N1" s="114"/>
    </row>
    <row r="2" spans="1:14" ht="14.5" customHeight="1" x14ac:dyDescent="0.35">
      <c r="A2" s="124" t="s">
        <v>688</v>
      </c>
      <c r="B2" s="347" t="s">
        <v>91</v>
      </c>
      <c r="C2" s="348"/>
      <c r="D2" s="348"/>
      <c r="E2" s="348"/>
      <c r="F2" s="349"/>
      <c r="G2" s="274"/>
      <c r="H2" s="122" t="s">
        <v>92</v>
      </c>
      <c r="I2" s="347" t="s">
        <v>91</v>
      </c>
      <c r="J2" s="348"/>
      <c r="K2" s="348"/>
      <c r="L2" s="348"/>
      <c r="M2" s="349"/>
      <c r="N2" s="114"/>
    </row>
    <row r="3" spans="1:14" x14ac:dyDescent="0.35">
      <c r="A3" s="115"/>
      <c r="B3" s="180" t="s">
        <v>62</v>
      </c>
      <c r="C3" s="148" t="s">
        <v>63</v>
      </c>
      <c r="D3" s="148" t="s">
        <v>2</v>
      </c>
      <c r="E3" s="148" t="s">
        <v>4</v>
      </c>
      <c r="F3" s="149" t="s">
        <v>64</v>
      </c>
      <c r="G3" s="273"/>
      <c r="H3" s="177"/>
      <c r="I3" s="181" t="s">
        <v>62</v>
      </c>
      <c r="J3" s="121" t="s">
        <v>63</v>
      </c>
      <c r="K3" s="121" t="s">
        <v>2</v>
      </c>
      <c r="L3" s="121" t="s">
        <v>4</v>
      </c>
      <c r="M3" s="123" t="s">
        <v>64</v>
      </c>
      <c r="N3" s="114"/>
    </row>
    <row r="4" spans="1:14" x14ac:dyDescent="0.35">
      <c r="A4" s="115"/>
      <c r="B4" s="196">
        <v>1</v>
      </c>
      <c r="C4" s="290" t="s">
        <v>280</v>
      </c>
      <c r="D4" s="291" t="s">
        <v>378</v>
      </c>
      <c r="E4" s="292" t="s">
        <v>39</v>
      </c>
      <c r="F4" s="307">
        <v>206.1</v>
      </c>
      <c r="G4" s="301"/>
      <c r="H4" s="179"/>
      <c r="I4" s="196">
        <v>1</v>
      </c>
      <c r="J4" s="197" t="s">
        <v>204</v>
      </c>
      <c r="K4" s="198" t="s">
        <v>278</v>
      </c>
      <c r="L4" s="209" t="s">
        <v>51</v>
      </c>
      <c r="M4" s="205">
        <v>22.01</v>
      </c>
      <c r="N4" s="114"/>
    </row>
    <row r="5" spans="1:14" x14ac:dyDescent="0.35">
      <c r="A5" s="115"/>
      <c r="B5" s="196">
        <v>2</v>
      </c>
      <c r="C5" s="197" t="s">
        <v>93</v>
      </c>
      <c r="D5" s="198" t="s">
        <v>109</v>
      </c>
      <c r="E5" s="292" t="s">
        <v>39</v>
      </c>
      <c r="F5" s="305">
        <v>204.1</v>
      </c>
      <c r="G5" s="301"/>
      <c r="H5" s="178"/>
      <c r="I5" s="196">
        <v>2</v>
      </c>
      <c r="J5" s="197" t="s">
        <v>94</v>
      </c>
      <c r="K5" s="198" t="s">
        <v>330</v>
      </c>
      <c r="L5" s="209" t="s">
        <v>59</v>
      </c>
      <c r="M5" s="205">
        <v>22.01</v>
      </c>
      <c r="N5" s="114"/>
    </row>
    <row r="6" spans="1:14" x14ac:dyDescent="0.35">
      <c r="A6" s="115"/>
      <c r="B6" s="196">
        <v>3</v>
      </c>
      <c r="C6" s="197" t="s">
        <v>458</v>
      </c>
      <c r="D6" s="198" t="s">
        <v>459</v>
      </c>
      <c r="E6" s="209" t="s">
        <v>38</v>
      </c>
      <c r="F6" s="305">
        <v>203.8</v>
      </c>
      <c r="G6" s="301"/>
      <c r="H6" s="178"/>
      <c r="I6" s="196">
        <v>3</v>
      </c>
      <c r="J6" s="197" t="s">
        <v>185</v>
      </c>
      <c r="K6" s="198" t="s">
        <v>232</v>
      </c>
      <c r="L6" s="209" t="s">
        <v>41</v>
      </c>
      <c r="M6" s="205">
        <v>22.01</v>
      </c>
      <c r="N6" s="114"/>
    </row>
    <row r="7" spans="1:14" x14ac:dyDescent="0.35">
      <c r="A7" s="115"/>
      <c r="B7" s="196">
        <v>4</v>
      </c>
      <c r="C7" s="197" t="s">
        <v>398</v>
      </c>
      <c r="D7" s="198" t="s">
        <v>259</v>
      </c>
      <c r="E7" s="292" t="s">
        <v>50</v>
      </c>
      <c r="F7" s="305">
        <v>203.2</v>
      </c>
      <c r="G7" s="301"/>
      <c r="H7" s="178"/>
      <c r="I7" s="196">
        <v>4</v>
      </c>
      <c r="J7" s="197" t="s">
        <v>95</v>
      </c>
      <c r="K7" s="198" t="s">
        <v>113</v>
      </c>
      <c r="L7" s="209" t="s">
        <v>39</v>
      </c>
      <c r="M7" s="205">
        <v>22.01</v>
      </c>
      <c r="N7" s="114"/>
    </row>
    <row r="8" spans="1:14" x14ac:dyDescent="0.35">
      <c r="A8" s="115"/>
      <c r="B8" s="196">
        <v>5</v>
      </c>
      <c r="C8" s="197" t="s">
        <v>220</v>
      </c>
      <c r="D8" s="198" t="s">
        <v>221</v>
      </c>
      <c r="E8" s="292" t="s">
        <v>41</v>
      </c>
      <c r="F8" s="305">
        <v>202.9</v>
      </c>
      <c r="G8" s="301"/>
      <c r="H8" s="178"/>
      <c r="I8" s="196">
        <v>5</v>
      </c>
      <c r="J8" s="197" t="s">
        <v>137</v>
      </c>
      <c r="K8" s="198" t="s">
        <v>352</v>
      </c>
      <c r="L8" s="209" t="s">
        <v>38</v>
      </c>
      <c r="M8" s="205">
        <v>21.08</v>
      </c>
      <c r="N8" s="114"/>
    </row>
    <row r="9" spans="1:14" x14ac:dyDescent="0.35">
      <c r="A9" s="115"/>
      <c r="B9" s="196">
        <v>6</v>
      </c>
      <c r="C9" s="197" t="s">
        <v>610</v>
      </c>
      <c r="D9" s="198" t="s">
        <v>273</v>
      </c>
      <c r="E9" s="292" t="s">
        <v>51</v>
      </c>
      <c r="F9" s="305">
        <v>202.9</v>
      </c>
      <c r="G9" s="301"/>
      <c r="H9" s="178"/>
      <c r="I9" s="196">
        <v>6</v>
      </c>
      <c r="J9" s="197" t="s">
        <v>275</v>
      </c>
      <c r="K9" s="198" t="s">
        <v>38</v>
      </c>
      <c r="L9" s="209" t="s">
        <v>49</v>
      </c>
      <c r="M9" s="205">
        <v>21.08</v>
      </c>
      <c r="N9" s="114"/>
    </row>
    <row r="10" spans="1:14" x14ac:dyDescent="0.35">
      <c r="A10" s="115"/>
      <c r="B10" s="196">
        <v>7</v>
      </c>
      <c r="C10" s="197" t="s">
        <v>292</v>
      </c>
      <c r="D10" s="198" t="s">
        <v>293</v>
      </c>
      <c r="E10" s="292" t="s">
        <v>49</v>
      </c>
      <c r="F10" s="305">
        <v>202.8</v>
      </c>
      <c r="G10" s="301"/>
      <c r="H10" s="178"/>
      <c r="I10" s="196">
        <v>7</v>
      </c>
      <c r="J10" s="197" t="s">
        <v>661</v>
      </c>
      <c r="K10" s="198" t="s">
        <v>662</v>
      </c>
      <c r="L10" s="209" t="s">
        <v>47</v>
      </c>
      <c r="M10" s="205">
        <v>21.08</v>
      </c>
      <c r="N10" s="114"/>
    </row>
    <row r="11" spans="1:14" x14ac:dyDescent="0.35">
      <c r="A11" s="115"/>
      <c r="B11" s="196">
        <v>8</v>
      </c>
      <c r="C11" s="197" t="s">
        <v>529</v>
      </c>
      <c r="D11" s="198" t="s">
        <v>686</v>
      </c>
      <c r="E11" s="292" t="s">
        <v>47</v>
      </c>
      <c r="F11" s="305">
        <v>202.5</v>
      </c>
      <c r="G11" s="301"/>
      <c r="H11" s="178"/>
      <c r="I11" s="196">
        <v>8</v>
      </c>
      <c r="J11" s="197" t="s">
        <v>145</v>
      </c>
      <c r="K11" s="198" t="s">
        <v>609</v>
      </c>
      <c r="L11" s="218" t="s">
        <v>51</v>
      </c>
      <c r="M11" s="205">
        <v>21.08</v>
      </c>
      <c r="N11" s="114"/>
    </row>
    <row r="12" spans="1:14" x14ac:dyDescent="0.35">
      <c r="A12" s="115"/>
      <c r="B12" s="196">
        <v>9</v>
      </c>
      <c r="C12" s="197" t="s">
        <v>198</v>
      </c>
      <c r="D12" s="198" t="s">
        <v>126</v>
      </c>
      <c r="E12" s="292" t="s">
        <v>50</v>
      </c>
      <c r="F12" s="305">
        <v>202</v>
      </c>
      <c r="G12" s="301"/>
      <c r="H12" s="178"/>
      <c r="I12" s="196">
        <v>9</v>
      </c>
      <c r="J12" s="197" t="s">
        <v>100</v>
      </c>
      <c r="K12" s="198" t="s">
        <v>101</v>
      </c>
      <c r="L12" s="209" t="s">
        <v>39</v>
      </c>
      <c r="M12" s="205">
        <v>21.08</v>
      </c>
      <c r="N12" s="114"/>
    </row>
    <row r="13" spans="1:14" ht="15" thickBot="1" x14ac:dyDescent="0.4">
      <c r="A13" s="116"/>
      <c r="B13" s="196">
        <v>10</v>
      </c>
      <c r="C13" s="197" t="s">
        <v>298</v>
      </c>
      <c r="D13" s="198" t="s">
        <v>299</v>
      </c>
      <c r="E13" s="292" t="s">
        <v>59</v>
      </c>
      <c r="F13" s="305">
        <v>201.9</v>
      </c>
      <c r="G13" s="301"/>
      <c r="H13" s="178"/>
      <c r="I13" s="196">
        <v>10</v>
      </c>
      <c r="J13" s="199" t="s">
        <v>96</v>
      </c>
      <c r="K13" s="200" t="s">
        <v>231</v>
      </c>
      <c r="L13" s="208" t="s">
        <v>41</v>
      </c>
      <c r="M13" s="206">
        <v>21.07</v>
      </c>
      <c r="N13" s="114"/>
    </row>
    <row r="14" spans="1:14" ht="15.5" x14ac:dyDescent="0.35">
      <c r="A14" s="124" t="s">
        <v>77</v>
      </c>
      <c r="B14" s="350" t="s">
        <v>91</v>
      </c>
      <c r="C14" s="350"/>
      <c r="D14" s="350"/>
      <c r="E14" s="350"/>
      <c r="F14" s="351"/>
      <c r="G14" s="274"/>
      <c r="H14" s="124" t="s">
        <v>689</v>
      </c>
      <c r="I14" s="350" t="s">
        <v>91</v>
      </c>
      <c r="J14" s="350"/>
      <c r="K14" s="350"/>
      <c r="L14" s="350"/>
      <c r="M14" s="351"/>
      <c r="N14" s="114"/>
    </row>
    <row r="15" spans="1:14" x14ac:dyDescent="0.35">
      <c r="A15" s="115"/>
      <c r="B15" s="147" t="s">
        <v>62</v>
      </c>
      <c r="C15" s="148" t="s">
        <v>63</v>
      </c>
      <c r="D15" s="148" t="s">
        <v>2</v>
      </c>
      <c r="E15" s="148" t="s">
        <v>4</v>
      </c>
      <c r="F15" s="149" t="s">
        <v>64</v>
      </c>
      <c r="G15" s="302"/>
      <c r="H15" s="146"/>
      <c r="I15" s="147" t="s">
        <v>62</v>
      </c>
      <c r="J15" s="148" t="s">
        <v>63</v>
      </c>
      <c r="K15" s="148" t="s">
        <v>2</v>
      </c>
      <c r="L15" s="148" t="s">
        <v>4</v>
      </c>
      <c r="M15" s="149" t="s">
        <v>64</v>
      </c>
      <c r="N15" s="114"/>
    </row>
    <row r="16" spans="1:14" x14ac:dyDescent="0.35">
      <c r="A16" s="115"/>
      <c r="B16" s="196">
        <v>1</v>
      </c>
      <c r="C16" s="197" t="s">
        <v>645</v>
      </c>
      <c r="D16" s="198" t="s">
        <v>646</v>
      </c>
      <c r="E16" s="209" t="s">
        <v>47</v>
      </c>
      <c r="F16" s="201">
        <v>86</v>
      </c>
      <c r="G16" s="303"/>
      <c r="H16" s="146"/>
      <c r="I16" s="196">
        <v>1</v>
      </c>
      <c r="J16" s="197" t="s">
        <v>645</v>
      </c>
      <c r="K16" s="198" t="s">
        <v>646</v>
      </c>
      <c r="L16" s="209" t="s">
        <v>47</v>
      </c>
      <c r="M16" s="201">
        <v>101</v>
      </c>
      <c r="N16" s="114"/>
    </row>
    <row r="17" spans="1:14" x14ac:dyDescent="0.35">
      <c r="A17" s="115"/>
      <c r="B17" s="196">
        <v>2</v>
      </c>
      <c r="C17" s="197" t="s">
        <v>422</v>
      </c>
      <c r="D17" s="198" t="s">
        <v>423</v>
      </c>
      <c r="E17" s="215" t="s">
        <v>46</v>
      </c>
      <c r="F17" s="201">
        <v>82</v>
      </c>
      <c r="G17" s="303"/>
      <c r="H17" s="146"/>
      <c r="I17" s="196">
        <v>2</v>
      </c>
      <c r="J17" s="197" t="s">
        <v>233</v>
      </c>
      <c r="K17" s="198" t="s">
        <v>574</v>
      </c>
      <c r="L17" s="209" t="s">
        <v>50</v>
      </c>
      <c r="M17" s="201">
        <v>100</v>
      </c>
      <c r="N17" s="114"/>
    </row>
    <row r="18" spans="1:14" x14ac:dyDescent="0.35">
      <c r="A18" s="115"/>
      <c r="B18" s="196">
        <v>3</v>
      </c>
      <c r="C18" s="197" t="s">
        <v>474</v>
      </c>
      <c r="D18" s="198" t="s">
        <v>475</v>
      </c>
      <c r="E18" s="209" t="s">
        <v>38</v>
      </c>
      <c r="F18" s="201">
        <v>78</v>
      </c>
      <c r="G18" s="303"/>
      <c r="H18" s="146"/>
      <c r="I18" s="196">
        <v>3</v>
      </c>
      <c r="J18" s="197" t="s">
        <v>407</v>
      </c>
      <c r="K18" s="198" t="s">
        <v>408</v>
      </c>
      <c r="L18" s="216" t="s">
        <v>46</v>
      </c>
      <c r="M18" s="201">
        <v>96</v>
      </c>
      <c r="N18" s="114"/>
    </row>
    <row r="19" spans="1:14" x14ac:dyDescent="0.35">
      <c r="A19" s="115"/>
      <c r="B19" s="196">
        <v>4</v>
      </c>
      <c r="C19" s="197" t="s">
        <v>473</v>
      </c>
      <c r="D19" s="198" t="s">
        <v>445</v>
      </c>
      <c r="E19" s="209" t="s">
        <v>38</v>
      </c>
      <c r="F19" s="201">
        <v>78</v>
      </c>
      <c r="G19" s="303"/>
      <c r="H19" s="146"/>
      <c r="I19" s="196">
        <v>4</v>
      </c>
      <c r="J19" s="197" t="s">
        <v>177</v>
      </c>
      <c r="K19" s="198" t="s">
        <v>178</v>
      </c>
      <c r="L19" s="209" t="s">
        <v>52</v>
      </c>
      <c r="M19" s="201">
        <v>96</v>
      </c>
      <c r="N19" s="114"/>
    </row>
    <row r="20" spans="1:14" x14ac:dyDescent="0.35">
      <c r="A20" s="115"/>
      <c r="B20" s="196">
        <v>5</v>
      </c>
      <c r="C20" s="197" t="s">
        <v>666</v>
      </c>
      <c r="D20" s="198" t="s">
        <v>667</v>
      </c>
      <c r="E20" s="209" t="s">
        <v>47</v>
      </c>
      <c r="F20" s="201">
        <v>77</v>
      </c>
      <c r="G20" s="303"/>
      <c r="H20" s="146"/>
      <c r="I20" s="196">
        <v>5</v>
      </c>
      <c r="J20" s="197" t="s">
        <v>162</v>
      </c>
      <c r="K20" s="198" t="s">
        <v>512</v>
      </c>
      <c r="L20" s="209" t="s">
        <v>48</v>
      </c>
      <c r="M20" s="201">
        <v>95</v>
      </c>
      <c r="N20" s="114"/>
    </row>
    <row r="21" spans="1:14" x14ac:dyDescent="0.35">
      <c r="A21" s="115"/>
      <c r="B21" s="196">
        <v>6</v>
      </c>
      <c r="C21" s="197" t="s">
        <v>177</v>
      </c>
      <c r="D21" s="198" t="s">
        <v>178</v>
      </c>
      <c r="E21" s="209" t="s">
        <v>52</v>
      </c>
      <c r="F21" s="201">
        <v>76</v>
      </c>
      <c r="G21" s="303"/>
      <c r="H21" s="146"/>
      <c r="I21" s="196">
        <v>6</v>
      </c>
      <c r="J21" s="197" t="s">
        <v>228</v>
      </c>
      <c r="K21" s="198" t="s">
        <v>628</v>
      </c>
      <c r="L21" s="215" t="s">
        <v>47</v>
      </c>
      <c r="M21" s="201">
        <v>94</v>
      </c>
      <c r="N21" s="114"/>
    </row>
    <row r="22" spans="1:14" x14ac:dyDescent="0.35">
      <c r="A22" s="115"/>
      <c r="B22" s="196">
        <v>7</v>
      </c>
      <c r="C22" s="197" t="s">
        <v>237</v>
      </c>
      <c r="D22" s="198" t="s">
        <v>352</v>
      </c>
      <c r="E22" s="209" t="s">
        <v>36</v>
      </c>
      <c r="F22" s="201">
        <v>76</v>
      </c>
      <c r="G22" s="303"/>
      <c r="H22" s="146"/>
      <c r="I22" s="196">
        <v>7</v>
      </c>
      <c r="J22" s="197" t="s">
        <v>192</v>
      </c>
      <c r="K22" s="198" t="s">
        <v>245</v>
      </c>
      <c r="L22" s="209" t="s">
        <v>49</v>
      </c>
      <c r="M22" s="201">
        <v>93</v>
      </c>
      <c r="N22" s="114"/>
    </row>
    <row r="23" spans="1:14" x14ac:dyDescent="0.35">
      <c r="A23" s="115"/>
      <c r="B23" s="196">
        <v>8</v>
      </c>
      <c r="C23" s="197" t="s">
        <v>97</v>
      </c>
      <c r="D23" s="198" t="s">
        <v>253</v>
      </c>
      <c r="E23" s="320" t="s">
        <v>76</v>
      </c>
      <c r="F23" s="201">
        <v>76</v>
      </c>
      <c r="G23" s="303"/>
      <c r="H23" s="146"/>
      <c r="I23" s="196">
        <v>8</v>
      </c>
      <c r="J23" s="197" t="s">
        <v>148</v>
      </c>
      <c r="K23" s="198" t="s">
        <v>762</v>
      </c>
      <c r="L23" s="320" t="s">
        <v>76</v>
      </c>
      <c r="M23" s="201">
        <v>93</v>
      </c>
      <c r="N23" s="114"/>
    </row>
    <row r="24" spans="1:14" x14ac:dyDescent="0.35">
      <c r="A24" s="115"/>
      <c r="B24" s="196">
        <v>9</v>
      </c>
      <c r="C24" s="197" t="s">
        <v>382</v>
      </c>
      <c r="D24" s="198" t="s">
        <v>482</v>
      </c>
      <c r="E24" s="216" t="s">
        <v>38</v>
      </c>
      <c r="F24" s="201">
        <v>75</v>
      </c>
      <c r="G24" s="303"/>
      <c r="H24" s="146"/>
      <c r="I24" s="196">
        <v>9</v>
      </c>
      <c r="J24" s="197" t="s">
        <v>466</v>
      </c>
      <c r="K24" s="198" t="s">
        <v>352</v>
      </c>
      <c r="L24" s="209" t="s">
        <v>38</v>
      </c>
      <c r="M24" s="201">
        <v>92</v>
      </c>
      <c r="N24" s="114"/>
    </row>
    <row r="25" spans="1:14" ht="15" thickBot="1" x14ac:dyDescent="0.4">
      <c r="A25" s="115"/>
      <c r="B25" s="196">
        <v>10</v>
      </c>
      <c r="C25" s="290" t="s">
        <v>407</v>
      </c>
      <c r="D25" s="291" t="s">
        <v>408</v>
      </c>
      <c r="E25" s="292" t="s">
        <v>46</v>
      </c>
      <c r="F25" s="201">
        <v>75</v>
      </c>
      <c r="G25" s="303"/>
      <c r="H25" s="146"/>
      <c r="I25" s="196">
        <v>10</v>
      </c>
      <c r="J25" s="202" t="s">
        <v>237</v>
      </c>
      <c r="K25" s="203" t="s">
        <v>352</v>
      </c>
      <c r="L25" s="209" t="s">
        <v>36</v>
      </c>
      <c r="M25" s="204">
        <v>92</v>
      </c>
      <c r="N25" s="114"/>
    </row>
    <row r="26" spans="1:14" ht="15.5" x14ac:dyDescent="0.35">
      <c r="A26" s="124" t="s">
        <v>79</v>
      </c>
      <c r="B26" s="350" t="s">
        <v>91</v>
      </c>
      <c r="C26" s="350"/>
      <c r="D26" s="350"/>
      <c r="E26" s="350"/>
      <c r="F26" s="351"/>
      <c r="G26" s="274"/>
      <c r="H26" s="124" t="s">
        <v>78</v>
      </c>
      <c r="I26" s="347" t="s">
        <v>91</v>
      </c>
      <c r="J26" s="348"/>
      <c r="K26" s="348"/>
      <c r="L26" s="348"/>
      <c r="M26" s="349"/>
      <c r="N26" s="114"/>
    </row>
    <row r="27" spans="1:14" x14ac:dyDescent="0.35">
      <c r="A27" s="115"/>
      <c r="B27" s="147" t="s">
        <v>62</v>
      </c>
      <c r="C27" s="148" t="s">
        <v>63</v>
      </c>
      <c r="D27" s="148" t="s">
        <v>2</v>
      </c>
      <c r="E27" s="148" t="s">
        <v>4</v>
      </c>
      <c r="F27" s="149" t="s">
        <v>64</v>
      </c>
      <c r="G27" s="302"/>
      <c r="H27" s="146"/>
      <c r="I27" s="180" t="s">
        <v>62</v>
      </c>
      <c r="J27" s="148" t="s">
        <v>63</v>
      </c>
      <c r="K27" s="148" t="s">
        <v>2</v>
      </c>
      <c r="L27" s="148" t="s">
        <v>4</v>
      </c>
      <c r="M27" s="149" t="s">
        <v>64</v>
      </c>
      <c r="N27" s="114"/>
    </row>
    <row r="28" spans="1:14" x14ac:dyDescent="0.35">
      <c r="A28" s="115"/>
      <c r="B28" s="196">
        <v>1</v>
      </c>
      <c r="C28" s="197" t="s">
        <v>169</v>
      </c>
      <c r="D28" s="198" t="s">
        <v>170</v>
      </c>
      <c r="E28" s="209" t="s">
        <v>52</v>
      </c>
      <c r="F28" s="293">
        <v>2.8450000000000002</v>
      </c>
      <c r="G28" s="301"/>
      <c r="H28" s="146"/>
      <c r="I28" s="196">
        <v>1</v>
      </c>
      <c r="J28" s="197" t="s">
        <v>125</v>
      </c>
      <c r="K28" s="198" t="s">
        <v>687</v>
      </c>
      <c r="L28" s="209" t="s">
        <v>39</v>
      </c>
      <c r="M28" s="205">
        <v>7.8419999999999996</v>
      </c>
    </row>
    <row r="29" spans="1:14" x14ac:dyDescent="0.35">
      <c r="A29" s="115"/>
      <c r="B29" s="196">
        <v>2</v>
      </c>
      <c r="C29" s="197" t="s">
        <v>162</v>
      </c>
      <c r="D29" s="198" t="s">
        <v>512</v>
      </c>
      <c r="E29" s="209" t="s">
        <v>48</v>
      </c>
      <c r="F29" s="293">
        <v>2.8540000000000001</v>
      </c>
      <c r="G29" s="301"/>
      <c r="H29" s="146"/>
      <c r="I29" s="196">
        <v>2</v>
      </c>
      <c r="J29" s="197" t="s">
        <v>233</v>
      </c>
      <c r="K29" s="198" t="s">
        <v>334</v>
      </c>
      <c r="L29" s="209" t="s">
        <v>59</v>
      </c>
      <c r="M29" s="205">
        <v>7.851</v>
      </c>
    </row>
    <row r="30" spans="1:14" x14ac:dyDescent="0.35">
      <c r="A30" s="115"/>
      <c r="B30" s="196">
        <v>3</v>
      </c>
      <c r="C30" s="197" t="s">
        <v>407</v>
      </c>
      <c r="D30" s="198" t="s">
        <v>408</v>
      </c>
      <c r="E30" s="120" t="s">
        <v>46</v>
      </c>
      <c r="F30" s="293">
        <v>2.8570000000000002</v>
      </c>
      <c r="G30" s="301"/>
      <c r="H30" s="146"/>
      <c r="I30" s="196">
        <v>3</v>
      </c>
      <c r="J30" s="197" t="s">
        <v>145</v>
      </c>
      <c r="K30" s="198" t="s">
        <v>402</v>
      </c>
      <c r="L30" s="209" t="s">
        <v>46</v>
      </c>
      <c r="M30" s="205">
        <v>7.8639999999999999</v>
      </c>
    </row>
    <row r="31" spans="1:14" x14ac:dyDescent="0.35">
      <c r="A31" s="115"/>
      <c r="B31" s="196">
        <v>4</v>
      </c>
      <c r="C31" s="197" t="s">
        <v>353</v>
      </c>
      <c r="D31" s="198" t="s">
        <v>354</v>
      </c>
      <c r="E31" s="209" t="s">
        <v>36</v>
      </c>
      <c r="F31" s="293">
        <v>2.87</v>
      </c>
      <c r="G31" s="301"/>
      <c r="H31" s="146"/>
      <c r="I31" s="196">
        <v>4</v>
      </c>
      <c r="J31" s="197" t="s">
        <v>422</v>
      </c>
      <c r="K31" s="198" t="s">
        <v>423</v>
      </c>
      <c r="L31" s="209" t="s">
        <v>46</v>
      </c>
      <c r="M31" s="205">
        <v>7.8920000000000003</v>
      </c>
    </row>
    <row r="32" spans="1:14" x14ac:dyDescent="0.35">
      <c r="A32" s="115"/>
      <c r="B32" s="196">
        <v>5</v>
      </c>
      <c r="C32" s="197" t="s">
        <v>202</v>
      </c>
      <c r="D32" s="198" t="s">
        <v>203</v>
      </c>
      <c r="E32" s="209" t="s">
        <v>41</v>
      </c>
      <c r="F32" s="293">
        <v>2.8839999999999999</v>
      </c>
      <c r="G32" s="301"/>
      <c r="H32" s="146"/>
      <c r="I32" s="196">
        <v>5</v>
      </c>
      <c r="J32" s="197" t="s">
        <v>207</v>
      </c>
      <c r="K32" s="198" t="s">
        <v>605</v>
      </c>
      <c r="L32" s="209" t="s">
        <v>51</v>
      </c>
      <c r="M32" s="205">
        <v>7.8979999999999997</v>
      </c>
    </row>
    <row r="33" spans="1:18" x14ac:dyDescent="0.35">
      <c r="A33" s="115"/>
      <c r="B33" s="196">
        <v>6</v>
      </c>
      <c r="C33" s="197" t="s">
        <v>645</v>
      </c>
      <c r="D33" s="198" t="s">
        <v>646</v>
      </c>
      <c r="E33" s="209" t="s">
        <v>47</v>
      </c>
      <c r="F33" s="293">
        <v>2.8919999999999999</v>
      </c>
      <c r="G33" s="301"/>
      <c r="H33" s="146"/>
      <c r="I33" s="196">
        <v>6</v>
      </c>
      <c r="J33" s="197" t="s">
        <v>150</v>
      </c>
      <c r="K33" s="198" t="s">
        <v>320</v>
      </c>
      <c r="L33" s="209" t="s">
        <v>59</v>
      </c>
      <c r="M33" s="205">
        <v>7.9290000000000003</v>
      </c>
    </row>
    <row r="34" spans="1:18" x14ac:dyDescent="0.35">
      <c r="A34" s="115"/>
      <c r="B34" s="196">
        <v>7</v>
      </c>
      <c r="C34" s="197" t="s">
        <v>190</v>
      </c>
      <c r="D34" s="198" t="s">
        <v>540</v>
      </c>
      <c r="E34" s="209" t="s">
        <v>48</v>
      </c>
      <c r="F34" s="293">
        <v>2.9020000000000001</v>
      </c>
      <c r="G34" s="301"/>
      <c r="H34" s="146"/>
      <c r="I34" s="196">
        <v>7</v>
      </c>
      <c r="J34" s="197" t="s">
        <v>311</v>
      </c>
      <c r="K34" s="198" t="s">
        <v>312</v>
      </c>
      <c r="L34" s="209" t="s">
        <v>59</v>
      </c>
      <c r="M34" s="205">
        <v>7.9459999999999997</v>
      </c>
    </row>
    <row r="35" spans="1:18" x14ac:dyDescent="0.35">
      <c r="A35" s="115"/>
      <c r="B35" s="196">
        <v>8</v>
      </c>
      <c r="C35" s="197" t="s">
        <v>452</v>
      </c>
      <c r="D35" s="198" t="s">
        <v>518</v>
      </c>
      <c r="E35" s="209" t="s">
        <v>48</v>
      </c>
      <c r="F35" s="293">
        <v>2.9049999999999998</v>
      </c>
      <c r="G35" s="301"/>
      <c r="H35" s="146"/>
      <c r="I35" s="196">
        <v>8</v>
      </c>
      <c r="J35" s="197" t="s">
        <v>529</v>
      </c>
      <c r="K35" s="198" t="s">
        <v>640</v>
      </c>
      <c r="L35" s="209" t="s">
        <v>47</v>
      </c>
      <c r="M35" s="205">
        <v>7.9489999999999998</v>
      </c>
    </row>
    <row r="36" spans="1:18" x14ac:dyDescent="0.35">
      <c r="A36" s="115"/>
      <c r="B36" s="196">
        <v>9</v>
      </c>
      <c r="C36" s="197" t="s">
        <v>254</v>
      </c>
      <c r="D36" s="198" t="s">
        <v>321</v>
      </c>
      <c r="E36" s="209" t="s">
        <v>59</v>
      </c>
      <c r="F36" s="293">
        <v>2.919</v>
      </c>
      <c r="G36" s="301"/>
      <c r="H36" s="146"/>
      <c r="I36" s="196">
        <v>9</v>
      </c>
      <c r="J36" s="197" t="s">
        <v>100</v>
      </c>
      <c r="K36" s="198" t="s">
        <v>101</v>
      </c>
      <c r="L36" s="209" t="s">
        <v>39</v>
      </c>
      <c r="M36" s="205">
        <v>7.97</v>
      </c>
    </row>
    <row r="37" spans="1:18" ht="15" thickBot="1" x14ac:dyDescent="0.4">
      <c r="A37" s="115"/>
      <c r="B37" s="196">
        <v>10</v>
      </c>
      <c r="C37" s="202" t="s">
        <v>617</v>
      </c>
      <c r="D37" s="203" t="s">
        <v>618</v>
      </c>
      <c r="E37" s="209" t="s">
        <v>51</v>
      </c>
      <c r="F37" s="306">
        <v>2.9220000000000002</v>
      </c>
      <c r="G37" s="301"/>
      <c r="H37" s="150"/>
      <c r="I37" s="196">
        <v>10</v>
      </c>
      <c r="J37" s="199" t="s">
        <v>185</v>
      </c>
      <c r="K37" s="200" t="s">
        <v>232</v>
      </c>
      <c r="L37" s="209" t="s">
        <v>41</v>
      </c>
      <c r="M37" s="206">
        <v>7.9710000000000001</v>
      </c>
    </row>
    <row r="38" spans="1:18" s="260" customFormat="1" ht="15" thickBot="1" x14ac:dyDescent="0.4">
      <c r="A38" s="304"/>
      <c r="H38" s="342" t="s">
        <v>82</v>
      </c>
      <c r="I38" s="342"/>
      <c r="J38" s="342"/>
      <c r="K38" s="342"/>
      <c r="L38" s="342"/>
      <c r="M38" s="342"/>
      <c r="N38" s="342"/>
      <c r="O38" s="342"/>
      <c r="P38" s="342"/>
      <c r="Q38" s="342"/>
      <c r="R38" s="342"/>
    </row>
  </sheetData>
  <mergeCells count="8">
    <mergeCell ref="H38:R38"/>
    <mergeCell ref="A1:M1"/>
    <mergeCell ref="B2:F2"/>
    <mergeCell ref="I2:M2"/>
    <mergeCell ref="B14:F14"/>
    <mergeCell ref="B26:F26"/>
    <mergeCell ref="I14:M14"/>
    <mergeCell ref="I26:M26"/>
  </mergeCells>
  <conditionalFormatting sqref="E4:E6">
    <cfRule type="expression" dxfId="107" priority="1">
      <formula>E4="Calder"</formula>
    </cfRule>
    <cfRule type="expression" dxfId="106" priority="2">
      <formula>E4="Northern"</formula>
    </cfRule>
    <cfRule type="expression" dxfId="105" priority="3">
      <formula>E4="Western"</formula>
    </cfRule>
    <cfRule type="expression" dxfId="104" priority="4">
      <formula>E4="Sandringham"</formula>
    </cfRule>
    <cfRule type="expression" dxfId="103" priority="5">
      <formula>E4="Dandenong"</formula>
    </cfRule>
    <cfRule type="expression" dxfId="102" priority="6">
      <formula>E4="Gippsland"</formula>
    </cfRule>
    <cfRule type="expression" dxfId="101" priority="7">
      <formula>E4="Geelong"</formula>
    </cfRule>
    <cfRule type="expression" dxfId="100" priority="8">
      <formula>E4="GWV"</formula>
    </cfRule>
    <cfRule type="expression" dxfId="99" priority="9">
      <formula>E4="Murray"</formula>
    </cfRule>
    <cfRule type="expression" dxfId="98" priority="10">
      <formula>E4="Bendigo"</formula>
    </cfRule>
    <cfRule type="expression" dxfId="97" priority="11">
      <formula>E4="Eastern"</formula>
    </cfRule>
    <cfRule type="expression" dxfId="96" priority="12">
      <formula>E4="Oakleigh"</formula>
    </cfRule>
  </conditionalFormatting>
  <conditionalFormatting sqref="E13">
    <cfRule type="expression" dxfId="95" priority="65">
      <formula>E13="Dandenong"</formula>
    </cfRule>
    <cfRule type="expression" dxfId="94" priority="66">
      <formula>E13="Gippsland"</formula>
    </cfRule>
    <cfRule type="expression" dxfId="93" priority="63">
      <formula>E13="Western"</formula>
    </cfRule>
    <cfRule type="expression" dxfId="92" priority="67">
      <formula>E13="Geelong"</formula>
    </cfRule>
    <cfRule type="expression" dxfId="91" priority="68">
      <formula>E13="GWV"</formula>
    </cfRule>
    <cfRule type="expression" dxfId="90" priority="69">
      <formula>E13="Murray"</formula>
    </cfRule>
    <cfRule type="expression" dxfId="89" priority="70">
      <formula>E13="Bendigo"</formula>
    </cfRule>
    <cfRule type="expression" dxfId="88" priority="72">
      <formula>E13="Oakleigh"</formula>
    </cfRule>
    <cfRule type="expression" dxfId="87" priority="61">
      <formula>E13="Calder"</formula>
    </cfRule>
    <cfRule type="expression" dxfId="86" priority="62">
      <formula>E13="Northern"</formula>
    </cfRule>
    <cfRule type="expression" dxfId="85" priority="71">
      <formula>E13="Eastern"</formula>
    </cfRule>
    <cfRule type="expression" dxfId="84" priority="64">
      <formula>E13="Sandringham"</formula>
    </cfRule>
  </conditionalFormatting>
  <conditionalFormatting sqref="E16:E24">
    <cfRule type="expression" dxfId="83" priority="105">
      <formula>E16="Murray"</formula>
    </cfRule>
    <cfRule type="expression" dxfId="82" priority="107">
      <formula>E16="Eastern"</formula>
    </cfRule>
    <cfRule type="expression" dxfId="81" priority="103">
      <formula>E16="Geelong"</formula>
    </cfRule>
    <cfRule type="expression" dxfId="80" priority="102">
      <formula>E16="Gippsland"</formula>
    </cfRule>
    <cfRule type="expression" dxfId="79" priority="101">
      <formula>E16="Dandenong"</formula>
    </cfRule>
    <cfRule type="expression" dxfId="78" priority="104">
      <formula>E16="GWV"</formula>
    </cfRule>
    <cfRule type="expression" dxfId="77" priority="99">
      <formula>E16="Western"</formula>
    </cfRule>
    <cfRule type="expression" dxfId="76" priority="108">
      <formula>E16="Oakleigh"</formula>
    </cfRule>
    <cfRule type="expression" dxfId="75" priority="100">
      <formula>E16="Sandringham"</formula>
    </cfRule>
    <cfRule type="expression" dxfId="74" priority="97">
      <formula>E16="Calder"</formula>
    </cfRule>
    <cfRule type="expression" dxfId="73" priority="98">
      <formula>E16="Northern"</formula>
    </cfRule>
    <cfRule type="expression" dxfId="72" priority="106">
      <formula>E16="Bendigo"</formula>
    </cfRule>
  </conditionalFormatting>
  <conditionalFormatting sqref="E24:E25 E7:E13 L4:L13">
    <cfRule type="expression" dxfId="71" priority="229">
      <formula>E4="Calder"</formula>
    </cfRule>
  </conditionalFormatting>
  <conditionalFormatting sqref="E28">
    <cfRule type="expression" dxfId="70" priority="166">
      <formula>E28="Bendigo"</formula>
    </cfRule>
    <cfRule type="expression" dxfId="69" priority="165">
      <formula>E28="Murray"</formula>
    </cfRule>
    <cfRule type="expression" dxfId="68" priority="164">
      <formula>E28="GWV"</formula>
    </cfRule>
    <cfRule type="expression" dxfId="67" priority="163">
      <formula>E28="Geelong"</formula>
    </cfRule>
    <cfRule type="expression" dxfId="66" priority="161">
      <formula>E28="Dandenong"</formula>
    </cfRule>
    <cfRule type="expression" dxfId="65" priority="168">
      <formula>E28="Oakleigh"</formula>
    </cfRule>
    <cfRule type="expression" dxfId="64" priority="162">
      <formula>E28="Gippsland"</formula>
    </cfRule>
    <cfRule type="expression" dxfId="63" priority="167">
      <formula>E28="Eastern"</formula>
    </cfRule>
  </conditionalFormatting>
  <conditionalFormatting sqref="E28:E37">
    <cfRule type="expression" dxfId="62" priority="111">
      <formula>E28="Western"</formula>
    </cfRule>
    <cfRule type="expression" dxfId="61" priority="112">
      <formula>E28="Sandringham"</formula>
    </cfRule>
    <cfRule type="expression" dxfId="60" priority="109">
      <formula>E28="Calder"</formula>
    </cfRule>
    <cfRule type="expression" dxfId="59" priority="110">
      <formula>E28="Northern"</formula>
    </cfRule>
  </conditionalFormatting>
  <conditionalFormatting sqref="E29:E37">
    <cfRule type="expression" dxfId="58" priority="120">
      <formula>E29="Oakleigh"</formula>
    </cfRule>
    <cfRule type="expression" dxfId="57" priority="119">
      <formula>E29="Eastern"</formula>
    </cfRule>
    <cfRule type="expression" dxfId="56" priority="118">
      <formula>E29="Bendigo"</formula>
    </cfRule>
    <cfRule type="expression" dxfId="55" priority="117">
      <formula>E29="Murray"</formula>
    </cfRule>
    <cfRule type="expression" dxfId="54" priority="114">
      <formula>E29="Gippsland"</formula>
    </cfRule>
    <cfRule type="expression" dxfId="53" priority="115">
      <formula>E29="Geelong"</formula>
    </cfRule>
    <cfRule type="expression" dxfId="52" priority="113">
      <formula>E29="Dandenong"</formula>
    </cfRule>
    <cfRule type="expression" dxfId="51" priority="116">
      <formula>E29="GWV"</formula>
    </cfRule>
  </conditionalFormatting>
  <conditionalFormatting sqref="L4:L13 E7:E13 E24:E25">
    <cfRule type="expression" dxfId="50" priority="235">
      <formula>E4="Geelong"</formula>
    </cfRule>
    <cfRule type="expression" dxfId="49" priority="230">
      <formula>E4="Northern"</formula>
    </cfRule>
    <cfRule type="expression" dxfId="48" priority="231">
      <formula>E4="Western"</formula>
    </cfRule>
    <cfRule type="expression" dxfId="47" priority="232">
      <formula>E4="Sandringham"</formula>
    </cfRule>
    <cfRule type="expression" dxfId="46" priority="233">
      <formula>E4="Dandenong"</formula>
    </cfRule>
    <cfRule type="expression" dxfId="45" priority="234">
      <formula>E4="Gippsland"</formula>
    </cfRule>
    <cfRule type="expression" dxfId="44" priority="236">
      <formula>E4="GWV"</formula>
    </cfRule>
    <cfRule type="expression" dxfId="43" priority="237">
      <formula>E4="Murray"</formula>
    </cfRule>
    <cfRule type="expression" dxfId="42" priority="238">
      <formula>E4="Bendigo"</formula>
    </cfRule>
    <cfRule type="expression" dxfId="41" priority="239">
      <formula>E4="Eastern"</formula>
    </cfRule>
    <cfRule type="expression" dxfId="40" priority="240">
      <formula>E4="Oakleigh"</formula>
    </cfRule>
  </conditionalFormatting>
  <conditionalFormatting sqref="L16:L18 L20">
    <cfRule type="expression" dxfId="39" priority="252">
      <formula>L16="Oakleigh"</formula>
    </cfRule>
    <cfRule type="expression" dxfId="38" priority="245">
      <formula>L16="Dandenong"</formula>
    </cfRule>
    <cfRule type="expression" dxfId="37" priority="246">
      <formula>L16="Gippsland"</formula>
    </cfRule>
    <cfRule type="expression" dxfId="36" priority="247">
      <formula>L16="Geelong"</formula>
    </cfRule>
    <cfRule type="expression" dxfId="35" priority="248">
      <formula>L16="GWV"</formula>
    </cfRule>
    <cfRule type="expression" dxfId="34" priority="249">
      <formula>L16="Murray"</formula>
    </cfRule>
    <cfRule type="expression" dxfId="33" priority="250">
      <formula>L16="Bendigo"</formula>
    </cfRule>
    <cfRule type="expression" dxfId="32" priority="251">
      <formula>L16="Eastern"</formula>
    </cfRule>
  </conditionalFormatting>
  <conditionalFormatting sqref="L16:L25">
    <cfRule type="expression" dxfId="31" priority="14">
      <formula>L16="Northern"</formula>
    </cfRule>
    <cfRule type="expression" dxfId="30" priority="16">
      <formula>L16="Sandringham"</formula>
    </cfRule>
    <cfRule type="expression" dxfId="29" priority="15">
      <formula>L16="Western"</formula>
    </cfRule>
    <cfRule type="expression" dxfId="28" priority="13">
      <formula>L16="Calder"</formula>
    </cfRule>
  </conditionalFormatting>
  <conditionalFormatting sqref="L19">
    <cfRule type="expression" dxfId="27" priority="58">
      <formula>L19="Bendigo"</formula>
    </cfRule>
    <cfRule type="expression" dxfId="26" priority="57">
      <formula>L19="Murray"</formula>
    </cfRule>
    <cfRule type="expression" dxfId="25" priority="56">
      <formula>L19="GWV"</formula>
    </cfRule>
    <cfRule type="expression" dxfId="24" priority="55">
      <formula>L19="Geelong"</formula>
    </cfRule>
    <cfRule type="expression" dxfId="23" priority="54">
      <formula>L19="Gippsland"</formula>
    </cfRule>
    <cfRule type="expression" dxfId="22" priority="53">
      <formula>L19="Dandenong"</formula>
    </cfRule>
    <cfRule type="expression" dxfId="21" priority="60">
      <formula>L19="Oakleigh"</formula>
    </cfRule>
    <cfRule type="expression" dxfId="20" priority="59">
      <formula>L19="Eastern"</formula>
    </cfRule>
  </conditionalFormatting>
  <conditionalFormatting sqref="L21:L25">
    <cfRule type="expression" dxfId="19" priority="24">
      <formula>L21="Oakleigh"</formula>
    </cfRule>
    <cfRule type="expression" dxfId="18" priority="23">
      <formula>L21="Eastern"</formula>
    </cfRule>
    <cfRule type="expression" dxfId="17" priority="22">
      <formula>L21="Bendigo"</formula>
    </cfRule>
    <cfRule type="expression" dxfId="16" priority="21">
      <formula>L21="Murray"</formula>
    </cfRule>
    <cfRule type="expression" dxfId="15" priority="20">
      <formula>L21="GWV"</formula>
    </cfRule>
    <cfRule type="expression" dxfId="14" priority="19">
      <formula>L21="Geelong"</formula>
    </cfRule>
    <cfRule type="expression" dxfId="13" priority="18">
      <formula>L21="Gippsland"</formula>
    </cfRule>
    <cfRule type="expression" dxfId="12" priority="17">
      <formula>L21="Dandenong"</formula>
    </cfRule>
  </conditionalFormatting>
  <conditionalFormatting sqref="L28:L37">
    <cfRule type="expression" dxfId="11" priority="205">
      <formula>L28="Calder"</formula>
    </cfRule>
    <cfRule type="expression" dxfId="10" priority="206">
      <formula>L28="Northern"</formula>
    </cfRule>
    <cfRule type="expression" dxfId="9" priority="207">
      <formula>L28="Western"</formula>
    </cfRule>
    <cfRule type="expression" dxfId="8" priority="208">
      <formula>L28="Sandringham"</formula>
    </cfRule>
    <cfRule type="expression" dxfId="7" priority="209">
      <formula>L28="Dandenong"</formula>
    </cfRule>
    <cfRule type="expression" dxfId="6" priority="211">
      <formula>L28="Geelong"</formula>
    </cfRule>
    <cfRule type="expression" dxfId="5" priority="212">
      <formula>L28="GWV"</formula>
    </cfRule>
    <cfRule type="expression" dxfId="4" priority="213">
      <formula>L28="Murray"</formula>
    </cfRule>
    <cfRule type="expression" dxfId="3" priority="214">
      <formula>L28="Bendigo"</formula>
    </cfRule>
    <cfRule type="expression" dxfId="2" priority="215">
      <formula>L28="Eastern"</formula>
    </cfRule>
    <cfRule type="expression" dxfId="1" priority="216">
      <formula>L28="Oakleigh"</formula>
    </cfRule>
    <cfRule type="expression" dxfId="0" priority="210">
      <formula>L28="Gippsland"</formula>
    </cfRule>
  </conditionalFormatting>
  <pageMargins left="0.7" right="0.7" top="0.75" bottom="0.75" header="0.3" footer="0.3"/>
  <pageSetup paperSize="8" orientation="portrait" r:id="rId1"/>
  <drawing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AK670"/>
  <sheetViews>
    <sheetView zoomScale="70" zoomScaleNormal="70" zoomScalePageLayoutView="85" workbookViewId="0">
      <pane xSplit="4" ySplit="1" topLeftCell="J2" activePane="bottomRight" state="frozenSplit"/>
      <selection activeCell="B20" sqref="B20"/>
      <selection pane="topRight" activeCell="B20" sqref="B20"/>
      <selection pane="bottomLeft" activeCell="B20" sqref="B20"/>
      <selection pane="bottomRight" activeCell="R19" sqref="R19"/>
    </sheetView>
  </sheetViews>
  <sheetFormatPr defaultColWidth="0" defaultRowHeight="12.5" zeroHeight="1" x14ac:dyDescent="0.35"/>
  <cols>
    <col min="1" max="1" width="4.1796875" style="57" hidden="1" customWidth="1"/>
    <col min="2" max="2" width="4.1796875" style="27" bestFit="1" customWidth="1"/>
    <col min="3" max="3" width="7.453125" style="27" bestFit="1" customWidth="1"/>
    <col min="4" max="4" width="11.453125" style="5" bestFit="1" customWidth="1"/>
    <col min="5" max="5" width="10.1796875" style="6" bestFit="1" customWidth="1"/>
    <col min="6" max="6" width="11.81640625" style="27" bestFit="1" customWidth="1"/>
    <col min="7" max="7" width="16.453125" style="27" bestFit="1" customWidth="1"/>
    <col min="8" max="13" width="7.453125" style="27" customWidth="1"/>
    <col min="14" max="16" width="7.453125" style="28" customWidth="1"/>
    <col min="17" max="25" width="7.453125" style="27" customWidth="1"/>
    <col min="26" max="28" width="7.453125" style="28" customWidth="1"/>
    <col min="29" max="31" width="7.453125" style="27" customWidth="1"/>
    <col min="32" max="32" width="7.453125" style="28" customWidth="1"/>
    <col min="33" max="33" width="7.453125" style="279" customWidth="1"/>
    <col min="34" max="34" width="7.453125" style="35" customWidth="1"/>
    <col min="35" max="35" width="5.6328125" style="57" hidden="1" customWidth="1"/>
    <col min="36" max="37" width="5.6328125" style="27" hidden="1" customWidth="1"/>
    <col min="38" max="16384" width="13.1796875" style="27" hidden="1"/>
  </cols>
  <sheetData>
    <row r="1" spans="1:35" s="22" customFormat="1" ht="135" customHeight="1" x14ac:dyDescent="0.35">
      <c r="A1" s="70" t="s">
        <v>0</v>
      </c>
      <c r="B1" s="20" t="s">
        <v>75</v>
      </c>
      <c r="C1" s="19" t="s">
        <v>1</v>
      </c>
      <c r="D1" s="1" t="s">
        <v>2</v>
      </c>
      <c r="E1" s="2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54</v>
      </c>
      <c r="L1" s="19" t="s">
        <v>58</v>
      </c>
      <c r="M1" s="19" t="s">
        <v>57</v>
      </c>
      <c r="N1" s="19" t="s">
        <v>9</v>
      </c>
      <c r="O1" s="19" t="s">
        <v>55</v>
      </c>
      <c r="P1" s="19" t="s">
        <v>56</v>
      </c>
      <c r="Q1" s="19" t="s">
        <v>12</v>
      </c>
      <c r="R1" s="19" t="s">
        <v>13</v>
      </c>
      <c r="S1" s="19" t="s">
        <v>14</v>
      </c>
      <c r="T1" s="19" t="s">
        <v>15</v>
      </c>
      <c r="U1" s="19" t="s">
        <v>16</v>
      </c>
      <c r="V1" s="19" t="s">
        <v>17</v>
      </c>
      <c r="W1" s="19" t="s">
        <v>18</v>
      </c>
      <c r="X1" s="19" t="s">
        <v>19</v>
      </c>
      <c r="Y1" s="19" t="s">
        <v>20</v>
      </c>
      <c r="Z1" s="19" t="s">
        <v>21</v>
      </c>
      <c r="AA1" s="19" t="s">
        <v>22</v>
      </c>
      <c r="AB1" s="19" t="s">
        <v>23</v>
      </c>
      <c r="AC1" s="19" t="s">
        <v>24</v>
      </c>
      <c r="AD1" s="19" t="s">
        <v>25</v>
      </c>
      <c r="AE1" s="19" t="s">
        <v>26</v>
      </c>
      <c r="AF1" s="19" t="s">
        <v>43</v>
      </c>
      <c r="AG1" s="276" t="s">
        <v>65</v>
      </c>
      <c r="AH1" s="21" t="s">
        <v>66</v>
      </c>
      <c r="AI1" s="55" t="s">
        <v>42</v>
      </c>
    </row>
    <row r="2" spans="1:35" ht="5.5" customHeight="1" x14ac:dyDescent="0.25">
      <c r="A2" s="71"/>
      <c r="B2" s="23"/>
      <c r="C2" s="24"/>
      <c r="D2" s="3"/>
      <c r="E2" s="4"/>
      <c r="F2" s="24"/>
      <c r="G2" s="24"/>
      <c r="H2" s="25"/>
      <c r="I2" s="25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5"/>
      <c r="AA2" s="25"/>
      <c r="AB2" s="25"/>
      <c r="AC2" s="24"/>
      <c r="AD2" s="24"/>
      <c r="AE2" s="24"/>
      <c r="AF2" s="25"/>
      <c r="AG2" s="25"/>
      <c r="AH2" s="58"/>
      <c r="AI2" s="56" t="e">
        <f>CONCATENATE(AF2 &amp; "." &amp;#REF!)</f>
        <v>#REF!</v>
      </c>
    </row>
    <row r="3" spans="1:35" x14ac:dyDescent="0.25">
      <c r="A3" s="71">
        <v>386</v>
      </c>
      <c r="B3" s="71">
        <v>251</v>
      </c>
      <c r="C3" s="42" t="s">
        <v>398</v>
      </c>
      <c r="D3" s="68" t="s">
        <v>399</v>
      </c>
      <c r="E3" s="63">
        <v>38850</v>
      </c>
      <c r="F3" s="64" t="s">
        <v>46</v>
      </c>
      <c r="G3" s="64"/>
      <c r="H3" s="130">
        <v>184.9</v>
      </c>
      <c r="I3" s="130">
        <v>81.7</v>
      </c>
      <c r="J3" s="64">
        <v>240</v>
      </c>
      <c r="K3" s="64"/>
      <c r="L3" s="64"/>
      <c r="M3" s="64"/>
      <c r="N3" s="67"/>
      <c r="O3" s="67"/>
      <c r="P3" s="67"/>
      <c r="Q3" s="38"/>
      <c r="R3" s="38"/>
      <c r="S3" s="38"/>
      <c r="T3" s="38"/>
      <c r="U3" s="38"/>
      <c r="V3" s="38"/>
      <c r="W3" s="38"/>
      <c r="X3" s="38"/>
      <c r="Y3" s="38"/>
      <c r="Z3" s="41"/>
      <c r="AA3" s="41"/>
      <c r="AB3" s="41"/>
      <c r="AC3" s="38"/>
      <c r="AD3" s="38"/>
      <c r="AE3" s="38"/>
      <c r="AF3" s="41"/>
      <c r="AG3" s="275"/>
      <c r="AH3" s="53"/>
      <c r="AI3" s="56">
        <v>16</v>
      </c>
    </row>
    <row r="4" spans="1:35" x14ac:dyDescent="0.25">
      <c r="A4" s="71">
        <v>387</v>
      </c>
      <c r="B4" s="71">
        <v>252</v>
      </c>
      <c r="C4" s="42" t="s">
        <v>400</v>
      </c>
      <c r="D4" s="68" t="s">
        <v>401</v>
      </c>
      <c r="E4" s="63">
        <v>39014</v>
      </c>
      <c r="F4" s="64" t="s">
        <v>46</v>
      </c>
      <c r="G4" s="64" t="s">
        <v>33</v>
      </c>
      <c r="H4" s="130">
        <v>181.8</v>
      </c>
      <c r="I4" s="130">
        <v>64.8</v>
      </c>
      <c r="J4" s="64">
        <v>237</v>
      </c>
      <c r="K4" s="64">
        <v>293</v>
      </c>
      <c r="L4" s="64">
        <v>289</v>
      </c>
      <c r="M4" s="64">
        <v>307</v>
      </c>
      <c r="N4" s="67">
        <v>56</v>
      </c>
      <c r="O4" s="67">
        <v>52</v>
      </c>
      <c r="P4" s="67">
        <v>70</v>
      </c>
      <c r="Q4" s="38">
        <v>1.171</v>
      </c>
      <c r="R4" s="38">
        <v>1.9390000000000001</v>
      </c>
      <c r="S4" s="38">
        <v>3.274</v>
      </c>
      <c r="T4" s="38">
        <v>1.153</v>
      </c>
      <c r="U4" s="38">
        <v>1.9179999999999999</v>
      </c>
      <c r="V4" s="38">
        <v>3.2789999999999999</v>
      </c>
      <c r="W4" s="38">
        <v>1.2250000000000001</v>
      </c>
      <c r="X4" s="38">
        <v>1.9870000000000001</v>
      </c>
      <c r="Y4" s="38">
        <v>3.2919999999999998</v>
      </c>
      <c r="Z4" s="41">
        <v>1.153</v>
      </c>
      <c r="AA4" s="41">
        <v>1.9179999999999999</v>
      </c>
      <c r="AB4" s="41">
        <v>3.274</v>
      </c>
      <c r="AC4" s="38">
        <v>8.65</v>
      </c>
      <c r="AD4" s="38">
        <v>8.8160000000000007</v>
      </c>
      <c r="AE4" s="38"/>
      <c r="AF4" s="41">
        <v>8.65</v>
      </c>
      <c r="AG4" s="275">
        <v>20.07</v>
      </c>
      <c r="AH4" s="53">
        <v>720</v>
      </c>
      <c r="AI4" s="56">
        <v>16</v>
      </c>
    </row>
    <row r="5" spans="1:35" x14ac:dyDescent="0.25">
      <c r="A5" s="71">
        <v>388</v>
      </c>
      <c r="B5" s="71">
        <v>253</v>
      </c>
      <c r="C5" s="42" t="s">
        <v>145</v>
      </c>
      <c r="D5" s="68" t="s">
        <v>402</v>
      </c>
      <c r="E5" s="63">
        <v>38429</v>
      </c>
      <c r="F5" s="64" t="s">
        <v>46</v>
      </c>
      <c r="G5" s="64" t="s">
        <v>28</v>
      </c>
      <c r="H5" s="130">
        <v>182.9</v>
      </c>
      <c r="I5" s="130">
        <v>69.599999999999994</v>
      </c>
      <c r="J5" s="64">
        <v>236</v>
      </c>
      <c r="K5" s="64">
        <v>300</v>
      </c>
      <c r="L5" s="64">
        <v>317</v>
      </c>
      <c r="M5" s="64">
        <v>317</v>
      </c>
      <c r="N5" s="67">
        <v>64</v>
      </c>
      <c r="O5" s="67">
        <v>81</v>
      </c>
      <c r="P5" s="67">
        <v>81</v>
      </c>
      <c r="Q5" s="38">
        <v>1.079</v>
      </c>
      <c r="R5" s="38">
        <v>1.756</v>
      </c>
      <c r="S5" s="38">
        <v>3.0470000000000002</v>
      </c>
      <c r="T5" s="38">
        <v>1.075</v>
      </c>
      <c r="U5" s="38">
        <v>1.794</v>
      </c>
      <c r="V5" s="38">
        <v>3.052</v>
      </c>
      <c r="W5" s="38">
        <v>1.1080000000000001</v>
      </c>
      <c r="X5" s="38">
        <v>1.823</v>
      </c>
      <c r="Y5" s="38">
        <v>3.0649999999999999</v>
      </c>
      <c r="Z5" s="41">
        <v>1.075</v>
      </c>
      <c r="AA5" s="41">
        <v>1.756</v>
      </c>
      <c r="AB5" s="41">
        <v>3.0470000000000002</v>
      </c>
      <c r="AC5" s="38">
        <v>8.3230000000000004</v>
      </c>
      <c r="AD5" s="38">
        <v>7.8639999999999999</v>
      </c>
      <c r="AE5" s="38">
        <v>7.9210000000000003</v>
      </c>
      <c r="AF5" s="41">
        <v>7.8639999999999999</v>
      </c>
      <c r="AG5" s="275">
        <v>21.03</v>
      </c>
      <c r="AH5" s="53">
        <v>880</v>
      </c>
      <c r="AI5" s="56">
        <v>16</v>
      </c>
    </row>
    <row r="6" spans="1:35" x14ac:dyDescent="0.25">
      <c r="A6" s="71"/>
      <c r="B6" s="71">
        <v>254</v>
      </c>
      <c r="C6" s="42" t="s">
        <v>403</v>
      </c>
      <c r="D6" s="68" t="s">
        <v>404</v>
      </c>
      <c r="E6" s="63">
        <v>38651</v>
      </c>
      <c r="F6" s="64" t="s">
        <v>46</v>
      </c>
      <c r="G6" s="64" t="s">
        <v>60</v>
      </c>
      <c r="H6" s="130">
        <v>179.3</v>
      </c>
      <c r="I6" s="130">
        <v>84.6</v>
      </c>
      <c r="J6" s="64">
        <v>241</v>
      </c>
      <c r="K6" s="64">
        <v>302</v>
      </c>
      <c r="L6" s="64">
        <v>315</v>
      </c>
      <c r="M6" s="64">
        <v>316</v>
      </c>
      <c r="N6" s="67">
        <v>61</v>
      </c>
      <c r="O6" s="67">
        <v>74</v>
      </c>
      <c r="P6" s="67">
        <v>75</v>
      </c>
      <c r="Q6" s="38">
        <v>1.056</v>
      </c>
      <c r="R6" s="38">
        <v>1.784</v>
      </c>
      <c r="S6" s="38">
        <v>3.0219999999999998</v>
      </c>
      <c r="T6" s="38">
        <v>1.06</v>
      </c>
      <c r="U6" s="38">
        <v>1.758</v>
      </c>
      <c r="V6" s="38">
        <v>3.0059999999999998</v>
      </c>
      <c r="W6" s="38">
        <v>1.0129999999999999</v>
      </c>
      <c r="X6" s="38">
        <v>1.7150000000000001</v>
      </c>
      <c r="Y6" s="38">
        <v>2.948</v>
      </c>
      <c r="Z6" s="41">
        <v>1.0129999999999999</v>
      </c>
      <c r="AA6" s="41">
        <v>1.7150000000000001</v>
      </c>
      <c r="AB6" s="41">
        <v>2.948</v>
      </c>
      <c r="AC6" s="38">
        <v>8.1259999999999994</v>
      </c>
      <c r="AD6" s="38"/>
      <c r="AE6" s="38"/>
      <c r="AF6" s="41">
        <v>8.1259999999999994</v>
      </c>
      <c r="AG6" s="275">
        <v>20.07</v>
      </c>
      <c r="AH6" s="53">
        <v>720</v>
      </c>
      <c r="AI6" s="56"/>
    </row>
    <row r="7" spans="1:35" x14ac:dyDescent="0.25">
      <c r="A7" s="71"/>
      <c r="B7" s="71">
        <v>255</v>
      </c>
      <c r="C7" s="42" t="s">
        <v>265</v>
      </c>
      <c r="D7" s="68" t="s">
        <v>405</v>
      </c>
      <c r="E7" s="63">
        <v>38397</v>
      </c>
      <c r="F7" s="64" t="s">
        <v>46</v>
      </c>
      <c r="G7" s="64" t="s">
        <v>35</v>
      </c>
      <c r="H7" s="130">
        <v>175.1</v>
      </c>
      <c r="I7" s="130">
        <v>67.400000000000006</v>
      </c>
      <c r="J7" s="64">
        <v>229</v>
      </c>
      <c r="K7" s="64">
        <v>285</v>
      </c>
      <c r="L7" s="64">
        <v>297</v>
      </c>
      <c r="M7" s="64">
        <v>302</v>
      </c>
      <c r="N7" s="67">
        <v>56</v>
      </c>
      <c r="O7" s="67">
        <v>68</v>
      </c>
      <c r="P7" s="67">
        <v>73</v>
      </c>
      <c r="Q7" s="38">
        <v>1.151</v>
      </c>
      <c r="R7" s="38">
        <v>1.893</v>
      </c>
      <c r="S7" s="38">
        <v>3.1880000000000002</v>
      </c>
      <c r="T7" s="38">
        <v>1.1599999999999999</v>
      </c>
      <c r="U7" s="38">
        <v>1.8859999999999999</v>
      </c>
      <c r="V7" s="38">
        <v>3.1659999999999999</v>
      </c>
      <c r="W7" s="38">
        <v>1.107</v>
      </c>
      <c r="X7" s="38">
        <v>1.83</v>
      </c>
      <c r="Y7" s="38">
        <v>3.085</v>
      </c>
      <c r="Z7" s="41">
        <v>1.107</v>
      </c>
      <c r="AA7" s="41">
        <v>1.83</v>
      </c>
      <c r="AB7" s="41">
        <v>3.085</v>
      </c>
      <c r="AC7" s="38">
        <v>8.5399999999999991</v>
      </c>
      <c r="AD7" s="38">
        <v>8.7379999999999995</v>
      </c>
      <c r="AE7" s="38">
        <v>8.5969999999999995</v>
      </c>
      <c r="AF7" s="41">
        <v>8.5399999999999991</v>
      </c>
      <c r="AG7" s="275">
        <v>21.02</v>
      </c>
      <c r="AH7" s="53">
        <v>840</v>
      </c>
      <c r="AI7" s="56"/>
    </row>
    <row r="8" spans="1:35" x14ac:dyDescent="0.25">
      <c r="A8" s="71"/>
      <c r="B8" s="71">
        <v>256</v>
      </c>
      <c r="C8" s="42" t="s">
        <v>237</v>
      </c>
      <c r="D8" s="68" t="s">
        <v>406</v>
      </c>
      <c r="E8" s="63">
        <v>38406</v>
      </c>
      <c r="F8" s="64" t="s">
        <v>46</v>
      </c>
      <c r="G8" s="64" t="s">
        <v>35</v>
      </c>
      <c r="H8" s="130">
        <v>176.7</v>
      </c>
      <c r="I8" s="130">
        <v>67.5</v>
      </c>
      <c r="J8" s="64">
        <v>228</v>
      </c>
      <c r="K8" s="64">
        <v>276</v>
      </c>
      <c r="L8" s="64">
        <v>278</v>
      </c>
      <c r="M8" s="64">
        <v>293</v>
      </c>
      <c r="N8" s="67">
        <v>48</v>
      </c>
      <c r="O8" s="67">
        <v>50</v>
      </c>
      <c r="P8" s="67">
        <v>65</v>
      </c>
      <c r="Q8" s="38">
        <v>1.258</v>
      </c>
      <c r="R8" s="38">
        <v>2.0019999999999998</v>
      </c>
      <c r="S8" s="38">
        <v>3.2959999999999998</v>
      </c>
      <c r="T8" s="38">
        <v>1.2010000000000001</v>
      </c>
      <c r="U8" s="38">
        <v>1.9339999999999999</v>
      </c>
      <c r="V8" s="38">
        <v>3.24</v>
      </c>
      <c r="W8" s="38">
        <v>1.236</v>
      </c>
      <c r="X8" s="38">
        <v>1.974</v>
      </c>
      <c r="Y8" s="38">
        <v>3.2850000000000001</v>
      </c>
      <c r="Z8" s="41">
        <v>1.2010000000000001</v>
      </c>
      <c r="AA8" s="41">
        <v>1.9339999999999999</v>
      </c>
      <c r="AB8" s="41">
        <v>3.24</v>
      </c>
      <c r="AC8" s="38">
        <v>8.8490000000000002</v>
      </c>
      <c r="AD8" s="38">
        <v>8.7509999999999994</v>
      </c>
      <c r="AE8" s="38">
        <v>8.8759999999999994</v>
      </c>
      <c r="AF8" s="41">
        <v>8.7509999999999994</v>
      </c>
      <c r="AG8" s="275">
        <v>21.05</v>
      </c>
      <c r="AH8" s="53">
        <v>960</v>
      </c>
      <c r="AI8" s="56"/>
    </row>
    <row r="9" spans="1:35" x14ac:dyDescent="0.25">
      <c r="A9" s="71"/>
      <c r="B9" s="71">
        <v>257</v>
      </c>
      <c r="C9" s="42" t="s">
        <v>407</v>
      </c>
      <c r="D9" s="68" t="s">
        <v>408</v>
      </c>
      <c r="E9" s="63">
        <v>39019</v>
      </c>
      <c r="F9" s="64" t="s">
        <v>46</v>
      </c>
      <c r="G9" s="64" t="s">
        <v>35</v>
      </c>
      <c r="H9" s="130">
        <v>172.8</v>
      </c>
      <c r="I9" s="130">
        <v>69.3</v>
      </c>
      <c r="J9" s="64">
        <v>224</v>
      </c>
      <c r="K9" s="64">
        <v>299</v>
      </c>
      <c r="L9" s="64">
        <v>320</v>
      </c>
      <c r="M9" s="64">
        <v>308</v>
      </c>
      <c r="N9" s="67">
        <v>75</v>
      </c>
      <c r="O9" s="67">
        <v>96</v>
      </c>
      <c r="P9" s="67">
        <v>84</v>
      </c>
      <c r="Q9" s="38">
        <v>1.0900000000000001</v>
      </c>
      <c r="R9" s="38">
        <v>1.758</v>
      </c>
      <c r="S9" s="38">
        <v>2.9209999999999998</v>
      </c>
      <c r="T9" s="38">
        <v>0.97099999999999997</v>
      </c>
      <c r="U9" s="38">
        <v>1.702</v>
      </c>
      <c r="V9" s="38">
        <v>2.8570000000000002</v>
      </c>
      <c r="W9" s="38">
        <v>1.0580000000000001</v>
      </c>
      <c r="X9" s="38">
        <v>1.724</v>
      </c>
      <c r="Y9" s="38">
        <v>2.871</v>
      </c>
      <c r="Z9" s="41">
        <v>0.97099999999999997</v>
      </c>
      <c r="AA9" s="41">
        <v>1.702</v>
      </c>
      <c r="AB9" s="41">
        <v>2.8570000000000002</v>
      </c>
      <c r="AC9" s="38">
        <v>8.0559999999999992</v>
      </c>
      <c r="AD9" s="38">
        <v>8.266</v>
      </c>
      <c r="AE9" s="38"/>
      <c r="AF9" s="41">
        <v>8.0559999999999992</v>
      </c>
      <c r="AG9" s="275">
        <v>20.04</v>
      </c>
      <c r="AH9" s="53">
        <v>600</v>
      </c>
      <c r="AI9" s="56"/>
    </row>
    <row r="10" spans="1:35" x14ac:dyDescent="0.25">
      <c r="A10" s="71"/>
      <c r="B10" s="71">
        <v>258</v>
      </c>
      <c r="C10" s="42" t="s">
        <v>154</v>
      </c>
      <c r="D10" s="68" t="s">
        <v>409</v>
      </c>
      <c r="E10" s="63">
        <v>38894</v>
      </c>
      <c r="F10" s="64" t="s">
        <v>46</v>
      </c>
      <c r="G10" s="64" t="s">
        <v>28</v>
      </c>
      <c r="H10" s="130">
        <v>188.8</v>
      </c>
      <c r="I10" s="130">
        <v>77.599999999999994</v>
      </c>
      <c r="J10" s="64">
        <v>243</v>
      </c>
      <c r="K10" s="64">
        <v>311</v>
      </c>
      <c r="L10" s="64">
        <v>319</v>
      </c>
      <c r="M10" s="64">
        <v>310</v>
      </c>
      <c r="N10" s="67">
        <v>68</v>
      </c>
      <c r="O10" s="67">
        <v>76</v>
      </c>
      <c r="P10" s="67">
        <v>67</v>
      </c>
      <c r="Q10" s="38">
        <v>1.1080000000000001</v>
      </c>
      <c r="R10" s="38">
        <v>1.833</v>
      </c>
      <c r="S10" s="38">
        <v>3.0230000000000001</v>
      </c>
      <c r="T10" s="38">
        <v>1.139</v>
      </c>
      <c r="U10" s="38">
        <v>1.831</v>
      </c>
      <c r="V10" s="38">
        <v>3.0219999999999998</v>
      </c>
      <c r="W10" s="38">
        <v>1.1020000000000001</v>
      </c>
      <c r="X10" s="38">
        <v>1.792</v>
      </c>
      <c r="Y10" s="38">
        <v>2.9630000000000001</v>
      </c>
      <c r="Z10" s="41">
        <v>1.1020000000000001</v>
      </c>
      <c r="AA10" s="41">
        <v>1.792</v>
      </c>
      <c r="AB10" s="41">
        <v>2.9630000000000001</v>
      </c>
      <c r="AC10" s="38">
        <v>8.4610000000000003</v>
      </c>
      <c r="AD10" s="38">
        <v>8.4269999999999996</v>
      </c>
      <c r="AE10" s="38"/>
      <c r="AF10" s="41">
        <v>8.4269999999999996</v>
      </c>
      <c r="AG10" s="275">
        <v>20.059999999999999</v>
      </c>
      <c r="AH10" s="53">
        <v>680</v>
      </c>
      <c r="AI10" s="56"/>
    </row>
    <row r="11" spans="1:35" x14ac:dyDescent="0.25">
      <c r="A11" s="71"/>
      <c r="B11" s="71">
        <v>259</v>
      </c>
      <c r="C11" s="42" t="s">
        <v>260</v>
      </c>
      <c r="D11" s="68" t="s">
        <v>410</v>
      </c>
      <c r="E11" s="63">
        <v>38375</v>
      </c>
      <c r="F11" s="64" t="s">
        <v>46</v>
      </c>
      <c r="G11" s="64" t="s">
        <v>35</v>
      </c>
      <c r="H11" s="130">
        <v>172.7</v>
      </c>
      <c r="I11" s="130">
        <v>67.599999999999994</v>
      </c>
      <c r="J11" s="64">
        <v>227</v>
      </c>
      <c r="K11" s="64">
        <v>286</v>
      </c>
      <c r="L11" s="64">
        <v>300</v>
      </c>
      <c r="M11" s="64">
        <v>290</v>
      </c>
      <c r="N11" s="67">
        <v>59</v>
      </c>
      <c r="O11" s="67">
        <v>73</v>
      </c>
      <c r="P11" s="67">
        <v>63</v>
      </c>
      <c r="Q11" s="38">
        <v>1.1970000000000001</v>
      </c>
      <c r="R11" s="38">
        <v>1.911</v>
      </c>
      <c r="S11" s="38">
        <v>3.133</v>
      </c>
      <c r="T11" s="38">
        <v>1.1579999999999999</v>
      </c>
      <c r="U11" s="38">
        <v>1.863</v>
      </c>
      <c r="V11" s="38">
        <v>3.0830000000000002</v>
      </c>
      <c r="W11" s="38"/>
      <c r="X11" s="38"/>
      <c r="Y11" s="38"/>
      <c r="Z11" s="41">
        <v>1.1579999999999999</v>
      </c>
      <c r="AA11" s="41">
        <v>1.863</v>
      </c>
      <c r="AB11" s="41">
        <v>3.0830000000000002</v>
      </c>
      <c r="AC11" s="38">
        <v>8.5289999999999999</v>
      </c>
      <c r="AD11" s="38">
        <v>8.2579999999999991</v>
      </c>
      <c r="AE11" s="38">
        <v>8.41</v>
      </c>
      <c r="AF11" s="41">
        <v>8.2579999999999991</v>
      </c>
      <c r="AG11" s="275">
        <v>20.079999999999998</v>
      </c>
      <c r="AH11" s="53">
        <v>760</v>
      </c>
      <c r="AI11" s="56"/>
    </row>
    <row r="12" spans="1:35" x14ac:dyDescent="0.25">
      <c r="A12" s="71"/>
      <c r="B12" s="71">
        <v>260</v>
      </c>
      <c r="C12" s="42" t="s">
        <v>192</v>
      </c>
      <c r="D12" s="68" t="s">
        <v>279</v>
      </c>
      <c r="E12" s="63">
        <v>38512</v>
      </c>
      <c r="F12" s="64" t="s">
        <v>46</v>
      </c>
      <c r="G12" s="64" t="s">
        <v>37</v>
      </c>
      <c r="H12" s="130">
        <v>191.3</v>
      </c>
      <c r="I12" s="130">
        <v>86.1</v>
      </c>
      <c r="J12" s="64">
        <v>254</v>
      </c>
      <c r="K12" s="64">
        <v>313</v>
      </c>
      <c r="L12" s="64">
        <v>332</v>
      </c>
      <c r="M12" s="64">
        <v>323</v>
      </c>
      <c r="N12" s="67">
        <v>59</v>
      </c>
      <c r="O12" s="67">
        <v>78</v>
      </c>
      <c r="P12" s="67">
        <v>69</v>
      </c>
      <c r="Q12" s="38">
        <v>1.127</v>
      </c>
      <c r="R12" s="38">
        <v>1.87</v>
      </c>
      <c r="S12" s="38">
        <v>3.1309999999999998</v>
      </c>
      <c r="T12" s="38">
        <v>1.095</v>
      </c>
      <c r="U12" s="38">
        <v>1.8320000000000001</v>
      </c>
      <c r="V12" s="38">
        <v>3.1259999999999999</v>
      </c>
      <c r="W12" s="38">
        <v>1.1279999999999999</v>
      </c>
      <c r="X12" s="38">
        <v>1.8640000000000001</v>
      </c>
      <c r="Y12" s="38">
        <v>3.1429999999999998</v>
      </c>
      <c r="Z12" s="41">
        <v>1.095</v>
      </c>
      <c r="AA12" s="41">
        <v>1.8320000000000001</v>
      </c>
      <c r="AB12" s="41">
        <v>3.1259999999999999</v>
      </c>
      <c r="AC12" s="38">
        <v>8.39</v>
      </c>
      <c r="AD12" s="38">
        <v>8.6340000000000003</v>
      </c>
      <c r="AE12" s="38">
        <v>8.52</v>
      </c>
      <c r="AF12" s="41">
        <v>8.39</v>
      </c>
      <c r="AG12" s="275">
        <v>20.079999999999998</v>
      </c>
      <c r="AH12" s="53">
        <v>760</v>
      </c>
      <c r="AI12" s="56"/>
    </row>
    <row r="13" spans="1:35" x14ac:dyDescent="0.25">
      <c r="A13" s="71"/>
      <c r="B13" s="71">
        <v>261</v>
      </c>
      <c r="C13" s="42" t="s">
        <v>411</v>
      </c>
      <c r="D13" s="68" t="s">
        <v>412</v>
      </c>
      <c r="E13" s="63">
        <v>38467</v>
      </c>
      <c r="F13" s="64" t="s">
        <v>46</v>
      </c>
      <c r="G13" s="64" t="s">
        <v>33</v>
      </c>
      <c r="H13" s="130">
        <v>185.8</v>
      </c>
      <c r="I13" s="130">
        <v>85.5</v>
      </c>
      <c r="J13" s="64">
        <v>241</v>
      </c>
      <c r="K13" s="64">
        <v>304</v>
      </c>
      <c r="L13" s="64">
        <v>323</v>
      </c>
      <c r="M13" s="64">
        <v>320</v>
      </c>
      <c r="N13" s="67">
        <v>63</v>
      </c>
      <c r="O13" s="67">
        <v>82</v>
      </c>
      <c r="P13" s="67">
        <v>79</v>
      </c>
      <c r="Q13" s="38">
        <v>1.1499999999999999</v>
      </c>
      <c r="R13" s="38">
        <v>1.8819999999999999</v>
      </c>
      <c r="S13" s="38">
        <v>3.1619999999999999</v>
      </c>
      <c r="T13" s="38">
        <v>1.1639999999999999</v>
      </c>
      <c r="U13" s="38">
        <v>1.893</v>
      </c>
      <c r="V13" s="38">
        <v>3.1720000000000002</v>
      </c>
      <c r="W13" s="38"/>
      <c r="X13" s="38"/>
      <c r="Y13" s="38"/>
      <c r="Z13" s="41">
        <v>1.1499999999999999</v>
      </c>
      <c r="AA13" s="41">
        <v>1.8819999999999999</v>
      </c>
      <c r="AB13" s="41">
        <v>3.1619999999999999</v>
      </c>
      <c r="AC13" s="38">
        <v>8.7420000000000009</v>
      </c>
      <c r="AD13" s="38">
        <v>8.6379999999999999</v>
      </c>
      <c r="AE13" s="38">
        <v>8.74</v>
      </c>
      <c r="AF13" s="41">
        <v>8.6379999999999999</v>
      </c>
      <c r="AG13" s="275">
        <v>20.059999999999999</v>
      </c>
      <c r="AH13" s="53">
        <v>680</v>
      </c>
      <c r="AI13" s="56"/>
    </row>
    <row r="14" spans="1:35" x14ac:dyDescent="0.25">
      <c r="A14" s="71"/>
      <c r="B14" s="71">
        <v>262</v>
      </c>
      <c r="C14" s="42" t="s">
        <v>278</v>
      </c>
      <c r="D14" s="68" t="s">
        <v>413</v>
      </c>
      <c r="E14" s="63">
        <v>38461</v>
      </c>
      <c r="F14" s="64" t="s">
        <v>46</v>
      </c>
      <c r="G14" s="64" t="s">
        <v>35</v>
      </c>
      <c r="H14" s="130">
        <v>178.3</v>
      </c>
      <c r="I14" s="130">
        <v>66.599999999999994</v>
      </c>
      <c r="J14" s="64">
        <v>232</v>
      </c>
      <c r="K14" s="64">
        <v>286</v>
      </c>
      <c r="L14" s="64">
        <v>300</v>
      </c>
      <c r="M14" s="64">
        <v>290</v>
      </c>
      <c r="N14" s="67">
        <v>54</v>
      </c>
      <c r="O14" s="67">
        <v>68</v>
      </c>
      <c r="P14" s="67">
        <v>58</v>
      </c>
      <c r="Q14" s="38">
        <v>1.149</v>
      </c>
      <c r="R14" s="38">
        <v>1.919</v>
      </c>
      <c r="S14" s="38">
        <v>3.2450000000000001</v>
      </c>
      <c r="T14" s="38">
        <v>1.1220000000000001</v>
      </c>
      <c r="U14" s="38">
        <v>1.881</v>
      </c>
      <c r="V14" s="38">
        <v>3.2080000000000002</v>
      </c>
      <c r="W14" s="38">
        <v>1.109</v>
      </c>
      <c r="X14" s="38">
        <v>1.8720000000000001</v>
      </c>
      <c r="Y14" s="38">
        <v>3.202</v>
      </c>
      <c r="Z14" s="41">
        <v>1.109</v>
      </c>
      <c r="AA14" s="41">
        <v>1.8720000000000001</v>
      </c>
      <c r="AB14" s="41">
        <v>3.202</v>
      </c>
      <c r="AC14" s="38">
        <v>8.5719999999999992</v>
      </c>
      <c r="AD14" s="38">
        <v>8.6370000000000005</v>
      </c>
      <c r="AE14" s="38"/>
      <c r="AF14" s="41">
        <v>8.5719999999999992</v>
      </c>
      <c r="AG14" s="275">
        <v>20.059999999999999</v>
      </c>
      <c r="AH14" s="53">
        <v>680</v>
      </c>
      <c r="AI14" s="56"/>
    </row>
    <row r="15" spans="1:35" x14ac:dyDescent="0.25">
      <c r="A15" s="71"/>
      <c r="B15" s="71">
        <v>263</v>
      </c>
      <c r="C15" s="42" t="s">
        <v>260</v>
      </c>
      <c r="D15" s="68" t="s">
        <v>414</v>
      </c>
      <c r="E15" s="63">
        <v>38578</v>
      </c>
      <c r="F15" s="64" t="s">
        <v>46</v>
      </c>
      <c r="G15" s="64" t="s">
        <v>29</v>
      </c>
      <c r="H15" s="130">
        <v>188.1</v>
      </c>
      <c r="I15" s="130">
        <v>74.8</v>
      </c>
      <c r="J15" s="64">
        <v>255</v>
      </c>
      <c r="K15" s="64">
        <v>316</v>
      </c>
      <c r="L15" s="64">
        <v>333</v>
      </c>
      <c r="M15" s="64">
        <v>321</v>
      </c>
      <c r="N15" s="67">
        <v>61</v>
      </c>
      <c r="O15" s="67">
        <v>78</v>
      </c>
      <c r="P15" s="67">
        <v>66</v>
      </c>
      <c r="Q15" s="38">
        <v>1.0669999999999999</v>
      </c>
      <c r="R15" s="38">
        <v>1.7929999999999999</v>
      </c>
      <c r="S15" s="38">
        <v>3.028</v>
      </c>
      <c r="T15" s="38">
        <v>1.0309999999999999</v>
      </c>
      <c r="U15" s="38">
        <v>1.752</v>
      </c>
      <c r="V15" s="38">
        <v>2.9809999999999999</v>
      </c>
      <c r="W15" s="38">
        <v>1.0489999999999999</v>
      </c>
      <c r="X15" s="38">
        <v>1.766</v>
      </c>
      <c r="Y15" s="38">
        <v>2.988</v>
      </c>
      <c r="Z15" s="41">
        <v>1.0309999999999999</v>
      </c>
      <c r="AA15" s="41">
        <v>1.752</v>
      </c>
      <c r="AB15" s="41">
        <v>2.9809999999999999</v>
      </c>
      <c r="AC15" s="38">
        <v>8.3360000000000003</v>
      </c>
      <c r="AD15" s="38">
        <v>8.3840000000000003</v>
      </c>
      <c r="AE15" s="38">
        <v>8.2919999999999998</v>
      </c>
      <c r="AF15" s="41">
        <v>8.2919999999999998</v>
      </c>
      <c r="AG15" s="275">
        <v>20.079999999999998</v>
      </c>
      <c r="AH15" s="53">
        <v>760</v>
      </c>
      <c r="AI15" s="56"/>
    </row>
    <row r="16" spans="1:35" x14ac:dyDescent="0.25">
      <c r="A16" s="71"/>
      <c r="B16" s="71">
        <v>264</v>
      </c>
      <c r="C16" s="42" t="s">
        <v>415</v>
      </c>
      <c r="D16" s="68" t="s">
        <v>416</v>
      </c>
      <c r="E16" s="63">
        <v>39016</v>
      </c>
      <c r="F16" s="64" t="s">
        <v>46</v>
      </c>
      <c r="G16" s="64" t="s">
        <v>28</v>
      </c>
      <c r="H16" s="130">
        <v>186.5</v>
      </c>
      <c r="I16" s="130">
        <v>72.3</v>
      </c>
      <c r="J16" s="64">
        <v>248</v>
      </c>
      <c r="K16" s="64">
        <v>304</v>
      </c>
      <c r="L16" s="64">
        <v>326</v>
      </c>
      <c r="M16" s="64">
        <v>313</v>
      </c>
      <c r="N16" s="67">
        <v>56</v>
      </c>
      <c r="O16" s="67">
        <v>78</v>
      </c>
      <c r="P16" s="67">
        <v>65</v>
      </c>
      <c r="Q16" s="38">
        <v>1.2270000000000001</v>
      </c>
      <c r="R16" s="38">
        <v>1.9630000000000001</v>
      </c>
      <c r="S16" s="38">
        <v>3.242</v>
      </c>
      <c r="T16" s="38">
        <v>1.1870000000000001</v>
      </c>
      <c r="U16" s="38">
        <v>1.92</v>
      </c>
      <c r="V16" s="38">
        <v>3.181</v>
      </c>
      <c r="W16" s="38">
        <v>1.1850000000000001</v>
      </c>
      <c r="X16" s="38">
        <v>1.9239999999999999</v>
      </c>
      <c r="Y16" s="38">
        <v>3.1739999999999999</v>
      </c>
      <c r="Z16" s="41">
        <v>1.1850000000000001</v>
      </c>
      <c r="AA16" s="41">
        <v>1.92</v>
      </c>
      <c r="AB16" s="41">
        <v>3.1739999999999999</v>
      </c>
      <c r="AC16" s="38">
        <v>8.8510000000000009</v>
      </c>
      <c r="AD16" s="38">
        <v>8.8770000000000007</v>
      </c>
      <c r="AE16" s="38">
        <v>8.702</v>
      </c>
      <c r="AF16" s="41">
        <v>8.702</v>
      </c>
      <c r="AG16" s="275">
        <v>21.03</v>
      </c>
      <c r="AH16" s="53">
        <v>880</v>
      </c>
      <c r="AI16" s="56"/>
    </row>
    <row r="17" spans="1:35" x14ac:dyDescent="0.25">
      <c r="A17" s="71">
        <v>389</v>
      </c>
      <c r="B17" s="71">
        <v>265</v>
      </c>
      <c r="C17" s="42" t="s">
        <v>382</v>
      </c>
      <c r="D17" s="68" t="s">
        <v>417</v>
      </c>
      <c r="E17" s="63">
        <v>38486</v>
      </c>
      <c r="F17" s="64" t="s">
        <v>46</v>
      </c>
      <c r="G17" s="64" t="s">
        <v>33</v>
      </c>
      <c r="H17" s="130">
        <v>184</v>
      </c>
      <c r="I17" s="130">
        <v>82</v>
      </c>
      <c r="J17" s="64">
        <v>244</v>
      </c>
      <c r="K17" s="64">
        <v>302</v>
      </c>
      <c r="L17" s="64">
        <v>321</v>
      </c>
      <c r="M17" s="64">
        <v>308</v>
      </c>
      <c r="N17" s="67">
        <v>58</v>
      </c>
      <c r="O17" s="67">
        <v>77</v>
      </c>
      <c r="P17" s="67">
        <v>64</v>
      </c>
      <c r="Q17" s="38">
        <v>1.137</v>
      </c>
      <c r="R17" s="38">
        <v>1.8540000000000001</v>
      </c>
      <c r="S17" s="38">
        <v>3.0910000000000002</v>
      </c>
      <c r="T17" s="38">
        <v>1.137</v>
      </c>
      <c r="U17" s="38">
        <v>1.8560000000000001</v>
      </c>
      <c r="V17" s="38">
        <v>3.093</v>
      </c>
      <c r="W17" s="38">
        <v>1.123</v>
      </c>
      <c r="X17" s="38">
        <v>1.841</v>
      </c>
      <c r="Y17" s="38">
        <v>3.0640000000000001</v>
      </c>
      <c r="Z17" s="41">
        <v>1.123</v>
      </c>
      <c r="AA17" s="41">
        <v>1.841</v>
      </c>
      <c r="AB17" s="41">
        <v>3.0640000000000001</v>
      </c>
      <c r="AC17" s="38">
        <v>8.7040000000000006</v>
      </c>
      <c r="AD17" s="38">
        <v>8.7430000000000003</v>
      </c>
      <c r="AE17" s="38">
        <v>8.8089999999999993</v>
      </c>
      <c r="AF17" s="41">
        <v>8.7040000000000006</v>
      </c>
      <c r="AG17" s="275">
        <v>20.079999999999998</v>
      </c>
      <c r="AH17" s="53">
        <v>760</v>
      </c>
      <c r="AI17" s="56">
        <v>19</v>
      </c>
    </row>
    <row r="18" spans="1:35" x14ac:dyDescent="0.25">
      <c r="A18" s="71">
        <v>390</v>
      </c>
      <c r="B18" s="71">
        <v>266</v>
      </c>
      <c r="C18" s="42" t="s">
        <v>145</v>
      </c>
      <c r="D18" s="68" t="s">
        <v>155</v>
      </c>
      <c r="E18" s="63">
        <v>38722</v>
      </c>
      <c r="F18" s="64" t="s">
        <v>46</v>
      </c>
      <c r="G18" s="64" t="s">
        <v>35</v>
      </c>
      <c r="H18" s="130">
        <v>174.6</v>
      </c>
      <c r="I18" s="130">
        <v>64</v>
      </c>
      <c r="J18" s="64">
        <v>227</v>
      </c>
      <c r="K18" s="64">
        <v>288</v>
      </c>
      <c r="L18" s="64">
        <v>289</v>
      </c>
      <c r="M18" s="64">
        <v>297</v>
      </c>
      <c r="N18" s="67">
        <v>61</v>
      </c>
      <c r="O18" s="67">
        <v>62</v>
      </c>
      <c r="P18" s="67">
        <v>70</v>
      </c>
      <c r="Q18" s="38">
        <v>1.1679999999999999</v>
      </c>
      <c r="R18" s="38">
        <v>1.9219999999999999</v>
      </c>
      <c r="S18" s="38">
        <v>3.1970000000000001</v>
      </c>
      <c r="T18" s="38">
        <v>1.1459999999999999</v>
      </c>
      <c r="U18" s="38">
        <v>1.867</v>
      </c>
      <c r="V18" s="38">
        <v>3.09</v>
      </c>
      <c r="W18" s="38">
        <v>1.272</v>
      </c>
      <c r="X18" s="38">
        <v>1.9710000000000001</v>
      </c>
      <c r="Y18" s="38">
        <v>3.23</v>
      </c>
      <c r="Z18" s="41">
        <v>1.1459999999999999</v>
      </c>
      <c r="AA18" s="41">
        <v>1.867</v>
      </c>
      <c r="AB18" s="41">
        <v>3.09</v>
      </c>
      <c r="AC18" s="38">
        <v>8.8000000000000007</v>
      </c>
      <c r="AD18" s="38">
        <v>8.6859999999999999</v>
      </c>
      <c r="AE18" s="38"/>
      <c r="AF18" s="41">
        <v>8.6859999999999999</v>
      </c>
      <c r="AG18" s="275">
        <v>21.04</v>
      </c>
      <c r="AH18" s="53">
        <v>920</v>
      </c>
      <c r="AI18" s="56">
        <v>16</v>
      </c>
    </row>
    <row r="19" spans="1:35" x14ac:dyDescent="0.25">
      <c r="A19" s="71">
        <v>391</v>
      </c>
      <c r="B19" s="71">
        <v>267</v>
      </c>
      <c r="C19" s="42" t="s">
        <v>418</v>
      </c>
      <c r="D19" s="68" t="s">
        <v>419</v>
      </c>
      <c r="E19" s="63">
        <v>38426</v>
      </c>
      <c r="F19" s="64" t="s">
        <v>46</v>
      </c>
      <c r="G19" s="64" t="s">
        <v>28</v>
      </c>
      <c r="H19" s="130">
        <v>183.9</v>
      </c>
      <c r="I19" s="130">
        <v>85.4</v>
      </c>
      <c r="J19" s="64">
        <v>237</v>
      </c>
      <c r="K19" s="64">
        <v>301</v>
      </c>
      <c r="L19" s="64">
        <v>318</v>
      </c>
      <c r="M19" s="64">
        <v>302</v>
      </c>
      <c r="N19" s="67">
        <v>64</v>
      </c>
      <c r="O19" s="67">
        <v>81</v>
      </c>
      <c r="P19" s="67">
        <v>65</v>
      </c>
      <c r="Q19" s="38">
        <v>1.075</v>
      </c>
      <c r="R19" s="38">
        <v>1.794</v>
      </c>
      <c r="S19" s="38">
        <v>3.0310000000000001</v>
      </c>
      <c r="T19" s="38">
        <v>1.097</v>
      </c>
      <c r="U19" s="38">
        <v>1.8149999999999999</v>
      </c>
      <c r="V19" s="38">
        <v>3.0449999999999999</v>
      </c>
      <c r="W19" s="38">
        <v>1.093</v>
      </c>
      <c r="X19" s="38">
        <v>1.804</v>
      </c>
      <c r="Y19" s="38">
        <v>3.0310000000000001</v>
      </c>
      <c r="Z19" s="41">
        <v>1.075</v>
      </c>
      <c r="AA19" s="41">
        <v>1.794</v>
      </c>
      <c r="AB19" s="41">
        <v>3.0310000000000001</v>
      </c>
      <c r="AC19" s="38">
        <v>8.7650000000000006</v>
      </c>
      <c r="AD19" s="38">
        <v>8.7200000000000006</v>
      </c>
      <c r="AE19" s="38"/>
      <c r="AF19" s="41">
        <v>8.7200000000000006</v>
      </c>
      <c r="AG19" s="275">
        <v>21.01</v>
      </c>
      <c r="AH19" s="53">
        <v>800</v>
      </c>
      <c r="AI19" s="56">
        <v>16</v>
      </c>
    </row>
    <row r="20" spans="1:35" x14ac:dyDescent="0.25">
      <c r="A20" s="71">
        <v>392</v>
      </c>
      <c r="B20" s="71">
        <v>268</v>
      </c>
      <c r="C20" s="42" t="s">
        <v>420</v>
      </c>
      <c r="D20" s="68" t="s">
        <v>421</v>
      </c>
      <c r="E20" s="63">
        <v>38931</v>
      </c>
      <c r="F20" s="64" t="s">
        <v>46</v>
      </c>
      <c r="G20" s="64" t="s">
        <v>34</v>
      </c>
      <c r="H20" s="130">
        <v>192.4</v>
      </c>
      <c r="I20" s="130">
        <v>79.8</v>
      </c>
      <c r="J20" s="64">
        <v>256</v>
      </c>
      <c r="K20" s="64">
        <v>319</v>
      </c>
      <c r="L20" s="64">
        <v>336</v>
      </c>
      <c r="M20" s="64">
        <v>329</v>
      </c>
      <c r="N20" s="67">
        <v>63</v>
      </c>
      <c r="O20" s="67">
        <v>80</v>
      </c>
      <c r="P20" s="67">
        <v>73</v>
      </c>
      <c r="Q20" s="38">
        <v>1.0509999999999999</v>
      </c>
      <c r="R20" s="38">
        <v>1.7809999999999999</v>
      </c>
      <c r="S20" s="38">
        <v>3.0510000000000002</v>
      </c>
      <c r="T20" s="38">
        <v>1.056</v>
      </c>
      <c r="U20" s="38">
        <v>1.774</v>
      </c>
      <c r="V20" s="38">
        <v>3.016</v>
      </c>
      <c r="W20" s="38">
        <v>1.0780000000000001</v>
      </c>
      <c r="X20" s="38">
        <v>1.7969999999999999</v>
      </c>
      <c r="Y20" s="38">
        <v>3.0390000000000001</v>
      </c>
      <c r="Z20" s="41">
        <v>1.0509999999999999</v>
      </c>
      <c r="AA20" s="41">
        <v>1.774</v>
      </c>
      <c r="AB20" s="41">
        <v>3.016</v>
      </c>
      <c r="AC20" s="38">
        <v>8.5839999999999996</v>
      </c>
      <c r="AD20" s="38">
        <v>8.5180000000000007</v>
      </c>
      <c r="AE20" s="38">
        <v>8.5950000000000006</v>
      </c>
      <c r="AF20" s="41">
        <v>8.5180000000000007</v>
      </c>
      <c r="AG20" s="275">
        <v>20.05</v>
      </c>
      <c r="AH20" s="53">
        <v>640</v>
      </c>
      <c r="AI20" s="56">
        <v>18</v>
      </c>
    </row>
    <row r="21" spans="1:35" x14ac:dyDescent="0.25">
      <c r="A21" s="71"/>
      <c r="B21" s="71">
        <v>269</v>
      </c>
      <c r="C21" s="42" t="s">
        <v>422</v>
      </c>
      <c r="D21" s="68" t="s">
        <v>423</v>
      </c>
      <c r="E21" s="63">
        <v>38571</v>
      </c>
      <c r="F21" s="64" t="s">
        <v>46</v>
      </c>
      <c r="G21" s="64" t="s">
        <v>29</v>
      </c>
      <c r="H21" s="130">
        <v>182.1</v>
      </c>
      <c r="I21" s="130">
        <v>66.2</v>
      </c>
      <c r="J21" s="64">
        <v>232</v>
      </c>
      <c r="K21" s="64">
        <v>314</v>
      </c>
      <c r="L21" s="64">
        <v>323</v>
      </c>
      <c r="M21" s="64">
        <v>310</v>
      </c>
      <c r="N21" s="67">
        <v>82</v>
      </c>
      <c r="O21" s="67">
        <v>91</v>
      </c>
      <c r="P21" s="67">
        <v>78</v>
      </c>
      <c r="Q21" s="38">
        <v>1.0660000000000001</v>
      </c>
      <c r="R21" s="38">
        <v>1.7709999999999999</v>
      </c>
      <c r="S21" s="38">
        <v>2.9820000000000002</v>
      </c>
      <c r="T21" s="38">
        <v>1.0760000000000001</v>
      </c>
      <c r="U21" s="38">
        <v>1.7709999999999999</v>
      </c>
      <c r="V21" s="38">
        <v>2.976</v>
      </c>
      <c r="W21" s="38">
        <v>1.0549999999999999</v>
      </c>
      <c r="X21" s="38">
        <v>1.742</v>
      </c>
      <c r="Y21" s="38">
        <v>2.9609999999999999</v>
      </c>
      <c r="Z21" s="41">
        <v>1.0549999999999999</v>
      </c>
      <c r="AA21" s="41">
        <v>1.742</v>
      </c>
      <c r="AB21" s="41">
        <v>2.9609999999999999</v>
      </c>
      <c r="AC21" s="38">
        <v>8.1010000000000009</v>
      </c>
      <c r="AD21" s="38">
        <v>7.9660000000000002</v>
      </c>
      <c r="AE21" s="38">
        <v>7.8920000000000003</v>
      </c>
      <c r="AF21" s="41">
        <v>7.8920000000000003</v>
      </c>
      <c r="AG21" s="275">
        <v>21.03</v>
      </c>
      <c r="AH21" s="53">
        <v>880</v>
      </c>
      <c r="AI21" s="56">
        <v>19</v>
      </c>
    </row>
    <row r="22" spans="1:35" x14ac:dyDescent="0.25">
      <c r="A22" s="71"/>
      <c r="B22" s="71">
        <v>270</v>
      </c>
      <c r="C22" s="42" t="s">
        <v>152</v>
      </c>
      <c r="D22" s="68" t="s">
        <v>424</v>
      </c>
      <c r="E22" s="63">
        <v>38564</v>
      </c>
      <c r="F22" s="64" t="s">
        <v>46</v>
      </c>
      <c r="G22" s="64"/>
      <c r="H22" s="130">
        <v>181.8</v>
      </c>
      <c r="I22" s="130">
        <v>82.7</v>
      </c>
      <c r="J22" s="64">
        <v>243</v>
      </c>
      <c r="K22" s="64"/>
      <c r="L22" s="64"/>
      <c r="M22" s="64"/>
      <c r="N22" s="67"/>
      <c r="O22" s="67"/>
      <c r="P22" s="67"/>
      <c r="Q22" s="38"/>
      <c r="R22" s="38"/>
      <c r="S22" s="38"/>
      <c r="T22" s="38"/>
      <c r="U22" s="38"/>
      <c r="V22" s="38"/>
      <c r="W22" s="38"/>
      <c r="X22" s="38"/>
      <c r="Y22" s="38"/>
      <c r="Z22" s="41"/>
      <c r="AA22" s="41"/>
      <c r="AB22" s="41"/>
      <c r="AC22" s="38"/>
      <c r="AD22" s="38"/>
      <c r="AE22" s="38"/>
      <c r="AF22" s="41"/>
      <c r="AG22" s="275"/>
      <c r="AH22" s="53"/>
      <c r="AI22" s="56">
        <v>19</v>
      </c>
    </row>
    <row r="23" spans="1:35" x14ac:dyDescent="0.25">
      <c r="A23" s="71"/>
      <c r="B23" s="71">
        <v>271</v>
      </c>
      <c r="C23" s="42" t="s">
        <v>425</v>
      </c>
      <c r="D23" s="68" t="s">
        <v>426</v>
      </c>
      <c r="E23" s="63">
        <v>38294</v>
      </c>
      <c r="F23" s="64" t="s">
        <v>46</v>
      </c>
      <c r="G23" s="64" t="s">
        <v>37</v>
      </c>
      <c r="H23" s="130">
        <v>195.5</v>
      </c>
      <c r="I23" s="130">
        <v>79.099999999999994</v>
      </c>
      <c r="J23" s="64">
        <v>260</v>
      </c>
      <c r="K23" s="64">
        <v>319</v>
      </c>
      <c r="L23" s="64">
        <v>337</v>
      </c>
      <c r="M23" s="64">
        <v>328</v>
      </c>
      <c r="N23" s="67">
        <v>59</v>
      </c>
      <c r="O23" s="67">
        <v>77</v>
      </c>
      <c r="P23" s="67">
        <v>68</v>
      </c>
      <c r="Q23" s="38">
        <v>1.006</v>
      </c>
      <c r="R23" s="38">
        <v>1.754</v>
      </c>
      <c r="S23" s="38">
        <v>2.9750000000000001</v>
      </c>
      <c r="T23" s="38">
        <v>1.0149999999999999</v>
      </c>
      <c r="U23" s="38">
        <v>1.7609999999999999</v>
      </c>
      <c r="V23" s="38">
        <v>2.9580000000000002</v>
      </c>
      <c r="W23" s="38">
        <v>1.04</v>
      </c>
      <c r="X23" s="38">
        <v>1.7729999999999999</v>
      </c>
      <c r="Y23" s="38">
        <v>2.988</v>
      </c>
      <c r="Z23" s="41">
        <v>1.006</v>
      </c>
      <c r="AA23" s="41">
        <v>1.754</v>
      </c>
      <c r="AB23" s="41">
        <v>2.9580000000000002</v>
      </c>
      <c r="AC23" s="38">
        <v>8.6910000000000007</v>
      </c>
      <c r="AD23" s="38">
        <v>8.8390000000000004</v>
      </c>
      <c r="AE23" s="38"/>
      <c r="AF23" s="41">
        <v>8.6910000000000007</v>
      </c>
      <c r="AG23" s="275">
        <v>20.02</v>
      </c>
      <c r="AH23" s="53">
        <v>520</v>
      </c>
      <c r="AI23" s="56">
        <v>19</v>
      </c>
    </row>
    <row r="24" spans="1:35" x14ac:dyDescent="0.25">
      <c r="A24" s="71"/>
      <c r="B24" s="71">
        <v>272</v>
      </c>
      <c r="C24" s="42" t="s">
        <v>427</v>
      </c>
      <c r="D24" s="68" t="s">
        <v>428</v>
      </c>
      <c r="E24" s="63">
        <v>38857</v>
      </c>
      <c r="F24" s="64" t="s">
        <v>46</v>
      </c>
      <c r="G24" s="64" t="s">
        <v>34</v>
      </c>
      <c r="H24" s="130">
        <v>191.2</v>
      </c>
      <c r="I24" s="130">
        <v>81.2</v>
      </c>
      <c r="J24" s="64">
        <v>252</v>
      </c>
      <c r="K24" s="64">
        <v>301</v>
      </c>
      <c r="L24" s="64">
        <v>311</v>
      </c>
      <c r="M24" s="64">
        <v>305</v>
      </c>
      <c r="N24" s="67">
        <v>49</v>
      </c>
      <c r="O24" s="67">
        <v>59</v>
      </c>
      <c r="P24" s="67">
        <v>53</v>
      </c>
      <c r="Q24" s="38">
        <v>1.2290000000000001</v>
      </c>
      <c r="R24" s="38">
        <v>2.0179999999999998</v>
      </c>
      <c r="S24" s="38">
        <v>3.371</v>
      </c>
      <c r="T24" s="38">
        <v>1.1739999999999999</v>
      </c>
      <c r="U24" s="38">
        <v>1.952</v>
      </c>
      <c r="V24" s="38">
        <v>3.3159999999999998</v>
      </c>
      <c r="W24" s="38">
        <v>1.2070000000000001</v>
      </c>
      <c r="X24" s="38">
        <v>1.986</v>
      </c>
      <c r="Y24" s="38">
        <v>3.3220000000000001</v>
      </c>
      <c r="Z24" s="41">
        <v>1.1739999999999999</v>
      </c>
      <c r="AA24" s="41">
        <v>1.952</v>
      </c>
      <c r="AB24" s="41">
        <v>3.3159999999999998</v>
      </c>
      <c r="AC24" s="38">
        <v>9.2479999999999993</v>
      </c>
      <c r="AD24" s="38">
        <v>9.1020000000000003</v>
      </c>
      <c r="AE24" s="38">
        <v>9.2739999999999991</v>
      </c>
      <c r="AF24" s="41">
        <v>9.1020000000000003</v>
      </c>
      <c r="AG24" s="275">
        <v>19.010000000000002</v>
      </c>
      <c r="AH24" s="53">
        <v>320</v>
      </c>
      <c r="AI24" s="56">
        <v>18</v>
      </c>
    </row>
    <row r="25" spans="1:35" x14ac:dyDescent="0.25">
      <c r="A25" s="71"/>
      <c r="B25" s="71">
        <v>273</v>
      </c>
      <c r="C25" s="42" t="s">
        <v>429</v>
      </c>
      <c r="D25" s="68" t="s">
        <v>430</v>
      </c>
      <c r="E25" s="63">
        <v>38626</v>
      </c>
      <c r="F25" s="64" t="s">
        <v>46</v>
      </c>
      <c r="G25" s="64" t="s">
        <v>28</v>
      </c>
      <c r="H25" s="130">
        <v>183</v>
      </c>
      <c r="I25" s="130">
        <v>84.5</v>
      </c>
      <c r="J25" s="64">
        <v>241</v>
      </c>
      <c r="K25" s="64">
        <v>315</v>
      </c>
      <c r="L25" s="64">
        <v>315</v>
      </c>
      <c r="M25" s="64">
        <v>303</v>
      </c>
      <c r="N25" s="67">
        <v>74</v>
      </c>
      <c r="O25" s="67">
        <v>74</v>
      </c>
      <c r="P25" s="67">
        <v>62</v>
      </c>
      <c r="Q25" s="38">
        <v>1.0920000000000001</v>
      </c>
      <c r="R25" s="38">
        <v>1.8029999999999999</v>
      </c>
      <c r="S25" s="38">
        <v>2.968</v>
      </c>
      <c r="T25" s="38">
        <v>1.077</v>
      </c>
      <c r="U25" s="38">
        <v>1.774</v>
      </c>
      <c r="V25" s="38">
        <v>2.9420000000000002</v>
      </c>
      <c r="W25" s="38">
        <v>1.1160000000000001</v>
      </c>
      <c r="X25" s="38">
        <v>1.794</v>
      </c>
      <c r="Y25" s="38">
        <v>2.97</v>
      </c>
      <c r="Z25" s="41">
        <v>1.077</v>
      </c>
      <c r="AA25" s="41">
        <v>1.774</v>
      </c>
      <c r="AB25" s="41">
        <v>2.9420000000000002</v>
      </c>
      <c r="AC25" s="38">
        <v>8.8439999999999994</v>
      </c>
      <c r="AD25" s="38">
        <v>8.8800000000000008</v>
      </c>
      <c r="AE25" s="38"/>
      <c r="AF25" s="41">
        <v>8.8439999999999994</v>
      </c>
      <c r="AG25" s="275">
        <v>20.05</v>
      </c>
      <c r="AH25" s="53">
        <v>640</v>
      </c>
      <c r="AI25" s="56">
        <v>17</v>
      </c>
    </row>
    <row r="26" spans="1:35" x14ac:dyDescent="0.25">
      <c r="A26" s="71"/>
      <c r="B26" s="71">
        <v>274</v>
      </c>
      <c r="C26" s="42" t="s">
        <v>192</v>
      </c>
      <c r="D26" s="68" t="s">
        <v>431</v>
      </c>
      <c r="E26" s="63">
        <v>38385</v>
      </c>
      <c r="F26" s="64" t="s">
        <v>46</v>
      </c>
      <c r="G26" s="64" t="s">
        <v>29</v>
      </c>
      <c r="H26" s="130">
        <v>184.9</v>
      </c>
      <c r="I26" s="130">
        <v>69.400000000000006</v>
      </c>
      <c r="J26" s="64">
        <v>244</v>
      </c>
      <c r="K26" s="64">
        <v>310</v>
      </c>
      <c r="L26" s="64">
        <v>317</v>
      </c>
      <c r="M26" s="64">
        <v>315</v>
      </c>
      <c r="N26" s="67">
        <v>66</v>
      </c>
      <c r="O26" s="67">
        <v>73</v>
      </c>
      <c r="P26" s="67">
        <v>71</v>
      </c>
      <c r="Q26" s="38">
        <v>1.022</v>
      </c>
      <c r="R26" s="38">
        <v>1.732</v>
      </c>
      <c r="S26" s="38">
        <v>3.004</v>
      </c>
      <c r="T26" s="38">
        <v>1.0049999999999999</v>
      </c>
      <c r="U26" s="38">
        <v>1.706</v>
      </c>
      <c r="V26" s="38">
        <v>2.964</v>
      </c>
      <c r="W26" s="38">
        <v>1.0169999999999999</v>
      </c>
      <c r="X26" s="38">
        <v>1.7230000000000001</v>
      </c>
      <c r="Y26" s="38">
        <v>2.9649999999999999</v>
      </c>
      <c r="Z26" s="41">
        <v>1.0049999999999999</v>
      </c>
      <c r="AA26" s="41">
        <v>1.706</v>
      </c>
      <c r="AB26" s="41">
        <v>2.964</v>
      </c>
      <c r="AC26" s="38">
        <v>8.02</v>
      </c>
      <c r="AD26" s="38">
        <v>8.2119999999999997</v>
      </c>
      <c r="AE26" s="38"/>
      <c r="AF26" s="41">
        <v>8.02</v>
      </c>
      <c r="AG26" s="275">
        <v>20.07</v>
      </c>
      <c r="AH26" s="53">
        <v>720</v>
      </c>
      <c r="AI26" s="56">
        <v>18</v>
      </c>
    </row>
    <row r="27" spans="1:35" x14ac:dyDescent="0.25">
      <c r="A27" s="71"/>
      <c r="B27" s="71">
        <v>275</v>
      </c>
      <c r="C27" s="42" t="s">
        <v>246</v>
      </c>
      <c r="D27" s="68" t="s">
        <v>432</v>
      </c>
      <c r="E27" s="63">
        <v>38770</v>
      </c>
      <c r="F27" s="64" t="s">
        <v>46</v>
      </c>
      <c r="G27" s="64" t="s">
        <v>60</v>
      </c>
      <c r="H27" s="130">
        <v>180.1</v>
      </c>
      <c r="I27" s="130">
        <v>71.099999999999994</v>
      </c>
      <c r="J27" s="64">
        <v>231</v>
      </c>
      <c r="K27" s="64">
        <v>293</v>
      </c>
      <c r="L27" s="64">
        <v>308</v>
      </c>
      <c r="M27" s="64">
        <v>305</v>
      </c>
      <c r="N27" s="67">
        <v>62</v>
      </c>
      <c r="O27" s="67">
        <v>77</v>
      </c>
      <c r="P27" s="67">
        <v>74</v>
      </c>
      <c r="Q27" s="38">
        <v>1.1040000000000001</v>
      </c>
      <c r="R27" s="38">
        <v>1.8109999999999999</v>
      </c>
      <c r="S27" s="38">
        <v>3.0249999999999999</v>
      </c>
      <c r="T27" s="38">
        <v>1.1599999999999999</v>
      </c>
      <c r="U27" s="38">
        <v>1.8640000000000001</v>
      </c>
      <c r="V27" s="38">
        <v>3.08</v>
      </c>
      <c r="W27" s="38">
        <v>1.9610000000000001</v>
      </c>
      <c r="X27" s="38">
        <v>2.6640000000000001</v>
      </c>
      <c r="Y27" s="38">
        <v>3.8740000000000001</v>
      </c>
      <c r="Z27" s="41">
        <v>1.1040000000000001</v>
      </c>
      <c r="AA27" s="41">
        <v>1.8109999999999999</v>
      </c>
      <c r="AB27" s="41">
        <v>3.0249999999999999</v>
      </c>
      <c r="AC27" s="38">
        <v>8.3580000000000005</v>
      </c>
      <c r="AD27" s="38">
        <v>8.5500000000000007</v>
      </c>
      <c r="AE27" s="38">
        <v>8.3989999999999991</v>
      </c>
      <c r="AF27" s="41">
        <v>8.3580000000000005</v>
      </c>
      <c r="AG27" s="275">
        <v>20.059999999999999</v>
      </c>
      <c r="AH27" s="53">
        <v>680</v>
      </c>
      <c r="AI27" s="56">
        <v>17</v>
      </c>
    </row>
    <row r="28" spans="1:35" x14ac:dyDescent="0.25">
      <c r="A28" s="71"/>
      <c r="B28" s="71">
        <v>276</v>
      </c>
      <c r="C28" s="42" t="s">
        <v>198</v>
      </c>
      <c r="D28" s="68" t="s">
        <v>433</v>
      </c>
      <c r="E28" s="63">
        <v>38730</v>
      </c>
      <c r="F28" s="64" t="s">
        <v>46</v>
      </c>
      <c r="G28" s="64" t="s">
        <v>61</v>
      </c>
      <c r="H28" s="130">
        <v>175.4</v>
      </c>
      <c r="I28" s="130">
        <v>78.599999999999994</v>
      </c>
      <c r="J28" s="64">
        <v>230</v>
      </c>
      <c r="K28" s="64">
        <v>294</v>
      </c>
      <c r="L28" s="64">
        <v>301</v>
      </c>
      <c r="M28" s="64">
        <v>302</v>
      </c>
      <c r="N28" s="67">
        <v>64</v>
      </c>
      <c r="O28" s="67">
        <v>71</v>
      </c>
      <c r="P28" s="67">
        <v>72</v>
      </c>
      <c r="Q28" s="38">
        <v>1.113</v>
      </c>
      <c r="R28" s="38">
        <v>1.8160000000000001</v>
      </c>
      <c r="S28" s="38">
        <v>3.0510000000000002</v>
      </c>
      <c r="T28" s="38"/>
      <c r="U28" s="38"/>
      <c r="V28" s="38"/>
      <c r="W28" s="38"/>
      <c r="X28" s="38"/>
      <c r="Y28" s="38"/>
      <c r="Z28" s="41">
        <v>1.113</v>
      </c>
      <c r="AA28" s="41">
        <v>1.8160000000000001</v>
      </c>
      <c r="AB28" s="41">
        <v>3.0510000000000002</v>
      </c>
      <c r="AC28" s="38">
        <v>8.5709999999999997</v>
      </c>
      <c r="AD28" s="38">
        <v>8.7089999999999996</v>
      </c>
      <c r="AE28" s="38">
        <v>8.5559999999999992</v>
      </c>
      <c r="AF28" s="41">
        <v>8.5559999999999992</v>
      </c>
      <c r="AG28" s="275">
        <v>21.01</v>
      </c>
      <c r="AH28" s="53">
        <v>800</v>
      </c>
      <c r="AI28" s="56">
        <v>18</v>
      </c>
    </row>
    <row r="29" spans="1:35" x14ac:dyDescent="0.25">
      <c r="A29" s="71"/>
      <c r="B29" s="71">
        <v>277</v>
      </c>
      <c r="C29" s="42" t="s">
        <v>425</v>
      </c>
      <c r="D29" s="68" t="s">
        <v>434</v>
      </c>
      <c r="E29" s="63">
        <v>38778</v>
      </c>
      <c r="F29" s="64" t="s">
        <v>46</v>
      </c>
      <c r="G29" s="64" t="s">
        <v>60</v>
      </c>
      <c r="H29" s="130">
        <v>178.9</v>
      </c>
      <c r="I29" s="130">
        <v>73.5</v>
      </c>
      <c r="J29" s="64">
        <v>236</v>
      </c>
      <c r="K29" s="64">
        <v>298</v>
      </c>
      <c r="L29" s="64">
        <v>306</v>
      </c>
      <c r="M29" s="64">
        <v>303</v>
      </c>
      <c r="N29" s="67">
        <v>62</v>
      </c>
      <c r="O29" s="67">
        <v>70</v>
      </c>
      <c r="P29" s="67">
        <v>67</v>
      </c>
      <c r="Q29" s="38">
        <v>1.1200000000000001</v>
      </c>
      <c r="R29" s="38">
        <v>1.823</v>
      </c>
      <c r="S29" s="38">
        <v>3.0649999999999999</v>
      </c>
      <c r="T29" s="38">
        <v>1.0980000000000001</v>
      </c>
      <c r="U29" s="38">
        <v>1.8029999999999999</v>
      </c>
      <c r="V29" s="38">
        <v>3.0329999999999999</v>
      </c>
      <c r="W29" s="38"/>
      <c r="X29" s="38"/>
      <c r="Y29" s="38"/>
      <c r="Z29" s="41">
        <v>1.0980000000000001</v>
      </c>
      <c r="AA29" s="41">
        <v>1.8029999999999999</v>
      </c>
      <c r="AB29" s="41">
        <v>3.0329999999999999</v>
      </c>
      <c r="AC29" s="38">
        <v>8.5190000000000001</v>
      </c>
      <c r="AD29" s="38">
        <v>8.6690000000000005</v>
      </c>
      <c r="AE29" s="38">
        <v>8.6349999999999998</v>
      </c>
      <c r="AF29" s="41">
        <v>8.5190000000000001</v>
      </c>
      <c r="AG29" s="275">
        <v>21.02</v>
      </c>
      <c r="AH29" s="53">
        <v>840</v>
      </c>
      <c r="AI29" s="56">
        <v>18</v>
      </c>
    </row>
    <row r="30" spans="1:35" x14ac:dyDescent="0.25">
      <c r="A30" s="71"/>
      <c r="B30" s="71">
        <v>278</v>
      </c>
      <c r="C30" s="42" t="s">
        <v>224</v>
      </c>
      <c r="D30" s="68" t="s">
        <v>435</v>
      </c>
      <c r="E30" s="63">
        <v>38805</v>
      </c>
      <c r="F30" s="64" t="s">
        <v>46</v>
      </c>
      <c r="G30" s="64" t="s">
        <v>29</v>
      </c>
      <c r="H30" s="130">
        <v>190.2</v>
      </c>
      <c r="I30" s="130">
        <v>81.099999999999994</v>
      </c>
      <c r="J30" s="64">
        <v>248</v>
      </c>
      <c r="K30" s="64">
        <v>309</v>
      </c>
      <c r="L30" s="64">
        <v>314</v>
      </c>
      <c r="M30" s="64">
        <v>318</v>
      </c>
      <c r="N30" s="67">
        <v>61</v>
      </c>
      <c r="O30" s="67">
        <v>66</v>
      </c>
      <c r="P30" s="67">
        <v>70</v>
      </c>
      <c r="Q30" s="38">
        <v>1.089</v>
      </c>
      <c r="R30" s="38">
        <v>1.8109999999999999</v>
      </c>
      <c r="S30" s="38">
        <v>3.1059999999999999</v>
      </c>
      <c r="T30" s="38">
        <v>1.107</v>
      </c>
      <c r="U30" s="38">
        <v>1.85</v>
      </c>
      <c r="V30" s="38">
        <v>3.1110000000000002</v>
      </c>
      <c r="W30" s="38">
        <v>1.073</v>
      </c>
      <c r="X30" s="38">
        <v>1.8129999999999999</v>
      </c>
      <c r="Y30" s="38">
        <v>3.048</v>
      </c>
      <c r="Z30" s="41">
        <v>1.073</v>
      </c>
      <c r="AA30" s="41">
        <v>1.8109999999999999</v>
      </c>
      <c r="AB30" s="41">
        <v>3.048</v>
      </c>
      <c r="AC30" s="38">
        <v>8.5589999999999993</v>
      </c>
      <c r="AD30" s="38">
        <v>8.4930000000000003</v>
      </c>
      <c r="AE30" s="38"/>
      <c r="AF30" s="41">
        <v>8.4930000000000003</v>
      </c>
      <c r="AG30" s="275">
        <v>20.04</v>
      </c>
      <c r="AH30" s="53">
        <v>600</v>
      </c>
      <c r="AI30" s="56">
        <v>18</v>
      </c>
    </row>
    <row r="31" spans="1:35" x14ac:dyDescent="0.25">
      <c r="A31" s="71"/>
      <c r="B31" s="71">
        <v>279</v>
      </c>
      <c r="C31" s="42" t="s">
        <v>436</v>
      </c>
      <c r="D31" s="68" t="s">
        <v>437</v>
      </c>
      <c r="E31" s="63">
        <v>38742</v>
      </c>
      <c r="F31" s="64" t="s">
        <v>46</v>
      </c>
      <c r="G31" s="64" t="s">
        <v>40</v>
      </c>
      <c r="H31" s="130">
        <v>196.9</v>
      </c>
      <c r="I31" s="130">
        <v>76.3</v>
      </c>
      <c r="J31" s="64">
        <v>266</v>
      </c>
      <c r="K31" s="64">
        <v>323</v>
      </c>
      <c r="L31" s="64">
        <v>331</v>
      </c>
      <c r="M31" s="64">
        <v>326</v>
      </c>
      <c r="N31" s="67">
        <v>57</v>
      </c>
      <c r="O31" s="67">
        <v>65</v>
      </c>
      <c r="P31" s="67">
        <v>60</v>
      </c>
      <c r="Q31" s="38">
        <v>1.155</v>
      </c>
      <c r="R31" s="38">
        <v>1.9350000000000001</v>
      </c>
      <c r="S31" s="38">
        <v>3.3039999999999998</v>
      </c>
      <c r="T31" s="38">
        <v>1.171</v>
      </c>
      <c r="U31" s="38">
        <v>1.9370000000000001</v>
      </c>
      <c r="V31" s="38">
        <v>3.2679999999999998</v>
      </c>
      <c r="W31" s="38">
        <v>1.212</v>
      </c>
      <c r="X31" s="38">
        <v>1.966</v>
      </c>
      <c r="Y31" s="38">
        <v>3.3239999999999998</v>
      </c>
      <c r="Z31" s="41">
        <v>1.155</v>
      </c>
      <c r="AA31" s="41">
        <v>1.9350000000000001</v>
      </c>
      <c r="AB31" s="41">
        <v>3.2679999999999998</v>
      </c>
      <c r="AC31" s="38">
        <v>9.0329999999999995</v>
      </c>
      <c r="AD31" s="38">
        <v>8.7539999999999996</v>
      </c>
      <c r="AE31" s="38">
        <v>8.7149999999999999</v>
      </c>
      <c r="AF31" s="41">
        <v>8.7149999999999999</v>
      </c>
      <c r="AG31" s="275">
        <v>19.03</v>
      </c>
      <c r="AH31" s="53">
        <v>400</v>
      </c>
      <c r="AI31" s="56"/>
    </row>
    <row r="32" spans="1:35" x14ac:dyDescent="0.25">
      <c r="A32" s="71"/>
      <c r="B32" s="71">
        <v>280</v>
      </c>
      <c r="C32" s="42" t="s">
        <v>129</v>
      </c>
      <c r="D32" s="68" t="s">
        <v>438</v>
      </c>
      <c r="E32" s="63">
        <v>38861</v>
      </c>
      <c r="F32" s="64" t="s">
        <v>46</v>
      </c>
      <c r="G32" s="64" t="s">
        <v>28</v>
      </c>
      <c r="H32" s="130">
        <v>188.7</v>
      </c>
      <c r="I32" s="130">
        <v>88</v>
      </c>
      <c r="J32" s="64">
        <v>250</v>
      </c>
      <c r="K32" s="64">
        <v>313</v>
      </c>
      <c r="L32" s="64">
        <v>316</v>
      </c>
      <c r="M32" s="64">
        <v>311</v>
      </c>
      <c r="N32" s="67">
        <v>63</v>
      </c>
      <c r="O32" s="67">
        <v>66</v>
      </c>
      <c r="P32" s="67">
        <v>61</v>
      </c>
      <c r="Q32" s="38">
        <v>1.151</v>
      </c>
      <c r="R32" s="38">
        <v>1.88</v>
      </c>
      <c r="S32" s="38">
        <v>3.177</v>
      </c>
      <c r="T32" s="38">
        <v>1.1379999999999999</v>
      </c>
      <c r="U32" s="38">
        <v>1.8720000000000001</v>
      </c>
      <c r="V32" s="38">
        <v>3.1429999999999998</v>
      </c>
      <c r="W32" s="38">
        <v>1.149</v>
      </c>
      <c r="X32" s="38">
        <v>1.883</v>
      </c>
      <c r="Y32" s="38">
        <v>3.1349999999999998</v>
      </c>
      <c r="Z32" s="41">
        <v>1.1379999999999999</v>
      </c>
      <c r="AA32" s="41">
        <v>1.8720000000000001</v>
      </c>
      <c r="AB32" s="41">
        <v>3.1349999999999998</v>
      </c>
      <c r="AC32" s="38">
        <v>8.8970000000000002</v>
      </c>
      <c r="AD32" s="38">
        <v>8.8529999999999998</v>
      </c>
      <c r="AE32" s="38">
        <v>8.6940000000000008</v>
      </c>
      <c r="AF32" s="41">
        <v>8.6940000000000008</v>
      </c>
      <c r="AG32" s="275">
        <v>20.02</v>
      </c>
      <c r="AH32" s="53">
        <v>520</v>
      </c>
      <c r="AI32" s="56"/>
    </row>
    <row r="33" spans="1:35" x14ac:dyDescent="0.25">
      <c r="A33" s="71"/>
      <c r="B33" s="71">
        <v>281</v>
      </c>
      <c r="C33" s="42" t="s">
        <v>439</v>
      </c>
      <c r="D33" s="68" t="s">
        <v>440</v>
      </c>
      <c r="E33" s="63">
        <v>38518</v>
      </c>
      <c r="F33" s="64" t="s">
        <v>46</v>
      </c>
      <c r="G33" s="64" t="s">
        <v>33</v>
      </c>
      <c r="H33" s="130">
        <v>182.4</v>
      </c>
      <c r="I33" s="130">
        <v>78.099999999999994</v>
      </c>
      <c r="J33" s="64">
        <v>239</v>
      </c>
      <c r="K33" s="64">
        <v>292</v>
      </c>
      <c r="L33" s="64">
        <v>304</v>
      </c>
      <c r="M33" s="64">
        <v>302</v>
      </c>
      <c r="N33" s="67">
        <v>53</v>
      </c>
      <c r="O33" s="67">
        <v>65</v>
      </c>
      <c r="P33" s="67">
        <v>63</v>
      </c>
      <c r="Q33" s="38">
        <v>1.1120000000000001</v>
      </c>
      <c r="R33" s="38">
        <v>1.87</v>
      </c>
      <c r="S33" s="38">
        <v>3.1640000000000001</v>
      </c>
      <c r="T33" s="38">
        <v>1.0589999999999999</v>
      </c>
      <c r="U33" s="38">
        <v>1.8759999999999999</v>
      </c>
      <c r="V33" s="38">
        <v>3.1669999999999998</v>
      </c>
      <c r="W33" s="38">
        <v>1.1200000000000001</v>
      </c>
      <c r="X33" s="38">
        <v>1.8660000000000001</v>
      </c>
      <c r="Y33" s="38">
        <v>3.1579999999999999</v>
      </c>
      <c r="Z33" s="41">
        <v>1.0589999999999999</v>
      </c>
      <c r="AA33" s="41">
        <v>1.8660000000000001</v>
      </c>
      <c r="AB33" s="41">
        <v>3.1579999999999999</v>
      </c>
      <c r="AC33" s="38">
        <v>8.5129999999999999</v>
      </c>
      <c r="AD33" s="38">
        <v>8.4339999999999993</v>
      </c>
      <c r="AE33" s="38">
        <v>8.4760000000000009</v>
      </c>
      <c r="AF33" s="41">
        <v>8.4339999999999993</v>
      </c>
      <c r="AG33" s="275">
        <v>20.04</v>
      </c>
      <c r="AH33" s="53">
        <v>600</v>
      </c>
      <c r="AI33" s="56"/>
    </row>
    <row r="34" spans="1:35" x14ac:dyDescent="0.25">
      <c r="A34" s="71"/>
      <c r="B34" s="71">
        <v>282</v>
      </c>
      <c r="C34" s="42" t="s">
        <v>441</v>
      </c>
      <c r="D34" s="68" t="s">
        <v>442</v>
      </c>
      <c r="E34" s="63">
        <v>38653</v>
      </c>
      <c r="F34" s="64" t="s">
        <v>46</v>
      </c>
      <c r="G34" s="64" t="s">
        <v>29</v>
      </c>
      <c r="H34" s="130">
        <v>184</v>
      </c>
      <c r="I34" s="130">
        <v>74.2</v>
      </c>
      <c r="J34" s="64">
        <v>245</v>
      </c>
      <c r="K34" s="64">
        <v>311</v>
      </c>
      <c r="L34" s="64">
        <v>323</v>
      </c>
      <c r="M34" s="64">
        <v>321</v>
      </c>
      <c r="N34" s="67">
        <v>66</v>
      </c>
      <c r="O34" s="67">
        <v>78</v>
      </c>
      <c r="P34" s="67">
        <v>76</v>
      </c>
      <c r="Q34" s="38">
        <v>1.095</v>
      </c>
      <c r="R34" s="38">
        <v>1.8360000000000001</v>
      </c>
      <c r="S34" s="38">
        <v>3.1190000000000002</v>
      </c>
      <c r="T34" s="38">
        <v>1.0860000000000001</v>
      </c>
      <c r="U34" s="38">
        <v>1.7929999999999999</v>
      </c>
      <c r="V34" s="38">
        <v>3.0329999999999999</v>
      </c>
      <c r="W34" s="38"/>
      <c r="X34" s="38"/>
      <c r="Y34" s="38"/>
      <c r="Z34" s="41">
        <v>1.0860000000000001</v>
      </c>
      <c r="AA34" s="41">
        <v>1.7929999999999999</v>
      </c>
      <c r="AB34" s="41">
        <v>3.0329999999999999</v>
      </c>
      <c r="AC34" s="38">
        <v>8.2829999999999995</v>
      </c>
      <c r="AD34" s="38">
        <v>8.2490000000000006</v>
      </c>
      <c r="AE34" s="38">
        <v>8.2270000000000003</v>
      </c>
      <c r="AF34" s="41">
        <v>8.2270000000000003</v>
      </c>
      <c r="AG34" s="275">
        <v>20.079999999999998</v>
      </c>
      <c r="AH34" s="53">
        <v>760</v>
      </c>
      <c r="AI34" s="56"/>
    </row>
    <row r="35" spans="1:35" x14ac:dyDescent="0.25">
      <c r="A35" s="71"/>
      <c r="B35" s="71">
        <v>283</v>
      </c>
      <c r="C35" s="42" t="s">
        <v>443</v>
      </c>
      <c r="D35" s="68" t="s">
        <v>444</v>
      </c>
      <c r="E35" s="63">
        <v>38002</v>
      </c>
      <c r="F35" s="64" t="s">
        <v>46</v>
      </c>
      <c r="G35" s="64" t="s">
        <v>34</v>
      </c>
      <c r="H35" s="130">
        <v>191.4</v>
      </c>
      <c r="I35" s="130">
        <v>86.6</v>
      </c>
      <c r="J35" s="64">
        <v>254</v>
      </c>
      <c r="K35" s="64">
        <v>307</v>
      </c>
      <c r="L35" s="64">
        <v>314</v>
      </c>
      <c r="M35" s="64">
        <v>322</v>
      </c>
      <c r="N35" s="67">
        <v>53</v>
      </c>
      <c r="O35" s="67">
        <v>60</v>
      </c>
      <c r="P35" s="67">
        <v>68</v>
      </c>
      <c r="Q35" s="38">
        <v>1.1879999999999999</v>
      </c>
      <c r="R35" s="38">
        <v>1.927</v>
      </c>
      <c r="S35" s="38">
        <v>3.282</v>
      </c>
      <c r="T35" s="38">
        <v>1.171</v>
      </c>
      <c r="U35" s="38">
        <v>1.9370000000000001</v>
      </c>
      <c r="V35" s="38">
        <v>3.2610000000000001</v>
      </c>
      <c r="W35" s="38">
        <v>1.123</v>
      </c>
      <c r="X35" s="38">
        <v>1.8680000000000001</v>
      </c>
      <c r="Y35" s="38">
        <v>3.1960000000000002</v>
      </c>
      <c r="Z35" s="41">
        <v>1.123</v>
      </c>
      <c r="AA35" s="41">
        <v>1.8680000000000001</v>
      </c>
      <c r="AB35" s="41">
        <v>3.1960000000000002</v>
      </c>
      <c r="AC35" s="38">
        <v>8.8740000000000006</v>
      </c>
      <c r="AD35" s="38">
        <v>8.6359999999999992</v>
      </c>
      <c r="AE35" s="38"/>
      <c r="AF35" s="41">
        <v>8.6359999999999992</v>
      </c>
      <c r="AG35" s="275">
        <v>20.04</v>
      </c>
      <c r="AH35" s="53">
        <v>600</v>
      </c>
      <c r="AI35" s="56"/>
    </row>
    <row r="36" spans="1:35" x14ac:dyDescent="0.25">
      <c r="A36" s="71"/>
      <c r="B36" s="71">
        <v>284</v>
      </c>
      <c r="C36" s="42" t="s">
        <v>166</v>
      </c>
      <c r="D36" s="68" t="s">
        <v>259</v>
      </c>
      <c r="E36" s="63">
        <v>38459</v>
      </c>
      <c r="F36" s="64" t="s">
        <v>46</v>
      </c>
      <c r="G36" s="64" t="s">
        <v>33</v>
      </c>
      <c r="H36" s="130">
        <v>185.3</v>
      </c>
      <c r="I36" s="130">
        <v>84.7</v>
      </c>
      <c r="J36" s="64">
        <v>246</v>
      </c>
      <c r="K36" s="64">
        <v>314</v>
      </c>
      <c r="L36" s="64">
        <v>327</v>
      </c>
      <c r="M36" s="64">
        <v>321</v>
      </c>
      <c r="N36" s="67">
        <v>68</v>
      </c>
      <c r="O36" s="67">
        <v>81</v>
      </c>
      <c r="P36" s="67">
        <v>75</v>
      </c>
      <c r="Q36" s="38">
        <v>1.0740000000000001</v>
      </c>
      <c r="R36" s="38">
        <v>1.782</v>
      </c>
      <c r="S36" s="38">
        <v>3.004</v>
      </c>
      <c r="T36" s="38">
        <v>1.1100000000000001</v>
      </c>
      <c r="U36" s="38">
        <v>1.82</v>
      </c>
      <c r="V36" s="38">
        <v>3.036</v>
      </c>
      <c r="W36" s="38"/>
      <c r="X36" s="38"/>
      <c r="Y36" s="38"/>
      <c r="Z36" s="41">
        <v>1.0740000000000001</v>
      </c>
      <c r="AA36" s="41">
        <v>1.782</v>
      </c>
      <c r="AB36" s="41">
        <v>3.004</v>
      </c>
      <c r="AC36" s="38">
        <v>8.7140000000000004</v>
      </c>
      <c r="AD36" s="38"/>
      <c r="AE36" s="38"/>
      <c r="AF36" s="41">
        <v>8.7140000000000004</v>
      </c>
      <c r="AG36" s="275">
        <v>20.02</v>
      </c>
      <c r="AH36" s="53">
        <v>520</v>
      </c>
      <c r="AI36" s="56"/>
    </row>
    <row r="37" spans="1:35" x14ac:dyDescent="0.25">
      <c r="A37" s="71"/>
      <c r="B37" s="71">
        <v>285</v>
      </c>
      <c r="C37" s="42" t="s">
        <v>445</v>
      </c>
      <c r="D37" s="68" t="s">
        <v>446</v>
      </c>
      <c r="E37" s="63">
        <v>39044</v>
      </c>
      <c r="F37" s="64" t="s">
        <v>46</v>
      </c>
      <c r="G37" s="64"/>
      <c r="H37" s="130">
        <v>191.9</v>
      </c>
      <c r="I37" s="130">
        <v>84.8</v>
      </c>
      <c r="J37" s="64"/>
      <c r="K37" s="64"/>
      <c r="L37" s="64"/>
      <c r="M37" s="64"/>
      <c r="N37" s="67"/>
      <c r="O37" s="67"/>
      <c r="P37" s="67"/>
      <c r="Q37" s="38"/>
      <c r="R37" s="38"/>
      <c r="S37" s="38"/>
      <c r="T37" s="38"/>
      <c r="U37" s="38"/>
      <c r="V37" s="38"/>
      <c r="W37" s="38"/>
      <c r="X37" s="38"/>
      <c r="Y37" s="38"/>
      <c r="Z37" s="41"/>
      <c r="AA37" s="41"/>
      <c r="AB37" s="41"/>
      <c r="AC37" s="38"/>
      <c r="AD37" s="38"/>
      <c r="AE37" s="38"/>
      <c r="AF37" s="41"/>
      <c r="AG37" s="275"/>
      <c r="AH37" s="53"/>
      <c r="AI37" s="56"/>
    </row>
    <row r="38" spans="1:35" x14ac:dyDescent="0.25">
      <c r="A38" s="71"/>
      <c r="B38" s="71">
        <v>286</v>
      </c>
      <c r="C38" s="42" t="s">
        <v>133</v>
      </c>
      <c r="D38" s="68" t="s">
        <v>88</v>
      </c>
      <c r="E38" s="63">
        <v>38419</v>
      </c>
      <c r="F38" s="64" t="s">
        <v>46</v>
      </c>
      <c r="G38" s="64" t="s">
        <v>33</v>
      </c>
      <c r="H38" s="130">
        <v>188.2</v>
      </c>
      <c r="I38" s="130">
        <v>81.5</v>
      </c>
      <c r="J38" s="64">
        <v>242</v>
      </c>
      <c r="K38" s="64">
        <v>303</v>
      </c>
      <c r="L38" s="64">
        <v>303</v>
      </c>
      <c r="M38" s="64">
        <v>311</v>
      </c>
      <c r="N38" s="67">
        <v>61</v>
      </c>
      <c r="O38" s="67">
        <v>61</v>
      </c>
      <c r="P38" s="67">
        <v>69</v>
      </c>
      <c r="Q38" s="38">
        <v>1.1120000000000001</v>
      </c>
      <c r="R38" s="38">
        <v>1.8220000000000001</v>
      </c>
      <c r="S38" s="38">
        <v>3.05</v>
      </c>
      <c r="T38" s="38">
        <v>1.1279999999999999</v>
      </c>
      <c r="U38" s="38">
        <v>1.833</v>
      </c>
      <c r="V38" s="38">
        <v>3.0539999999999998</v>
      </c>
      <c r="W38" s="38">
        <v>1.109</v>
      </c>
      <c r="X38" s="38">
        <v>1.827</v>
      </c>
      <c r="Y38" s="38">
        <v>3.048</v>
      </c>
      <c r="Z38" s="41">
        <v>1.109</v>
      </c>
      <c r="AA38" s="41">
        <v>1.8220000000000001</v>
      </c>
      <c r="AB38" s="41">
        <v>3.048</v>
      </c>
      <c r="AC38" s="38">
        <v>8.7639999999999993</v>
      </c>
      <c r="AD38" s="38">
        <v>8.7319999999999993</v>
      </c>
      <c r="AE38" s="38">
        <v>8.6359999999999992</v>
      </c>
      <c r="AF38" s="41">
        <v>8.6359999999999992</v>
      </c>
      <c r="AG38" s="275">
        <v>20.079999999999998</v>
      </c>
      <c r="AH38" s="53">
        <v>760</v>
      </c>
      <c r="AI38" s="56"/>
    </row>
    <row r="39" spans="1:35" x14ac:dyDescent="0.25">
      <c r="A39" s="71"/>
      <c r="B39" s="71">
        <v>288</v>
      </c>
      <c r="C39" s="42" t="s">
        <v>447</v>
      </c>
      <c r="D39" s="68" t="s">
        <v>193</v>
      </c>
      <c r="E39" s="63">
        <v>38435</v>
      </c>
      <c r="F39" s="64" t="s">
        <v>46</v>
      </c>
      <c r="G39" s="64" t="s">
        <v>35</v>
      </c>
      <c r="H39" s="130">
        <v>172.3</v>
      </c>
      <c r="I39" s="130">
        <v>67.7</v>
      </c>
      <c r="J39" s="64">
        <v>226</v>
      </c>
      <c r="K39" s="64">
        <v>294</v>
      </c>
      <c r="L39" s="64"/>
      <c r="M39" s="64">
        <v>293</v>
      </c>
      <c r="N39" s="67">
        <v>68</v>
      </c>
      <c r="O39" s="67"/>
      <c r="P39" s="67">
        <v>67</v>
      </c>
      <c r="Q39" s="38">
        <v>1.1200000000000001</v>
      </c>
      <c r="R39" s="38">
        <v>1.845</v>
      </c>
      <c r="S39" s="38">
        <v>3.0739999999999998</v>
      </c>
      <c r="T39" s="38">
        <v>1.278</v>
      </c>
      <c r="U39" s="38">
        <v>1.9790000000000001</v>
      </c>
      <c r="V39" s="38">
        <v>3.17</v>
      </c>
      <c r="W39" s="38"/>
      <c r="X39" s="38"/>
      <c r="Y39" s="38"/>
      <c r="Z39" s="41">
        <v>1.1200000000000001</v>
      </c>
      <c r="AA39" s="41">
        <v>1.845</v>
      </c>
      <c r="AB39" s="41">
        <v>3.0739999999999998</v>
      </c>
      <c r="AC39" s="38">
        <v>8.4339999999999993</v>
      </c>
      <c r="AD39" s="38">
        <v>8.4250000000000007</v>
      </c>
      <c r="AE39" s="38">
        <v>8.4670000000000005</v>
      </c>
      <c r="AF39" s="41">
        <v>8.4250000000000007</v>
      </c>
      <c r="AG39" s="275">
        <v>20.02</v>
      </c>
      <c r="AH39" s="53">
        <v>520</v>
      </c>
      <c r="AI39" s="56"/>
    </row>
    <row r="40" spans="1:35" x14ac:dyDescent="0.25">
      <c r="A40" s="71"/>
      <c r="B40" s="71">
        <v>289</v>
      </c>
      <c r="C40" s="42" t="s">
        <v>382</v>
      </c>
      <c r="D40" s="68" t="s">
        <v>448</v>
      </c>
      <c r="E40" s="63">
        <v>38487</v>
      </c>
      <c r="F40" s="64" t="s">
        <v>46</v>
      </c>
      <c r="G40" s="64"/>
      <c r="H40" s="130">
        <v>178.1</v>
      </c>
      <c r="I40" s="130">
        <v>74.099999999999994</v>
      </c>
      <c r="J40" s="64">
        <v>232</v>
      </c>
      <c r="K40" s="64"/>
      <c r="L40" s="64"/>
      <c r="M40" s="64"/>
      <c r="N40" s="67"/>
      <c r="O40" s="67"/>
      <c r="P40" s="67"/>
      <c r="Q40" s="38"/>
      <c r="R40" s="38"/>
      <c r="S40" s="38"/>
      <c r="T40" s="38"/>
      <c r="U40" s="38"/>
      <c r="V40" s="38"/>
      <c r="W40" s="38"/>
      <c r="X40" s="38"/>
      <c r="Y40" s="38"/>
      <c r="Z40" s="41"/>
      <c r="AA40" s="41"/>
      <c r="AB40" s="41"/>
      <c r="AC40" s="38"/>
      <c r="AD40" s="38"/>
      <c r="AE40" s="38"/>
      <c r="AF40" s="41"/>
      <c r="AG40" s="275"/>
      <c r="AH40" s="53"/>
      <c r="AI40" s="56"/>
    </row>
    <row r="41" spans="1:35" x14ac:dyDescent="0.25">
      <c r="A41" s="71"/>
      <c r="B41" s="71">
        <v>290</v>
      </c>
      <c r="C41" s="42" t="s">
        <v>148</v>
      </c>
      <c r="D41" s="68" t="s">
        <v>449</v>
      </c>
      <c r="E41" s="63">
        <v>38769</v>
      </c>
      <c r="F41" s="64" t="s">
        <v>46</v>
      </c>
      <c r="G41" s="64"/>
      <c r="H41" s="130">
        <v>186.4</v>
      </c>
      <c r="I41" s="130">
        <v>87</v>
      </c>
      <c r="J41" s="64">
        <v>246</v>
      </c>
      <c r="K41" s="64"/>
      <c r="L41" s="64"/>
      <c r="M41" s="64"/>
      <c r="N41" s="67"/>
      <c r="O41" s="67"/>
      <c r="P41" s="67"/>
      <c r="Q41" s="38"/>
      <c r="R41" s="38"/>
      <c r="S41" s="38"/>
      <c r="T41" s="38"/>
      <c r="U41" s="38"/>
      <c r="V41" s="38"/>
      <c r="W41" s="38"/>
      <c r="X41" s="38"/>
      <c r="Y41" s="38"/>
      <c r="Z41" s="41"/>
      <c r="AA41" s="41"/>
      <c r="AB41" s="41"/>
      <c r="AC41" s="38"/>
      <c r="AD41" s="38"/>
      <c r="AE41" s="38"/>
      <c r="AF41" s="41"/>
      <c r="AG41" s="275"/>
      <c r="AH41" s="53"/>
      <c r="AI41" s="56"/>
    </row>
    <row r="42" spans="1:35" x14ac:dyDescent="0.25">
      <c r="A42" s="71"/>
      <c r="B42" s="71">
        <v>291</v>
      </c>
      <c r="C42" s="42" t="s">
        <v>450</v>
      </c>
      <c r="D42" s="68" t="s">
        <v>451</v>
      </c>
      <c r="E42" s="63">
        <v>38445</v>
      </c>
      <c r="F42" s="64" t="s">
        <v>46</v>
      </c>
      <c r="G42" s="64"/>
      <c r="H42" s="130">
        <v>188.7</v>
      </c>
      <c r="I42" s="130">
        <v>94.5</v>
      </c>
      <c r="J42" s="64">
        <v>255</v>
      </c>
      <c r="K42" s="64"/>
      <c r="L42" s="64"/>
      <c r="M42" s="64"/>
      <c r="N42" s="67"/>
      <c r="O42" s="67"/>
      <c r="P42" s="67"/>
      <c r="Q42" s="38"/>
      <c r="R42" s="38"/>
      <c r="S42" s="38"/>
      <c r="T42" s="38"/>
      <c r="U42" s="38"/>
      <c r="V42" s="38"/>
      <c r="W42" s="38"/>
      <c r="X42" s="38"/>
      <c r="Y42" s="38"/>
      <c r="Z42" s="41"/>
      <c r="AA42" s="41"/>
      <c r="AB42" s="41"/>
      <c r="AC42" s="38"/>
      <c r="AD42" s="38"/>
      <c r="AE42" s="38"/>
      <c r="AF42" s="41"/>
      <c r="AG42" s="275"/>
      <c r="AH42" s="53"/>
      <c r="AI42" s="56"/>
    </row>
    <row r="43" spans="1:35" x14ac:dyDescent="0.25">
      <c r="A43" s="71"/>
      <c r="B43" s="71">
        <v>292</v>
      </c>
      <c r="C43" s="42" t="s">
        <v>452</v>
      </c>
      <c r="D43" s="68" t="s">
        <v>453</v>
      </c>
      <c r="E43" s="63">
        <v>38511</v>
      </c>
      <c r="F43" s="64" t="s">
        <v>46</v>
      </c>
      <c r="G43" s="64"/>
      <c r="H43" s="130">
        <v>184</v>
      </c>
      <c r="I43" s="130">
        <v>73.099999999999994</v>
      </c>
      <c r="J43" s="64">
        <v>237</v>
      </c>
      <c r="K43" s="64"/>
      <c r="L43" s="64"/>
      <c r="M43" s="64"/>
      <c r="N43" s="67"/>
      <c r="O43" s="67"/>
      <c r="P43" s="67"/>
      <c r="Q43" s="38"/>
      <c r="R43" s="38"/>
      <c r="S43" s="38"/>
      <c r="T43" s="38"/>
      <c r="U43" s="38"/>
      <c r="V43" s="38"/>
      <c r="W43" s="38"/>
      <c r="X43" s="38"/>
      <c r="Y43" s="38"/>
      <c r="Z43" s="41"/>
      <c r="AA43" s="41"/>
      <c r="AB43" s="41"/>
      <c r="AC43" s="38"/>
      <c r="AD43" s="38"/>
      <c r="AE43" s="38"/>
      <c r="AF43" s="41"/>
      <c r="AG43" s="275"/>
      <c r="AH43" s="53"/>
      <c r="AI43" s="56">
        <v>17</v>
      </c>
    </row>
    <row r="44" spans="1:35" x14ac:dyDescent="0.25">
      <c r="A44" s="71"/>
      <c r="B44" s="71">
        <v>293</v>
      </c>
      <c r="C44" s="42" t="s">
        <v>95</v>
      </c>
      <c r="D44" s="68" t="s">
        <v>454</v>
      </c>
      <c r="E44" s="63">
        <v>38552</v>
      </c>
      <c r="F44" s="64" t="s">
        <v>46</v>
      </c>
      <c r="G44" s="64"/>
      <c r="H44" s="130">
        <v>179.6</v>
      </c>
      <c r="I44" s="130">
        <v>90.2</v>
      </c>
      <c r="J44" s="64">
        <v>235</v>
      </c>
      <c r="K44" s="64"/>
      <c r="L44" s="64"/>
      <c r="M44" s="64"/>
      <c r="N44" s="67"/>
      <c r="O44" s="67"/>
      <c r="P44" s="67"/>
      <c r="Q44" s="38"/>
      <c r="R44" s="38"/>
      <c r="S44" s="38"/>
      <c r="T44" s="38"/>
      <c r="U44" s="38"/>
      <c r="V44" s="38"/>
      <c r="W44" s="38"/>
      <c r="X44" s="38"/>
      <c r="Y44" s="38"/>
      <c r="Z44" s="41"/>
      <c r="AA44" s="41"/>
      <c r="AB44" s="41"/>
      <c r="AC44" s="38"/>
      <c r="AD44" s="38"/>
      <c r="AE44" s="38"/>
      <c r="AF44" s="41"/>
      <c r="AG44" s="275"/>
      <c r="AH44" s="53"/>
      <c r="AI44" s="56">
        <v>17</v>
      </c>
    </row>
    <row r="45" spans="1:35" x14ac:dyDescent="0.25">
      <c r="A45" s="71">
        <v>393</v>
      </c>
      <c r="B45" s="71">
        <v>294</v>
      </c>
      <c r="C45" s="42" t="s">
        <v>407</v>
      </c>
      <c r="D45" s="68" t="s">
        <v>455</v>
      </c>
      <c r="E45" s="63">
        <v>38307</v>
      </c>
      <c r="F45" s="64" t="s">
        <v>46</v>
      </c>
      <c r="G45" s="64"/>
      <c r="H45" s="130">
        <v>197.2</v>
      </c>
      <c r="I45" s="130">
        <v>84.9</v>
      </c>
      <c r="J45" s="64">
        <v>261</v>
      </c>
      <c r="K45" s="64"/>
      <c r="L45" s="64"/>
      <c r="M45" s="64"/>
      <c r="N45" s="67"/>
      <c r="O45" s="67"/>
      <c r="P45" s="67"/>
      <c r="Q45" s="38"/>
      <c r="R45" s="38"/>
      <c r="S45" s="38"/>
      <c r="T45" s="38"/>
      <c r="U45" s="38"/>
      <c r="V45" s="38"/>
      <c r="W45" s="38"/>
      <c r="X45" s="38"/>
      <c r="Y45" s="38"/>
      <c r="Z45" s="41"/>
      <c r="AA45" s="41"/>
      <c r="AB45" s="41"/>
      <c r="AC45" s="38"/>
      <c r="AD45" s="38"/>
      <c r="AE45" s="38"/>
      <c r="AF45" s="41"/>
      <c r="AG45" s="275"/>
      <c r="AH45" s="53"/>
      <c r="AI45" s="56">
        <v>18</v>
      </c>
    </row>
    <row r="46" spans="1:35" x14ac:dyDescent="0.25">
      <c r="A46" s="71">
        <v>394</v>
      </c>
      <c r="B46" s="71">
        <v>295</v>
      </c>
      <c r="C46" s="42" t="s">
        <v>233</v>
      </c>
      <c r="D46" s="68" t="s">
        <v>456</v>
      </c>
      <c r="E46" s="63">
        <v>38460</v>
      </c>
      <c r="F46" s="64" t="s">
        <v>46</v>
      </c>
      <c r="G46" s="64"/>
      <c r="H46" s="130">
        <v>185.8</v>
      </c>
      <c r="I46" s="130">
        <v>83.2</v>
      </c>
      <c r="J46" s="64">
        <v>243</v>
      </c>
      <c r="K46" s="64"/>
      <c r="L46" s="64"/>
      <c r="M46" s="64"/>
      <c r="N46" s="67"/>
      <c r="O46" s="67"/>
      <c r="P46" s="67"/>
      <c r="Q46" s="38"/>
      <c r="R46" s="38"/>
      <c r="S46" s="38"/>
      <c r="T46" s="38"/>
      <c r="U46" s="38"/>
      <c r="V46" s="38"/>
      <c r="W46" s="38"/>
      <c r="X46" s="38"/>
      <c r="Y46" s="38"/>
      <c r="Z46" s="41"/>
      <c r="AA46" s="41"/>
      <c r="AB46" s="41"/>
      <c r="AC46" s="38"/>
      <c r="AD46" s="38"/>
      <c r="AE46" s="38"/>
      <c r="AF46" s="41"/>
      <c r="AG46" s="275"/>
      <c r="AH46" s="53"/>
      <c r="AI46" s="56">
        <v>18</v>
      </c>
    </row>
    <row r="47" spans="1:35" x14ac:dyDescent="0.25">
      <c r="A47" s="71">
        <v>395</v>
      </c>
      <c r="B47" s="71">
        <v>296</v>
      </c>
      <c r="C47" s="42" t="s">
        <v>162</v>
      </c>
      <c r="D47" s="68" t="s">
        <v>457</v>
      </c>
      <c r="E47" s="63">
        <v>38091</v>
      </c>
      <c r="F47" s="64" t="s">
        <v>46</v>
      </c>
      <c r="G47" s="64"/>
      <c r="H47" s="130">
        <v>197.3</v>
      </c>
      <c r="I47" s="130">
        <v>79.599999999999994</v>
      </c>
      <c r="J47" s="64">
        <v>260</v>
      </c>
      <c r="K47" s="64"/>
      <c r="L47" s="64"/>
      <c r="M47" s="64"/>
      <c r="N47" s="67"/>
      <c r="O47" s="67"/>
      <c r="P47" s="67"/>
      <c r="Q47" s="38"/>
      <c r="R47" s="38"/>
      <c r="S47" s="38"/>
      <c r="T47" s="38"/>
      <c r="U47" s="38"/>
      <c r="V47" s="38"/>
      <c r="W47" s="38"/>
      <c r="X47" s="38"/>
      <c r="Y47" s="38"/>
      <c r="Z47" s="41"/>
      <c r="AA47" s="41"/>
      <c r="AB47" s="41"/>
      <c r="AC47" s="38"/>
      <c r="AD47" s="38"/>
      <c r="AE47" s="38"/>
      <c r="AF47" s="41"/>
      <c r="AG47" s="275"/>
      <c r="AH47" s="53"/>
      <c r="AI47" s="56">
        <v>17</v>
      </c>
    </row>
    <row r="48" spans="1:35" hidden="1" x14ac:dyDescent="0.25">
      <c r="A48" s="71">
        <v>396</v>
      </c>
      <c r="B48" s="71"/>
      <c r="C48" s="42"/>
      <c r="D48" s="68"/>
      <c r="E48" s="63"/>
      <c r="F48" s="64"/>
      <c r="G48" s="64"/>
      <c r="H48" s="130"/>
      <c r="I48" s="130"/>
      <c r="J48" s="64"/>
      <c r="K48" s="64"/>
      <c r="L48" s="64"/>
      <c r="M48" s="64"/>
      <c r="N48" s="67"/>
      <c r="O48" s="67"/>
      <c r="P48" s="67"/>
      <c r="Q48" s="38"/>
      <c r="R48" s="38"/>
      <c r="S48" s="38"/>
      <c r="T48" s="38"/>
      <c r="U48" s="38"/>
      <c r="V48" s="38"/>
      <c r="W48" s="38"/>
      <c r="X48" s="38"/>
      <c r="Y48" s="38"/>
      <c r="Z48" s="41"/>
      <c r="AA48" s="41"/>
      <c r="AB48" s="41"/>
      <c r="AC48" s="38"/>
      <c r="AD48" s="38"/>
      <c r="AE48" s="38"/>
      <c r="AF48" s="41"/>
      <c r="AG48" s="275"/>
      <c r="AH48" s="53"/>
      <c r="AI48" s="56">
        <v>17</v>
      </c>
    </row>
    <row r="49" spans="1:35" hidden="1" x14ac:dyDescent="0.25">
      <c r="A49" s="71">
        <v>397</v>
      </c>
      <c r="B49" s="71"/>
      <c r="C49" s="42"/>
      <c r="D49" s="68"/>
      <c r="E49" s="63"/>
      <c r="F49" s="64"/>
      <c r="G49" s="64"/>
      <c r="H49" s="130"/>
      <c r="I49" s="130"/>
      <c r="J49" s="64"/>
      <c r="K49" s="64"/>
      <c r="L49" s="64"/>
      <c r="M49" s="64"/>
      <c r="N49" s="67"/>
      <c r="O49" s="67"/>
      <c r="P49" s="67"/>
      <c r="Q49" s="38"/>
      <c r="R49" s="38"/>
      <c r="S49" s="38"/>
      <c r="T49" s="38"/>
      <c r="U49" s="38"/>
      <c r="V49" s="38"/>
      <c r="W49" s="38"/>
      <c r="X49" s="38"/>
      <c r="Y49" s="38"/>
      <c r="Z49" s="41"/>
      <c r="AA49" s="41"/>
      <c r="AB49" s="41"/>
      <c r="AC49" s="38"/>
      <c r="AD49" s="38"/>
      <c r="AE49" s="38"/>
      <c r="AF49" s="41"/>
      <c r="AG49" s="275"/>
      <c r="AH49" s="53"/>
      <c r="AI49" s="56">
        <v>18</v>
      </c>
    </row>
    <row r="50" spans="1:35" hidden="1" x14ac:dyDescent="0.25">
      <c r="A50" s="71">
        <v>398</v>
      </c>
      <c r="B50" s="71"/>
      <c r="C50" s="42"/>
      <c r="D50" s="68"/>
      <c r="E50" s="63"/>
      <c r="F50" s="64"/>
      <c r="G50" s="64"/>
      <c r="H50" s="130"/>
      <c r="I50" s="130"/>
      <c r="J50" s="64"/>
      <c r="K50" s="64"/>
      <c r="L50" s="64"/>
      <c r="M50" s="64"/>
      <c r="N50" s="67"/>
      <c r="O50" s="67"/>
      <c r="P50" s="67"/>
      <c r="Q50" s="38"/>
      <c r="R50" s="38"/>
      <c r="S50" s="38"/>
      <c r="T50" s="38"/>
      <c r="U50" s="38"/>
      <c r="V50" s="38"/>
      <c r="W50" s="38"/>
      <c r="X50" s="38"/>
      <c r="Y50" s="38"/>
      <c r="Z50" s="41"/>
      <c r="AA50" s="41"/>
      <c r="AB50" s="41"/>
      <c r="AC50" s="38"/>
      <c r="AD50" s="38"/>
      <c r="AE50" s="38"/>
      <c r="AF50" s="41"/>
      <c r="AG50" s="275"/>
      <c r="AH50" s="53"/>
      <c r="AI50" s="56">
        <v>19</v>
      </c>
    </row>
    <row r="51" spans="1:35" hidden="1" x14ac:dyDescent="0.25">
      <c r="A51" s="71">
        <v>399</v>
      </c>
      <c r="B51" s="71"/>
      <c r="C51" s="42"/>
      <c r="D51" s="68"/>
      <c r="E51" s="63"/>
      <c r="F51" s="64"/>
      <c r="G51" s="64"/>
      <c r="H51" s="130"/>
      <c r="I51" s="130"/>
      <c r="J51" s="64"/>
      <c r="K51" s="64"/>
      <c r="L51" s="64"/>
      <c r="M51" s="64"/>
      <c r="N51" s="67"/>
      <c r="O51" s="67"/>
      <c r="P51" s="67"/>
      <c r="Q51" s="38"/>
      <c r="R51" s="38"/>
      <c r="S51" s="38"/>
      <c r="T51" s="38"/>
      <c r="U51" s="38"/>
      <c r="V51" s="38"/>
      <c r="W51" s="38"/>
      <c r="X51" s="38"/>
      <c r="Y51" s="38"/>
      <c r="Z51" s="41"/>
      <c r="AA51" s="41"/>
      <c r="AB51" s="41"/>
      <c r="AC51" s="38"/>
      <c r="AD51" s="38"/>
      <c r="AE51" s="38"/>
      <c r="AF51" s="41"/>
      <c r="AG51" s="275"/>
      <c r="AH51" s="53"/>
      <c r="AI51" s="56">
        <v>18</v>
      </c>
    </row>
    <row r="52" spans="1:35" hidden="1" x14ac:dyDescent="0.25">
      <c r="A52" s="71">
        <v>400</v>
      </c>
      <c r="B52" s="71"/>
      <c r="C52" s="42"/>
      <c r="D52" s="68"/>
      <c r="E52" s="63"/>
      <c r="F52" s="64"/>
      <c r="G52" s="64"/>
      <c r="H52" s="130"/>
      <c r="I52" s="130"/>
      <c r="J52" s="64"/>
      <c r="K52" s="64"/>
      <c r="L52" s="64"/>
      <c r="M52" s="64"/>
      <c r="N52" s="67"/>
      <c r="O52" s="67"/>
      <c r="P52" s="67"/>
      <c r="Q52" s="38"/>
      <c r="R52" s="38"/>
      <c r="S52" s="38"/>
      <c r="T52" s="38"/>
      <c r="U52" s="38"/>
      <c r="V52" s="38"/>
      <c r="W52" s="38"/>
      <c r="X52" s="38"/>
      <c r="Y52" s="38"/>
      <c r="Z52" s="41"/>
      <c r="AA52" s="41"/>
      <c r="AB52" s="41"/>
      <c r="AC52" s="38"/>
      <c r="AD52" s="38"/>
      <c r="AE52" s="38"/>
      <c r="AF52" s="41"/>
      <c r="AG52" s="275"/>
      <c r="AH52" s="53"/>
      <c r="AI52" s="56">
        <v>17</v>
      </c>
    </row>
    <row r="53" spans="1:35" hidden="1" x14ac:dyDescent="0.25">
      <c r="A53" s="71">
        <v>401</v>
      </c>
      <c r="B53" s="71"/>
      <c r="C53" s="42"/>
      <c r="D53" s="68"/>
      <c r="E53" s="63"/>
      <c r="F53" s="64"/>
      <c r="G53" s="64"/>
      <c r="H53" s="130"/>
      <c r="I53" s="130"/>
      <c r="J53" s="64"/>
      <c r="K53" s="64"/>
      <c r="L53" s="64"/>
      <c r="M53" s="64"/>
      <c r="N53" s="67"/>
      <c r="O53" s="67"/>
      <c r="P53" s="67"/>
      <c r="Q53" s="38"/>
      <c r="R53" s="38"/>
      <c r="S53" s="38"/>
      <c r="T53" s="38"/>
      <c r="U53" s="38"/>
      <c r="V53" s="38"/>
      <c r="W53" s="38"/>
      <c r="X53" s="38"/>
      <c r="Y53" s="38"/>
      <c r="Z53" s="41"/>
      <c r="AA53" s="41"/>
      <c r="AB53" s="41"/>
      <c r="AC53" s="38"/>
      <c r="AD53" s="38"/>
      <c r="AE53" s="38"/>
      <c r="AF53" s="41"/>
      <c r="AG53" s="275"/>
      <c r="AH53" s="53"/>
      <c r="AI53" s="56">
        <v>16</v>
      </c>
    </row>
    <row r="54" spans="1:35" hidden="1" x14ac:dyDescent="0.25">
      <c r="A54" s="71">
        <v>402</v>
      </c>
      <c r="B54" s="71"/>
      <c r="C54" s="42"/>
      <c r="D54" s="68"/>
      <c r="E54" s="63"/>
      <c r="F54" s="64"/>
      <c r="G54" s="64"/>
      <c r="H54" s="130"/>
      <c r="I54" s="130"/>
      <c r="J54" s="64"/>
      <c r="K54" s="64"/>
      <c r="L54" s="64"/>
      <c r="M54" s="64"/>
      <c r="N54" s="67"/>
      <c r="O54" s="67"/>
      <c r="P54" s="67"/>
      <c r="Q54" s="38"/>
      <c r="R54" s="38"/>
      <c r="S54" s="38"/>
      <c r="T54" s="38"/>
      <c r="U54" s="38"/>
      <c r="V54" s="38"/>
      <c r="W54" s="38"/>
      <c r="X54" s="38"/>
      <c r="Y54" s="38"/>
      <c r="Z54" s="41"/>
      <c r="AA54" s="41"/>
      <c r="AB54" s="41"/>
      <c r="AC54" s="38"/>
      <c r="AD54" s="38"/>
      <c r="AE54" s="38"/>
      <c r="AF54" s="41"/>
      <c r="AG54" s="275"/>
      <c r="AH54" s="53"/>
      <c r="AI54" s="56">
        <v>17</v>
      </c>
    </row>
    <row r="55" spans="1:35" x14ac:dyDescent="0.25">
      <c r="A55" s="71"/>
      <c r="B55" s="31"/>
      <c r="C55" s="31"/>
      <c r="D55" s="7" t="s">
        <v>30</v>
      </c>
      <c r="E55" s="8"/>
      <c r="F55" s="31"/>
      <c r="G55" s="31"/>
      <c r="H55" s="34">
        <f>AVERAGE(H3:H54)</f>
        <v>184.47111111111104</v>
      </c>
      <c r="I55" s="34"/>
      <c r="J55" s="33">
        <f t="shared" ref="J55:AF55" si="0">AVERAGE(J3:J54)</f>
        <v>242.11363636363637</v>
      </c>
      <c r="K55" s="33">
        <f t="shared" si="0"/>
        <v>302.79411764705884</v>
      </c>
      <c r="L55" s="33">
        <f t="shared" si="0"/>
        <v>314.030303030303</v>
      </c>
      <c r="M55" s="33">
        <f t="shared" si="0"/>
        <v>310.05882352941177</v>
      </c>
      <c r="N55" s="34">
        <f t="shared" si="0"/>
        <v>61.588235294117645</v>
      </c>
      <c r="O55" s="34">
        <f t="shared" si="0"/>
        <v>72.36363636363636</v>
      </c>
      <c r="P55" s="34">
        <f t="shared" si="0"/>
        <v>68.852941176470594</v>
      </c>
      <c r="Q55" s="175">
        <f t="shared" si="0"/>
        <v>1.1208529411764705</v>
      </c>
      <c r="R55" s="175">
        <f t="shared" si="0"/>
        <v>1.8497058823529411</v>
      </c>
      <c r="S55" s="175">
        <f t="shared" si="0"/>
        <v>3.1118529411764708</v>
      </c>
      <c r="T55" s="175">
        <f t="shared" si="0"/>
        <v>1.1153030303030302</v>
      </c>
      <c r="U55" s="175">
        <f t="shared" si="0"/>
        <v>1.8425454545454545</v>
      </c>
      <c r="V55" s="175">
        <f t="shared" si="0"/>
        <v>3.0948181818181819</v>
      </c>
      <c r="W55" s="175">
        <f t="shared" si="0"/>
        <v>1.1506666666666665</v>
      </c>
      <c r="X55" s="175">
        <f t="shared" si="0"/>
        <v>1.8736666666666668</v>
      </c>
      <c r="Y55" s="175">
        <f t="shared" si="0"/>
        <v>3.1247777777777777</v>
      </c>
      <c r="Z55" s="175">
        <f t="shared" si="0"/>
        <v>1.097470588235294</v>
      </c>
      <c r="AA55" s="175">
        <f t="shared" si="0"/>
        <v>1.8234117647058827</v>
      </c>
      <c r="AB55" s="175">
        <f t="shared" si="0"/>
        <v>3.0752058823529422</v>
      </c>
      <c r="AC55" s="175">
        <f t="shared" si="0"/>
        <v>8.5794411764705885</v>
      </c>
      <c r="AD55" s="175">
        <f t="shared" si="0"/>
        <v>8.5768749999999994</v>
      </c>
      <c r="AE55" s="175">
        <f t="shared" si="0"/>
        <v>8.5444285714285719</v>
      </c>
      <c r="AF55" s="175">
        <f t="shared" si="0"/>
        <v>8.4955882352941199</v>
      </c>
      <c r="AG55" s="32">
        <v>20.059999999999999</v>
      </c>
      <c r="AH55" s="33">
        <f>AVERAGE(AH3:AH54)</f>
        <v>697.64705882352939</v>
      </c>
      <c r="AI55" s="56"/>
    </row>
    <row r="56" spans="1:35" x14ac:dyDescent="0.25">
      <c r="A56" s="71"/>
      <c r="B56" s="31"/>
      <c r="C56" s="31"/>
      <c r="D56" s="7" t="s">
        <v>31</v>
      </c>
      <c r="E56" s="8"/>
      <c r="F56" s="31"/>
      <c r="G56" s="31"/>
      <c r="H56" s="34">
        <f>MAX(H3:H54)</f>
        <v>197.3</v>
      </c>
      <c r="I56" s="34"/>
      <c r="J56" s="33">
        <f>MAX(J3:J55)</f>
        <v>266</v>
      </c>
      <c r="K56" s="33">
        <f>MAX(K3:K55)</f>
        <v>323</v>
      </c>
      <c r="L56" s="33">
        <f>MAX(L3:L55)</f>
        <v>337</v>
      </c>
      <c r="M56" s="33">
        <f>MAX(M3:M55)</f>
        <v>329</v>
      </c>
      <c r="N56" s="34">
        <f>MAX(N3:N54)</f>
        <v>82</v>
      </c>
      <c r="O56" s="34">
        <f>MAX(O3:O54)</f>
        <v>96</v>
      </c>
      <c r="P56" s="34">
        <f>MAX(P3:P54)</f>
        <v>84</v>
      </c>
      <c r="Q56" s="175">
        <f t="shared" ref="Q56:Y56" si="1">MAX(Q3:Q55)</f>
        <v>1.258</v>
      </c>
      <c r="R56" s="175">
        <f t="shared" si="1"/>
        <v>2.0179999999999998</v>
      </c>
      <c r="S56" s="175">
        <f t="shared" si="1"/>
        <v>3.371</v>
      </c>
      <c r="T56" s="175">
        <f t="shared" si="1"/>
        <v>1.278</v>
      </c>
      <c r="U56" s="175">
        <f t="shared" si="1"/>
        <v>1.9790000000000001</v>
      </c>
      <c r="V56" s="175">
        <f t="shared" si="1"/>
        <v>3.3159999999999998</v>
      </c>
      <c r="W56" s="175">
        <f t="shared" si="1"/>
        <v>1.9610000000000001</v>
      </c>
      <c r="X56" s="175">
        <f t="shared" si="1"/>
        <v>2.6640000000000001</v>
      </c>
      <c r="Y56" s="175">
        <f t="shared" si="1"/>
        <v>3.8740000000000001</v>
      </c>
      <c r="Z56" s="175">
        <f>MAX(Z3:Z54)</f>
        <v>1.2010000000000001</v>
      </c>
      <c r="AA56" s="175">
        <f>MAX(AA3:AA54)</f>
        <v>1.952</v>
      </c>
      <c r="AB56" s="175">
        <f>MAX(AB3:AB54)</f>
        <v>3.3159999999999998</v>
      </c>
      <c r="AC56" s="175">
        <f>MAX(AC2:AC54)</f>
        <v>9.2479999999999993</v>
      </c>
      <c r="AD56" s="175">
        <f>MAX(AD2:AD54)</f>
        <v>9.1020000000000003</v>
      </c>
      <c r="AE56" s="175">
        <f>MAX(AE2:AE54)</f>
        <v>9.2739999999999991</v>
      </c>
      <c r="AF56" s="175">
        <f>MAX(AF3:AF54)</f>
        <v>9.1020000000000003</v>
      </c>
      <c r="AG56" s="32">
        <v>21.05</v>
      </c>
      <c r="AH56" s="33">
        <f>MAX(AH3:AH54)</f>
        <v>960</v>
      </c>
      <c r="AI56" s="56"/>
    </row>
    <row r="57" spans="1:35" x14ac:dyDescent="0.25">
      <c r="A57" s="71"/>
      <c r="B57" s="31"/>
      <c r="C57" s="31"/>
      <c r="D57" s="7" t="s">
        <v>32</v>
      </c>
      <c r="E57" s="8"/>
      <c r="F57" s="31"/>
      <c r="G57" s="31"/>
      <c r="H57" s="34">
        <f>MIN(H3:H54)</f>
        <v>172.3</v>
      </c>
      <c r="I57" s="34"/>
      <c r="J57" s="33">
        <f t="shared" ref="J57:AF57" si="2">MIN(J3:J54)</f>
        <v>224</v>
      </c>
      <c r="K57" s="33">
        <f t="shared" si="2"/>
        <v>276</v>
      </c>
      <c r="L57" s="33">
        <f t="shared" si="2"/>
        <v>278</v>
      </c>
      <c r="M57" s="33">
        <f t="shared" si="2"/>
        <v>290</v>
      </c>
      <c r="N57" s="34">
        <f t="shared" si="2"/>
        <v>48</v>
      </c>
      <c r="O57" s="34">
        <f t="shared" si="2"/>
        <v>50</v>
      </c>
      <c r="P57" s="34">
        <f t="shared" si="2"/>
        <v>53</v>
      </c>
      <c r="Q57" s="175">
        <f t="shared" si="2"/>
        <v>1.006</v>
      </c>
      <c r="R57" s="175">
        <f t="shared" si="2"/>
        <v>1.732</v>
      </c>
      <c r="S57" s="175">
        <f t="shared" si="2"/>
        <v>2.9209999999999998</v>
      </c>
      <c r="T57" s="175">
        <f t="shared" si="2"/>
        <v>0.97099999999999997</v>
      </c>
      <c r="U57" s="175">
        <f t="shared" si="2"/>
        <v>1.702</v>
      </c>
      <c r="V57" s="175">
        <f t="shared" si="2"/>
        <v>2.8570000000000002</v>
      </c>
      <c r="W57" s="175">
        <f t="shared" si="2"/>
        <v>1.0129999999999999</v>
      </c>
      <c r="X57" s="175">
        <f t="shared" si="2"/>
        <v>1.7150000000000001</v>
      </c>
      <c r="Y57" s="175">
        <f t="shared" si="2"/>
        <v>2.871</v>
      </c>
      <c r="Z57" s="175">
        <f t="shared" si="2"/>
        <v>0.97099999999999997</v>
      </c>
      <c r="AA57" s="175">
        <f t="shared" si="2"/>
        <v>1.702</v>
      </c>
      <c r="AB57" s="175">
        <f t="shared" si="2"/>
        <v>2.8570000000000002</v>
      </c>
      <c r="AC57" s="175">
        <f t="shared" si="2"/>
        <v>8.02</v>
      </c>
      <c r="AD57" s="175">
        <f t="shared" si="2"/>
        <v>7.8639999999999999</v>
      </c>
      <c r="AE57" s="175">
        <f t="shared" si="2"/>
        <v>7.8920000000000003</v>
      </c>
      <c r="AF57" s="175">
        <f t="shared" si="2"/>
        <v>7.8639999999999999</v>
      </c>
      <c r="AG57" s="32">
        <v>19.010000000000002</v>
      </c>
      <c r="AH57" s="33">
        <f>MIN(AH3:AH54)</f>
        <v>320</v>
      </c>
      <c r="AI57" s="56"/>
    </row>
    <row r="58" spans="1:35" ht="4.75" customHeight="1" x14ac:dyDescent="0.25">
      <c r="A58" s="71"/>
      <c r="B58" s="23"/>
      <c r="C58" s="24"/>
      <c r="D58" s="3"/>
      <c r="E58" s="4"/>
      <c r="F58" s="24"/>
      <c r="G58" s="24"/>
      <c r="H58" s="25"/>
      <c r="I58" s="25"/>
      <c r="J58" s="24"/>
      <c r="K58" s="24"/>
      <c r="L58" s="24"/>
      <c r="M58" s="24"/>
      <c r="N58" s="24"/>
      <c r="O58" s="24"/>
      <c r="P58" s="24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5"/>
      <c r="AH58" s="58"/>
      <c r="AI58" s="56"/>
    </row>
    <row r="59" spans="1:35" hidden="1" x14ac:dyDescent="0.35">
      <c r="D59" s="27"/>
      <c r="E59" s="27"/>
      <c r="N59" s="27"/>
      <c r="O59" s="27"/>
      <c r="P59" s="27"/>
      <c r="Z59" s="27"/>
      <c r="AA59" s="27"/>
      <c r="AB59" s="27"/>
      <c r="AF59" s="27"/>
      <c r="AG59" s="278"/>
      <c r="AH59" s="27"/>
    </row>
    <row r="60" spans="1:35" hidden="1" x14ac:dyDescent="0.35">
      <c r="D60" s="27"/>
      <c r="E60" s="27"/>
      <c r="N60" s="27"/>
      <c r="O60" s="27"/>
      <c r="P60" s="27"/>
      <c r="Z60" s="27"/>
      <c r="AA60" s="27"/>
      <c r="AB60" s="27"/>
      <c r="AF60" s="27"/>
      <c r="AG60" s="278"/>
      <c r="AH60" s="27"/>
    </row>
    <row r="61" spans="1:35" hidden="1" x14ac:dyDescent="0.35">
      <c r="D61" s="27"/>
      <c r="E61" s="27"/>
      <c r="N61" s="27"/>
      <c r="O61" s="27"/>
      <c r="P61" s="27"/>
      <c r="Z61" s="27"/>
      <c r="AA61" s="27"/>
      <c r="AB61" s="27"/>
      <c r="AF61" s="27"/>
      <c r="AG61" s="278"/>
      <c r="AH61" s="27"/>
    </row>
    <row r="62" spans="1:35" hidden="1" x14ac:dyDescent="0.35">
      <c r="D62" s="27"/>
      <c r="E62" s="27"/>
      <c r="N62" s="27"/>
      <c r="O62" s="27"/>
      <c r="P62" s="27"/>
      <c r="Z62" s="27"/>
      <c r="AA62" s="27"/>
      <c r="AB62" s="27"/>
      <c r="AF62" s="27"/>
      <c r="AG62" s="278"/>
      <c r="AH62" s="27"/>
    </row>
    <row r="63" spans="1:35" hidden="1" x14ac:dyDescent="0.35">
      <c r="D63" s="27"/>
      <c r="E63" s="27"/>
      <c r="N63" s="27"/>
      <c r="O63" s="27"/>
      <c r="P63" s="27"/>
      <c r="Z63" s="27"/>
      <c r="AA63" s="27"/>
      <c r="AB63" s="27"/>
      <c r="AF63" s="27"/>
      <c r="AG63" s="278"/>
      <c r="AH63" s="27"/>
    </row>
    <row r="64" spans="1:35" hidden="1" x14ac:dyDescent="0.35">
      <c r="D64" s="27"/>
      <c r="E64" s="27"/>
      <c r="N64" s="27"/>
      <c r="O64" s="27"/>
      <c r="P64" s="27"/>
      <c r="Z64" s="27"/>
      <c r="AA64" s="27"/>
      <c r="AB64" s="27"/>
      <c r="AF64" s="27"/>
      <c r="AG64" s="278"/>
      <c r="AH64" s="27"/>
    </row>
    <row r="65" spans="4:34" hidden="1" x14ac:dyDescent="0.35">
      <c r="D65" s="27"/>
      <c r="E65" s="27"/>
      <c r="N65" s="27"/>
      <c r="O65" s="27"/>
      <c r="P65" s="27"/>
      <c r="Z65" s="27"/>
      <c r="AA65" s="27"/>
      <c r="AB65" s="27"/>
      <c r="AF65" s="27"/>
      <c r="AG65" s="278"/>
      <c r="AH65" s="27"/>
    </row>
    <row r="66" spans="4:34" hidden="1" x14ac:dyDescent="0.35">
      <c r="D66" s="27"/>
      <c r="E66" s="27"/>
      <c r="N66" s="27"/>
      <c r="O66" s="27"/>
      <c r="P66" s="27"/>
      <c r="Z66" s="27"/>
      <c r="AA66" s="27"/>
      <c r="AB66" s="27"/>
      <c r="AF66" s="27"/>
      <c r="AG66" s="278"/>
      <c r="AH66" s="27"/>
    </row>
    <row r="67" spans="4:34" hidden="1" x14ac:dyDescent="0.35">
      <c r="D67" s="27"/>
      <c r="E67" s="27"/>
      <c r="N67" s="27"/>
      <c r="O67" s="27"/>
      <c r="P67" s="27"/>
      <c r="Z67" s="27"/>
      <c r="AA67" s="27"/>
      <c r="AB67" s="27"/>
      <c r="AF67" s="27"/>
      <c r="AG67" s="278"/>
      <c r="AH67" s="27"/>
    </row>
    <row r="68" spans="4:34" hidden="1" x14ac:dyDescent="0.35">
      <c r="D68" s="27"/>
      <c r="E68" s="27"/>
      <c r="N68" s="27"/>
      <c r="O68" s="27"/>
      <c r="P68" s="27"/>
      <c r="Z68" s="27"/>
      <c r="AA68" s="27"/>
      <c r="AB68" s="27"/>
      <c r="AF68" s="27"/>
      <c r="AG68" s="278"/>
      <c r="AH68" s="27"/>
    </row>
    <row r="69" spans="4:34" hidden="1" x14ac:dyDescent="0.35">
      <c r="D69" s="27"/>
      <c r="E69" s="27"/>
      <c r="N69" s="27"/>
      <c r="O69" s="27"/>
      <c r="P69" s="27"/>
      <c r="Z69" s="27"/>
      <c r="AA69" s="27"/>
      <c r="AB69" s="27"/>
      <c r="AF69" s="27"/>
      <c r="AG69" s="278"/>
      <c r="AH69" s="27"/>
    </row>
    <row r="70" spans="4:34" hidden="1" x14ac:dyDescent="0.35">
      <c r="D70" s="27"/>
      <c r="E70" s="27"/>
      <c r="N70" s="27"/>
      <c r="O70" s="27"/>
      <c r="P70" s="27"/>
      <c r="Z70" s="27"/>
      <c r="AA70" s="27"/>
      <c r="AB70" s="27"/>
      <c r="AF70" s="27"/>
      <c r="AG70" s="278"/>
      <c r="AH70" s="27"/>
    </row>
    <row r="71" spans="4:34" hidden="1" x14ac:dyDescent="0.35">
      <c r="D71" s="27"/>
      <c r="E71" s="27"/>
      <c r="N71" s="27"/>
      <c r="O71" s="27"/>
      <c r="P71" s="27"/>
      <c r="Z71" s="27"/>
      <c r="AA71" s="27"/>
      <c r="AB71" s="27"/>
      <c r="AF71" s="27"/>
      <c r="AG71" s="278"/>
      <c r="AH71" s="27"/>
    </row>
    <row r="72" spans="4:34" hidden="1" x14ac:dyDescent="0.35">
      <c r="D72" s="27"/>
      <c r="E72" s="27"/>
      <c r="N72" s="27"/>
      <c r="O72" s="27"/>
      <c r="P72" s="27"/>
      <c r="Z72" s="27"/>
      <c r="AA72" s="27"/>
      <c r="AB72" s="27"/>
      <c r="AF72" s="27"/>
      <c r="AG72" s="278"/>
      <c r="AH72" s="27"/>
    </row>
    <row r="73" spans="4:34" hidden="1" x14ac:dyDescent="0.35">
      <c r="D73" s="27"/>
      <c r="E73" s="27"/>
      <c r="N73" s="27"/>
      <c r="O73" s="27"/>
      <c r="P73" s="27"/>
      <c r="Z73" s="27"/>
      <c r="AA73" s="27"/>
      <c r="AB73" s="27"/>
      <c r="AF73" s="27"/>
      <c r="AG73" s="278"/>
      <c r="AH73" s="27"/>
    </row>
    <row r="74" spans="4:34" hidden="1" x14ac:dyDescent="0.35">
      <c r="D74" s="27"/>
      <c r="E74" s="27"/>
      <c r="N74" s="27"/>
      <c r="O74" s="27"/>
      <c r="P74" s="27"/>
      <c r="Z74" s="27"/>
      <c r="AA74" s="27"/>
      <c r="AB74" s="27"/>
      <c r="AF74" s="27"/>
      <c r="AG74" s="278"/>
      <c r="AH74" s="27"/>
    </row>
    <row r="75" spans="4:34" hidden="1" x14ac:dyDescent="0.35">
      <c r="D75" s="27"/>
      <c r="E75" s="27"/>
      <c r="N75" s="27"/>
      <c r="O75" s="27"/>
      <c r="P75" s="27"/>
      <c r="Z75" s="27"/>
      <c r="AA75" s="27"/>
      <c r="AB75" s="27"/>
      <c r="AF75" s="27"/>
      <c r="AG75" s="278"/>
      <c r="AH75" s="27"/>
    </row>
    <row r="76" spans="4:34" hidden="1" x14ac:dyDescent="0.35">
      <c r="D76" s="27"/>
      <c r="E76" s="27"/>
      <c r="N76" s="27"/>
      <c r="O76" s="27"/>
      <c r="P76" s="27"/>
      <c r="Z76" s="27"/>
      <c r="AA76" s="27"/>
      <c r="AB76" s="27"/>
      <c r="AF76" s="27"/>
      <c r="AG76" s="278"/>
      <c r="AH76" s="27"/>
    </row>
    <row r="77" spans="4:34" hidden="1" x14ac:dyDescent="0.35">
      <c r="D77" s="27"/>
      <c r="E77" s="27"/>
      <c r="N77" s="27"/>
      <c r="O77" s="27"/>
      <c r="P77" s="27"/>
      <c r="Z77" s="27"/>
      <c r="AA77" s="27"/>
      <c r="AB77" s="27"/>
      <c r="AF77" s="27"/>
      <c r="AG77" s="278"/>
      <c r="AH77" s="27"/>
    </row>
    <row r="78" spans="4:34" hidden="1" x14ac:dyDescent="0.35">
      <c r="D78" s="27"/>
      <c r="E78" s="27"/>
      <c r="N78" s="27"/>
      <c r="O78" s="27"/>
      <c r="P78" s="27"/>
      <c r="Z78" s="27"/>
      <c r="AA78" s="27"/>
      <c r="AB78" s="27"/>
      <c r="AF78" s="27"/>
      <c r="AG78" s="278"/>
      <c r="AH78" s="27"/>
    </row>
    <row r="79" spans="4:34" hidden="1" x14ac:dyDescent="0.35">
      <c r="D79" s="27"/>
      <c r="E79" s="27"/>
      <c r="N79" s="27"/>
      <c r="O79" s="27"/>
      <c r="P79" s="27"/>
      <c r="Z79" s="27"/>
      <c r="AA79" s="27"/>
      <c r="AB79" s="27"/>
      <c r="AF79" s="27"/>
      <c r="AG79" s="278"/>
      <c r="AH79" s="27"/>
    </row>
    <row r="80" spans="4:34" hidden="1" x14ac:dyDescent="0.35">
      <c r="D80" s="27"/>
      <c r="E80" s="27"/>
      <c r="N80" s="27"/>
      <c r="O80" s="27"/>
      <c r="P80" s="27"/>
      <c r="Z80" s="27"/>
      <c r="AA80" s="27"/>
      <c r="AB80" s="27"/>
      <c r="AF80" s="27"/>
      <c r="AG80" s="278"/>
      <c r="AH80" s="27"/>
    </row>
    <row r="81" spans="4:34" hidden="1" x14ac:dyDescent="0.35">
      <c r="D81" s="27"/>
      <c r="E81" s="27"/>
      <c r="N81" s="27"/>
      <c r="O81" s="27"/>
      <c r="P81" s="27"/>
      <c r="Z81" s="27"/>
      <c r="AA81" s="27"/>
      <c r="AB81" s="27"/>
      <c r="AF81" s="27"/>
      <c r="AG81" s="278"/>
      <c r="AH81" s="27"/>
    </row>
    <row r="82" spans="4:34" hidden="1" x14ac:dyDescent="0.35">
      <c r="D82" s="27"/>
      <c r="E82" s="27"/>
      <c r="N82" s="27"/>
      <c r="O82" s="27"/>
      <c r="P82" s="27"/>
      <c r="Z82" s="27"/>
      <c r="AA82" s="27"/>
      <c r="AB82" s="27"/>
      <c r="AF82" s="27"/>
      <c r="AG82" s="278"/>
      <c r="AH82" s="27"/>
    </row>
    <row r="83" spans="4:34" hidden="1" x14ac:dyDescent="0.35">
      <c r="D83" s="27"/>
      <c r="E83" s="27"/>
      <c r="N83" s="27"/>
      <c r="O83" s="27"/>
      <c r="P83" s="27"/>
      <c r="Z83" s="27"/>
      <c r="AA83" s="27"/>
      <c r="AB83" s="27"/>
      <c r="AF83" s="27"/>
      <c r="AG83" s="278"/>
      <c r="AH83" s="27"/>
    </row>
    <row r="84" spans="4:34" hidden="1" x14ac:dyDescent="0.35">
      <c r="D84" s="27"/>
      <c r="E84" s="27"/>
      <c r="N84" s="27"/>
      <c r="O84" s="27"/>
      <c r="P84" s="27"/>
      <c r="Z84" s="27"/>
      <c r="AA84" s="27"/>
      <c r="AB84" s="27"/>
      <c r="AF84" s="27"/>
      <c r="AG84" s="278"/>
      <c r="AH84" s="27"/>
    </row>
    <row r="85" spans="4:34" hidden="1" x14ac:dyDescent="0.35">
      <c r="D85" s="27"/>
      <c r="E85" s="27"/>
      <c r="N85" s="27"/>
      <c r="O85" s="27"/>
      <c r="P85" s="27"/>
      <c r="Z85" s="27"/>
      <c r="AA85" s="27"/>
      <c r="AB85" s="27"/>
      <c r="AF85" s="27"/>
      <c r="AG85" s="278"/>
      <c r="AH85" s="27"/>
    </row>
    <row r="86" spans="4:34" hidden="1" x14ac:dyDescent="0.35">
      <c r="D86" s="27"/>
      <c r="E86" s="27"/>
      <c r="N86" s="27"/>
      <c r="O86" s="27"/>
      <c r="P86" s="27"/>
      <c r="Z86" s="27"/>
      <c r="AA86" s="27"/>
      <c r="AB86" s="27"/>
      <c r="AF86" s="27"/>
      <c r="AG86" s="278"/>
      <c r="AH86" s="27"/>
    </row>
    <row r="87" spans="4:34" hidden="1" x14ac:dyDescent="0.35">
      <c r="D87" s="27"/>
      <c r="E87" s="27"/>
      <c r="N87" s="27"/>
      <c r="O87" s="27"/>
      <c r="P87" s="27"/>
      <c r="Z87" s="27"/>
      <c r="AA87" s="27"/>
      <c r="AB87" s="27"/>
      <c r="AF87" s="27"/>
      <c r="AG87" s="278"/>
      <c r="AH87" s="27"/>
    </row>
    <row r="88" spans="4:34" hidden="1" x14ac:dyDescent="0.35">
      <c r="D88" s="27"/>
      <c r="E88" s="27"/>
      <c r="N88" s="27"/>
      <c r="O88" s="27"/>
      <c r="P88" s="27"/>
      <c r="Z88" s="27"/>
      <c r="AA88" s="27"/>
      <c r="AB88" s="27"/>
      <c r="AF88" s="27"/>
      <c r="AG88" s="278"/>
      <c r="AH88" s="27"/>
    </row>
    <row r="89" spans="4:34" hidden="1" x14ac:dyDescent="0.35">
      <c r="D89" s="27"/>
      <c r="E89" s="27"/>
      <c r="N89" s="27"/>
      <c r="O89" s="27"/>
      <c r="P89" s="27"/>
      <c r="Z89" s="27"/>
      <c r="AA89" s="27"/>
      <c r="AB89" s="27"/>
      <c r="AF89" s="27"/>
      <c r="AG89" s="278"/>
      <c r="AH89" s="27"/>
    </row>
    <row r="90" spans="4:34" hidden="1" x14ac:dyDescent="0.35">
      <c r="D90" s="27"/>
      <c r="E90" s="27"/>
      <c r="N90" s="27"/>
      <c r="O90" s="27"/>
      <c r="P90" s="27"/>
      <c r="Z90" s="27"/>
      <c r="AA90" s="27"/>
      <c r="AB90" s="27"/>
      <c r="AF90" s="27"/>
      <c r="AG90" s="278"/>
      <c r="AH90" s="27"/>
    </row>
    <row r="91" spans="4:34" hidden="1" x14ac:dyDescent="0.35">
      <c r="D91" s="27"/>
      <c r="E91" s="27"/>
      <c r="N91" s="27"/>
      <c r="O91" s="27"/>
      <c r="P91" s="27"/>
      <c r="Z91" s="27"/>
      <c r="AA91" s="27"/>
      <c r="AB91" s="27"/>
      <c r="AF91" s="27"/>
      <c r="AG91" s="278"/>
      <c r="AH91" s="27"/>
    </row>
    <row r="92" spans="4:34" hidden="1" x14ac:dyDescent="0.35">
      <c r="D92" s="27"/>
      <c r="E92" s="27"/>
      <c r="N92" s="27"/>
      <c r="O92" s="27"/>
      <c r="P92" s="27"/>
      <c r="Z92" s="27"/>
      <c r="AA92" s="27"/>
      <c r="AB92" s="27"/>
      <c r="AF92" s="27"/>
      <c r="AG92" s="278"/>
      <c r="AH92" s="27"/>
    </row>
    <row r="93" spans="4:34" hidden="1" x14ac:dyDescent="0.35">
      <c r="D93" s="27"/>
      <c r="E93" s="27"/>
      <c r="N93" s="27"/>
      <c r="O93" s="27"/>
      <c r="P93" s="27"/>
      <c r="Z93" s="27"/>
      <c r="AA93" s="27"/>
      <c r="AB93" s="27"/>
      <c r="AF93" s="27"/>
      <c r="AG93" s="278"/>
      <c r="AH93" s="27"/>
    </row>
    <row r="94" spans="4:34" hidden="1" x14ac:dyDescent="0.35">
      <c r="D94" s="27"/>
      <c r="E94" s="27"/>
      <c r="N94" s="27"/>
      <c r="O94" s="27"/>
      <c r="P94" s="27"/>
      <c r="Z94" s="27"/>
      <c r="AA94" s="27"/>
      <c r="AB94" s="27"/>
      <c r="AF94" s="27"/>
      <c r="AG94" s="278"/>
      <c r="AH94" s="27"/>
    </row>
    <row r="95" spans="4:34" hidden="1" x14ac:dyDescent="0.35">
      <c r="D95" s="27"/>
      <c r="E95" s="27"/>
      <c r="N95" s="27"/>
      <c r="O95" s="27"/>
      <c r="P95" s="27"/>
      <c r="Z95" s="27"/>
      <c r="AA95" s="27"/>
      <c r="AB95" s="27"/>
      <c r="AF95" s="27"/>
      <c r="AG95" s="278"/>
      <c r="AH95" s="27"/>
    </row>
    <row r="96" spans="4:34" hidden="1" x14ac:dyDescent="0.35">
      <c r="D96" s="27"/>
      <c r="E96" s="27"/>
      <c r="N96" s="27"/>
      <c r="O96" s="27"/>
      <c r="P96" s="27"/>
      <c r="Z96" s="27"/>
      <c r="AA96" s="27"/>
      <c r="AB96" s="27"/>
      <c r="AF96" s="27"/>
      <c r="AG96" s="278"/>
      <c r="AH96" s="27"/>
    </row>
    <row r="97" spans="4:34" hidden="1" x14ac:dyDescent="0.35">
      <c r="D97" s="27"/>
      <c r="E97" s="27"/>
      <c r="N97" s="27"/>
      <c r="O97" s="27"/>
      <c r="P97" s="27"/>
      <c r="Z97" s="27"/>
      <c r="AA97" s="27"/>
      <c r="AB97" s="27"/>
      <c r="AF97" s="27"/>
      <c r="AG97" s="278"/>
      <c r="AH97" s="27"/>
    </row>
    <row r="98" spans="4:34" hidden="1" x14ac:dyDescent="0.35">
      <c r="D98" s="27"/>
      <c r="E98" s="27"/>
      <c r="N98" s="27"/>
      <c r="O98" s="27"/>
      <c r="P98" s="27"/>
      <c r="Z98" s="27"/>
      <c r="AA98" s="27"/>
      <c r="AB98" s="27"/>
      <c r="AF98" s="27"/>
      <c r="AG98" s="278"/>
      <c r="AH98" s="27"/>
    </row>
    <row r="99" spans="4:34" hidden="1" x14ac:dyDescent="0.35">
      <c r="D99" s="27"/>
      <c r="E99" s="27"/>
      <c r="N99" s="27"/>
      <c r="O99" s="27"/>
      <c r="P99" s="27"/>
      <c r="Z99" s="27"/>
      <c r="AA99" s="27"/>
      <c r="AB99" s="27"/>
      <c r="AF99" s="27"/>
      <c r="AG99" s="278"/>
      <c r="AH99" s="27"/>
    </row>
    <row r="100" spans="4:34" hidden="1" x14ac:dyDescent="0.35">
      <c r="D100" s="27"/>
      <c r="E100" s="27"/>
      <c r="N100" s="27"/>
      <c r="O100" s="27"/>
      <c r="P100" s="27"/>
      <c r="Z100" s="27"/>
      <c r="AA100" s="27"/>
      <c r="AB100" s="27"/>
      <c r="AF100" s="27"/>
      <c r="AG100" s="278"/>
      <c r="AH100" s="27"/>
    </row>
    <row r="101" spans="4:34" hidden="1" x14ac:dyDescent="0.35">
      <c r="D101" s="27"/>
      <c r="E101" s="27"/>
      <c r="N101" s="27"/>
      <c r="O101" s="27"/>
      <c r="P101" s="27"/>
      <c r="Z101" s="27"/>
      <c r="AA101" s="27"/>
      <c r="AB101" s="27"/>
      <c r="AF101" s="27"/>
      <c r="AG101" s="278"/>
      <c r="AH101" s="27"/>
    </row>
    <row r="102" spans="4:34" hidden="1" x14ac:dyDescent="0.35">
      <c r="D102" s="27"/>
      <c r="E102" s="27"/>
      <c r="N102" s="27"/>
      <c r="O102" s="27"/>
      <c r="P102" s="27"/>
      <c r="Z102" s="27"/>
      <c r="AA102" s="27"/>
      <c r="AB102" s="27"/>
      <c r="AF102" s="27"/>
      <c r="AG102" s="278"/>
      <c r="AH102" s="27"/>
    </row>
    <row r="103" spans="4:34" hidden="1" x14ac:dyDescent="0.35">
      <c r="D103" s="27"/>
      <c r="E103" s="27"/>
      <c r="N103" s="27"/>
      <c r="O103" s="27"/>
      <c r="P103" s="27"/>
      <c r="Z103" s="27"/>
      <c r="AA103" s="27"/>
      <c r="AB103" s="27"/>
      <c r="AF103" s="27"/>
      <c r="AG103" s="278"/>
      <c r="AH103" s="27"/>
    </row>
    <row r="104" spans="4:34" hidden="1" x14ac:dyDescent="0.35">
      <c r="D104" s="27"/>
      <c r="E104" s="27"/>
      <c r="N104" s="27"/>
      <c r="O104" s="27"/>
      <c r="P104" s="27"/>
      <c r="Z104" s="27"/>
      <c r="AA104" s="27"/>
      <c r="AB104" s="27"/>
      <c r="AF104" s="27"/>
      <c r="AG104" s="278"/>
      <c r="AH104" s="27"/>
    </row>
    <row r="105" spans="4:34" hidden="1" x14ac:dyDescent="0.35">
      <c r="D105" s="27"/>
      <c r="E105" s="27"/>
      <c r="N105" s="27"/>
      <c r="O105" s="27"/>
      <c r="P105" s="27"/>
      <c r="Z105" s="27"/>
      <c r="AA105" s="27"/>
      <c r="AB105" s="27"/>
      <c r="AF105" s="27"/>
      <c r="AG105" s="278"/>
      <c r="AH105" s="27"/>
    </row>
    <row r="106" spans="4:34" hidden="1" x14ac:dyDescent="0.35">
      <c r="D106" s="27"/>
      <c r="E106" s="27"/>
      <c r="N106" s="27"/>
      <c r="O106" s="27"/>
      <c r="P106" s="27"/>
      <c r="Z106" s="27"/>
      <c r="AA106" s="27"/>
      <c r="AB106" s="27"/>
      <c r="AF106" s="27"/>
      <c r="AG106" s="278"/>
      <c r="AH106" s="27"/>
    </row>
    <row r="107" spans="4:34" hidden="1" x14ac:dyDescent="0.35">
      <c r="D107" s="27"/>
      <c r="E107" s="27"/>
      <c r="N107" s="27"/>
      <c r="O107" s="27"/>
      <c r="P107" s="27"/>
      <c r="Z107" s="27"/>
      <c r="AA107" s="27"/>
      <c r="AB107" s="27"/>
      <c r="AF107" s="27"/>
      <c r="AG107" s="278"/>
      <c r="AH107" s="27"/>
    </row>
    <row r="108" spans="4:34" hidden="1" x14ac:dyDescent="0.35">
      <c r="D108" s="27"/>
      <c r="E108" s="27"/>
      <c r="N108" s="27"/>
      <c r="O108" s="27"/>
      <c r="P108" s="27"/>
      <c r="Z108" s="27"/>
      <c r="AA108" s="27"/>
      <c r="AB108" s="27"/>
      <c r="AF108" s="27"/>
      <c r="AG108" s="278"/>
      <c r="AH108" s="27"/>
    </row>
    <row r="109" spans="4:34" hidden="1" x14ac:dyDescent="0.35">
      <c r="D109" s="27"/>
      <c r="E109" s="27"/>
      <c r="N109" s="27"/>
      <c r="O109" s="27"/>
      <c r="P109" s="27"/>
      <c r="Z109" s="27"/>
      <c r="AA109" s="27"/>
      <c r="AB109" s="27"/>
      <c r="AF109" s="27"/>
      <c r="AG109" s="278"/>
      <c r="AH109" s="27"/>
    </row>
    <row r="110" spans="4:34" hidden="1" x14ac:dyDescent="0.35">
      <c r="D110" s="27"/>
      <c r="E110" s="27"/>
      <c r="N110" s="27"/>
      <c r="O110" s="27"/>
      <c r="P110" s="27"/>
      <c r="Z110" s="27"/>
      <c r="AA110" s="27"/>
      <c r="AB110" s="27"/>
      <c r="AF110" s="27"/>
      <c r="AG110" s="278"/>
      <c r="AH110" s="27"/>
    </row>
    <row r="111" spans="4:34" hidden="1" x14ac:dyDescent="0.35">
      <c r="D111" s="27"/>
      <c r="E111" s="27"/>
      <c r="N111" s="27"/>
      <c r="O111" s="27"/>
      <c r="P111" s="27"/>
      <c r="Z111" s="27"/>
      <c r="AA111" s="27"/>
      <c r="AB111" s="27"/>
      <c r="AF111" s="27"/>
      <c r="AG111" s="278"/>
      <c r="AH111" s="27"/>
    </row>
    <row r="112" spans="4:34" hidden="1" x14ac:dyDescent="0.35">
      <c r="D112" s="27"/>
      <c r="E112" s="27"/>
      <c r="N112" s="27"/>
      <c r="O112" s="27"/>
      <c r="P112" s="27"/>
      <c r="Z112" s="27"/>
      <c r="AA112" s="27"/>
      <c r="AB112" s="27"/>
      <c r="AF112" s="27"/>
      <c r="AG112" s="278"/>
      <c r="AH112" s="27"/>
    </row>
    <row r="113" spans="4:34" hidden="1" x14ac:dyDescent="0.35">
      <c r="D113" s="27"/>
      <c r="E113" s="27"/>
      <c r="N113" s="27"/>
      <c r="O113" s="27"/>
      <c r="P113" s="27"/>
      <c r="Z113" s="27"/>
      <c r="AA113" s="27"/>
      <c r="AB113" s="27"/>
      <c r="AF113" s="27"/>
      <c r="AG113" s="278"/>
      <c r="AH113" s="27"/>
    </row>
    <row r="114" spans="4:34" hidden="1" x14ac:dyDescent="0.35">
      <c r="D114" s="27"/>
      <c r="E114" s="27"/>
      <c r="N114" s="27"/>
      <c r="O114" s="27"/>
      <c r="P114" s="27"/>
      <c r="Z114" s="27"/>
      <c r="AA114" s="27"/>
      <c r="AB114" s="27"/>
      <c r="AF114" s="27"/>
      <c r="AG114" s="278"/>
      <c r="AH114" s="27"/>
    </row>
    <row r="115" spans="4:34" hidden="1" x14ac:dyDescent="0.35">
      <c r="D115" s="27"/>
      <c r="E115" s="27"/>
      <c r="N115" s="27"/>
      <c r="O115" s="27"/>
      <c r="P115" s="27"/>
      <c r="Z115" s="27"/>
      <c r="AA115" s="27"/>
      <c r="AB115" s="27"/>
      <c r="AF115" s="27"/>
      <c r="AG115" s="278"/>
      <c r="AH115" s="27"/>
    </row>
    <row r="116" spans="4:34" hidden="1" x14ac:dyDescent="0.35">
      <c r="D116" s="27"/>
      <c r="E116" s="27"/>
      <c r="N116" s="27"/>
      <c r="O116" s="27"/>
      <c r="P116" s="27"/>
      <c r="Z116" s="27"/>
      <c r="AA116" s="27"/>
      <c r="AB116" s="27"/>
      <c r="AF116" s="27"/>
      <c r="AG116" s="278"/>
      <c r="AH116" s="27"/>
    </row>
    <row r="117" spans="4:34" hidden="1" x14ac:dyDescent="0.35">
      <c r="D117" s="27"/>
      <c r="E117" s="27"/>
      <c r="N117" s="27"/>
      <c r="O117" s="27"/>
      <c r="P117" s="27"/>
      <c r="Z117" s="27"/>
      <c r="AA117" s="27"/>
      <c r="AB117" s="27"/>
      <c r="AF117" s="27"/>
      <c r="AG117" s="278"/>
      <c r="AH117" s="27"/>
    </row>
    <row r="118" spans="4:34" hidden="1" x14ac:dyDescent="0.35">
      <c r="D118" s="27"/>
      <c r="E118" s="27"/>
      <c r="N118" s="27"/>
      <c r="O118" s="27"/>
      <c r="P118" s="27"/>
      <c r="Z118" s="27"/>
      <c r="AA118" s="27"/>
      <c r="AB118" s="27"/>
      <c r="AF118" s="27"/>
      <c r="AG118" s="278"/>
      <c r="AH118" s="27"/>
    </row>
    <row r="119" spans="4:34" hidden="1" x14ac:dyDescent="0.35">
      <c r="D119" s="27"/>
      <c r="E119" s="27"/>
      <c r="N119" s="27"/>
      <c r="O119" s="27"/>
      <c r="P119" s="27"/>
      <c r="Z119" s="27"/>
      <c r="AA119" s="27"/>
      <c r="AB119" s="27"/>
      <c r="AF119" s="27"/>
      <c r="AG119" s="278"/>
      <c r="AH119" s="27"/>
    </row>
    <row r="120" spans="4:34" hidden="1" x14ac:dyDescent="0.35">
      <c r="D120" s="27"/>
      <c r="E120" s="27"/>
      <c r="N120" s="27"/>
      <c r="O120" s="27"/>
      <c r="P120" s="27"/>
      <c r="Z120" s="27"/>
      <c r="AA120" s="27"/>
      <c r="AB120" s="27"/>
      <c r="AF120" s="27"/>
      <c r="AG120" s="278"/>
      <c r="AH120" s="27"/>
    </row>
    <row r="121" spans="4:34" hidden="1" x14ac:dyDescent="0.35">
      <c r="D121" s="27"/>
      <c r="E121" s="27"/>
      <c r="N121" s="27"/>
      <c r="O121" s="27"/>
      <c r="P121" s="27"/>
      <c r="Z121" s="27"/>
      <c r="AA121" s="27"/>
      <c r="AB121" s="27"/>
      <c r="AF121" s="27"/>
      <c r="AG121" s="278"/>
      <c r="AH121" s="27"/>
    </row>
    <row r="122" spans="4:34" hidden="1" x14ac:dyDescent="0.35">
      <c r="D122" s="27"/>
      <c r="E122" s="27"/>
      <c r="N122" s="27"/>
      <c r="O122" s="27"/>
      <c r="P122" s="27"/>
      <c r="Z122" s="27"/>
      <c r="AA122" s="27"/>
      <c r="AB122" s="27"/>
      <c r="AF122" s="27"/>
      <c r="AG122" s="278"/>
      <c r="AH122" s="27"/>
    </row>
    <row r="123" spans="4:34" hidden="1" x14ac:dyDescent="0.35">
      <c r="D123" s="27"/>
      <c r="E123" s="27"/>
      <c r="N123" s="27"/>
      <c r="O123" s="27"/>
      <c r="P123" s="27"/>
      <c r="Z123" s="27"/>
      <c r="AA123" s="27"/>
      <c r="AB123" s="27"/>
      <c r="AF123" s="27"/>
      <c r="AG123" s="278"/>
      <c r="AH123" s="27"/>
    </row>
    <row r="124" spans="4:34" hidden="1" x14ac:dyDescent="0.35">
      <c r="D124" s="27"/>
      <c r="E124" s="27"/>
      <c r="N124" s="27"/>
      <c r="O124" s="27"/>
      <c r="P124" s="27"/>
      <c r="Z124" s="27"/>
      <c r="AA124" s="27"/>
      <c r="AB124" s="27"/>
      <c r="AF124" s="27"/>
      <c r="AG124" s="278"/>
      <c r="AH124" s="27"/>
    </row>
    <row r="125" spans="4:34" hidden="1" x14ac:dyDescent="0.35">
      <c r="D125" s="27"/>
      <c r="E125" s="27"/>
      <c r="N125" s="27"/>
      <c r="O125" s="27"/>
      <c r="P125" s="27"/>
      <c r="Z125" s="27"/>
      <c r="AA125" s="27"/>
      <c r="AB125" s="27"/>
      <c r="AF125" s="27"/>
      <c r="AG125" s="278"/>
      <c r="AH125" s="27"/>
    </row>
    <row r="126" spans="4:34" hidden="1" x14ac:dyDescent="0.35">
      <c r="D126" s="27"/>
      <c r="E126" s="27"/>
      <c r="N126" s="27"/>
      <c r="O126" s="27"/>
      <c r="P126" s="27"/>
      <c r="Z126" s="27"/>
      <c r="AA126" s="27"/>
      <c r="AB126" s="27"/>
      <c r="AF126" s="27"/>
      <c r="AG126" s="278"/>
      <c r="AH126" s="27"/>
    </row>
    <row r="127" spans="4:34" hidden="1" x14ac:dyDescent="0.35">
      <c r="D127" s="27"/>
      <c r="E127" s="27"/>
      <c r="N127" s="27"/>
      <c r="O127" s="27"/>
      <c r="P127" s="27"/>
      <c r="Z127" s="27"/>
      <c r="AA127" s="27"/>
      <c r="AB127" s="27"/>
      <c r="AF127" s="27"/>
      <c r="AG127" s="278"/>
      <c r="AH127" s="27"/>
    </row>
    <row r="128" spans="4:34" hidden="1" x14ac:dyDescent="0.35">
      <c r="D128" s="27"/>
      <c r="E128" s="27"/>
      <c r="N128" s="27"/>
      <c r="O128" s="27"/>
      <c r="P128" s="27"/>
      <c r="Z128" s="27"/>
      <c r="AA128" s="27"/>
      <c r="AB128" s="27"/>
      <c r="AF128" s="27"/>
      <c r="AG128" s="278"/>
      <c r="AH128" s="27"/>
    </row>
    <row r="129" spans="4:34" hidden="1" x14ac:dyDescent="0.35">
      <c r="D129" s="27"/>
      <c r="E129" s="27"/>
      <c r="N129" s="27"/>
      <c r="O129" s="27"/>
      <c r="P129" s="27"/>
      <c r="Z129" s="27"/>
      <c r="AA129" s="27"/>
      <c r="AB129" s="27"/>
      <c r="AF129" s="27"/>
      <c r="AG129" s="278"/>
      <c r="AH129" s="27"/>
    </row>
    <row r="130" spans="4:34" hidden="1" x14ac:dyDescent="0.35">
      <c r="D130" s="27"/>
      <c r="E130" s="27"/>
      <c r="N130" s="27"/>
      <c r="O130" s="27"/>
      <c r="P130" s="27"/>
      <c r="Z130" s="27"/>
      <c r="AA130" s="27"/>
      <c r="AB130" s="27"/>
      <c r="AF130" s="27"/>
      <c r="AG130" s="278"/>
      <c r="AH130" s="27"/>
    </row>
    <row r="131" spans="4:34" hidden="1" x14ac:dyDescent="0.35">
      <c r="D131" s="27"/>
      <c r="E131" s="27"/>
      <c r="N131" s="27"/>
      <c r="O131" s="27"/>
      <c r="P131" s="27"/>
      <c r="Z131" s="27"/>
      <c r="AA131" s="27"/>
      <c r="AB131" s="27"/>
      <c r="AF131" s="27"/>
      <c r="AG131" s="278"/>
      <c r="AH131" s="27"/>
    </row>
    <row r="132" spans="4:34" hidden="1" x14ac:dyDescent="0.35">
      <c r="D132" s="27"/>
      <c r="E132" s="27"/>
      <c r="N132" s="27"/>
      <c r="O132" s="27"/>
      <c r="P132" s="27"/>
      <c r="Z132" s="27"/>
      <c r="AA132" s="27"/>
      <c r="AB132" s="27"/>
      <c r="AF132" s="27"/>
      <c r="AG132" s="278"/>
      <c r="AH132" s="27"/>
    </row>
    <row r="133" spans="4:34" hidden="1" x14ac:dyDescent="0.35">
      <c r="D133" s="27"/>
      <c r="E133" s="27"/>
      <c r="N133" s="27"/>
      <c r="O133" s="27"/>
      <c r="P133" s="27"/>
      <c r="Z133" s="27"/>
      <c r="AA133" s="27"/>
      <c r="AB133" s="27"/>
      <c r="AF133" s="27"/>
      <c r="AG133" s="278"/>
      <c r="AH133" s="27"/>
    </row>
    <row r="134" spans="4:34" hidden="1" x14ac:dyDescent="0.35">
      <c r="D134" s="27"/>
      <c r="E134" s="27"/>
      <c r="N134" s="27"/>
      <c r="O134" s="27"/>
      <c r="P134" s="27"/>
      <c r="Z134" s="27"/>
      <c r="AA134" s="27"/>
      <c r="AB134" s="27"/>
      <c r="AF134" s="27"/>
      <c r="AG134" s="278"/>
      <c r="AH134" s="27"/>
    </row>
    <row r="135" spans="4:34" hidden="1" x14ac:dyDescent="0.35">
      <c r="D135" s="27"/>
      <c r="E135" s="27"/>
      <c r="N135" s="27"/>
      <c r="O135" s="27"/>
      <c r="P135" s="27"/>
      <c r="Z135" s="27"/>
      <c r="AA135" s="27"/>
      <c r="AB135" s="27"/>
      <c r="AF135" s="27"/>
      <c r="AG135" s="278"/>
      <c r="AH135" s="27"/>
    </row>
    <row r="136" spans="4:34" hidden="1" x14ac:dyDescent="0.35">
      <c r="D136" s="27"/>
      <c r="E136" s="27"/>
      <c r="N136" s="27"/>
      <c r="O136" s="27"/>
      <c r="P136" s="27"/>
      <c r="Z136" s="27"/>
      <c r="AA136" s="27"/>
      <c r="AB136" s="27"/>
      <c r="AF136" s="27"/>
      <c r="AG136" s="278"/>
      <c r="AH136" s="27"/>
    </row>
    <row r="137" spans="4:34" hidden="1" x14ac:dyDescent="0.35">
      <c r="D137" s="27"/>
      <c r="E137" s="27"/>
      <c r="N137" s="27"/>
      <c r="O137" s="27"/>
      <c r="P137" s="27"/>
      <c r="Z137" s="27"/>
      <c r="AA137" s="27"/>
      <c r="AB137" s="27"/>
      <c r="AF137" s="27"/>
      <c r="AG137" s="278"/>
      <c r="AH137" s="27"/>
    </row>
    <row r="138" spans="4:34" hidden="1" x14ac:dyDescent="0.35">
      <c r="D138" s="27"/>
      <c r="E138" s="27"/>
      <c r="N138" s="27"/>
      <c r="O138" s="27"/>
      <c r="P138" s="27"/>
      <c r="Z138" s="27"/>
      <c r="AA138" s="27"/>
      <c r="AB138" s="27"/>
      <c r="AF138" s="27"/>
      <c r="AG138" s="278"/>
      <c r="AH138" s="27"/>
    </row>
    <row r="139" spans="4:34" hidden="1" x14ac:dyDescent="0.35">
      <c r="D139" s="27"/>
      <c r="E139" s="27"/>
      <c r="N139" s="27"/>
      <c r="O139" s="27"/>
      <c r="P139" s="27"/>
      <c r="Z139" s="27"/>
      <c r="AA139" s="27"/>
      <c r="AB139" s="27"/>
      <c r="AF139" s="27"/>
      <c r="AG139" s="278"/>
      <c r="AH139" s="27"/>
    </row>
    <row r="140" spans="4:34" hidden="1" x14ac:dyDescent="0.35">
      <c r="D140" s="27"/>
      <c r="E140" s="27"/>
      <c r="N140" s="27"/>
      <c r="O140" s="27"/>
      <c r="P140" s="27"/>
      <c r="Z140" s="27"/>
      <c r="AA140" s="27"/>
      <c r="AB140" s="27"/>
      <c r="AF140" s="27"/>
      <c r="AG140" s="278"/>
      <c r="AH140" s="27"/>
    </row>
    <row r="141" spans="4:34" hidden="1" x14ac:dyDescent="0.35">
      <c r="D141" s="27"/>
      <c r="E141" s="27"/>
      <c r="N141" s="27"/>
      <c r="O141" s="27"/>
      <c r="P141" s="27"/>
      <c r="Z141" s="27"/>
      <c r="AA141" s="27"/>
      <c r="AB141" s="27"/>
      <c r="AF141" s="27"/>
      <c r="AG141" s="278"/>
      <c r="AH141" s="27"/>
    </row>
    <row r="142" spans="4:34" hidden="1" x14ac:dyDescent="0.35">
      <c r="D142" s="27"/>
      <c r="E142" s="27"/>
      <c r="N142" s="27"/>
      <c r="O142" s="27"/>
      <c r="P142" s="27"/>
      <c r="Z142" s="27"/>
      <c r="AA142" s="27"/>
      <c r="AB142" s="27"/>
      <c r="AF142" s="27"/>
      <c r="AG142" s="278"/>
      <c r="AH142" s="27"/>
    </row>
    <row r="143" spans="4:34" hidden="1" x14ac:dyDescent="0.35">
      <c r="D143" s="27"/>
      <c r="E143" s="27"/>
      <c r="N143" s="27"/>
      <c r="O143" s="27"/>
      <c r="P143" s="27"/>
      <c r="Z143" s="27"/>
      <c r="AA143" s="27"/>
      <c r="AB143" s="27"/>
      <c r="AF143" s="27"/>
      <c r="AG143" s="278"/>
      <c r="AH143" s="27"/>
    </row>
    <row r="144" spans="4:34" hidden="1" x14ac:dyDescent="0.35">
      <c r="D144" s="27"/>
      <c r="E144" s="27"/>
      <c r="N144" s="27"/>
      <c r="O144" s="27"/>
      <c r="P144" s="27"/>
      <c r="Z144" s="27"/>
      <c r="AA144" s="27"/>
      <c r="AB144" s="27"/>
      <c r="AF144" s="27"/>
      <c r="AG144" s="278"/>
      <c r="AH144" s="27"/>
    </row>
    <row r="145" spans="4:34" hidden="1" x14ac:dyDescent="0.35">
      <c r="D145" s="27"/>
      <c r="E145" s="27"/>
      <c r="N145" s="27"/>
      <c r="O145" s="27"/>
      <c r="P145" s="27"/>
      <c r="Z145" s="27"/>
      <c r="AA145" s="27"/>
      <c r="AB145" s="27"/>
      <c r="AF145" s="27"/>
      <c r="AG145" s="278"/>
      <c r="AH145" s="27"/>
    </row>
    <row r="146" spans="4:34" hidden="1" x14ac:dyDescent="0.35">
      <c r="D146" s="27"/>
      <c r="E146" s="27"/>
      <c r="N146" s="27"/>
      <c r="O146" s="27"/>
      <c r="P146" s="27"/>
      <c r="Z146" s="27"/>
      <c r="AA146" s="27"/>
      <c r="AB146" s="27"/>
      <c r="AF146" s="27"/>
      <c r="AG146" s="278"/>
      <c r="AH146" s="27"/>
    </row>
    <row r="147" spans="4:34" hidden="1" x14ac:dyDescent="0.35">
      <c r="D147" s="27"/>
      <c r="E147" s="27"/>
      <c r="N147" s="27"/>
      <c r="O147" s="27"/>
      <c r="P147" s="27"/>
      <c r="Z147" s="27"/>
      <c r="AA147" s="27"/>
      <c r="AB147" s="27"/>
      <c r="AF147" s="27"/>
      <c r="AG147" s="278"/>
      <c r="AH147" s="27"/>
    </row>
    <row r="148" spans="4:34" hidden="1" x14ac:dyDescent="0.35">
      <c r="D148" s="27"/>
      <c r="E148" s="27"/>
      <c r="N148" s="27"/>
      <c r="O148" s="27"/>
      <c r="P148" s="27"/>
      <c r="Z148" s="27"/>
      <c r="AA148" s="27"/>
      <c r="AB148" s="27"/>
      <c r="AF148" s="27"/>
      <c r="AG148" s="278"/>
      <c r="AH148" s="27"/>
    </row>
    <row r="149" spans="4:34" hidden="1" x14ac:dyDescent="0.35">
      <c r="D149" s="27"/>
      <c r="E149" s="27"/>
      <c r="N149" s="27"/>
      <c r="O149" s="27"/>
      <c r="P149" s="27"/>
      <c r="Z149" s="27"/>
      <c r="AA149" s="27"/>
      <c r="AB149" s="27"/>
      <c r="AF149" s="27"/>
      <c r="AG149" s="278"/>
      <c r="AH149" s="27"/>
    </row>
    <row r="150" spans="4:34" hidden="1" x14ac:dyDescent="0.35">
      <c r="D150" s="27"/>
      <c r="E150" s="27"/>
      <c r="N150" s="27"/>
      <c r="O150" s="27"/>
      <c r="P150" s="27"/>
      <c r="Z150" s="27"/>
      <c r="AA150" s="27"/>
      <c r="AB150" s="27"/>
      <c r="AF150" s="27"/>
      <c r="AG150" s="278"/>
      <c r="AH150" s="27"/>
    </row>
    <row r="151" spans="4:34" hidden="1" x14ac:dyDescent="0.35">
      <c r="D151" s="27"/>
      <c r="E151" s="27"/>
      <c r="N151" s="27"/>
      <c r="O151" s="27"/>
      <c r="P151" s="27"/>
      <c r="Z151" s="27"/>
      <c r="AA151" s="27"/>
      <c r="AB151" s="27"/>
      <c r="AF151" s="27"/>
      <c r="AG151" s="278"/>
      <c r="AH151" s="27"/>
    </row>
    <row r="152" spans="4:34" hidden="1" x14ac:dyDescent="0.35">
      <c r="D152" s="27"/>
      <c r="E152" s="27"/>
      <c r="N152" s="27"/>
      <c r="O152" s="27"/>
      <c r="P152" s="27"/>
      <c r="Z152" s="27"/>
      <c r="AA152" s="27"/>
      <c r="AB152" s="27"/>
      <c r="AF152" s="27"/>
      <c r="AG152" s="278"/>
      <c r="AH152" s="27"/>
    </row>
    <row r="153" spans="4:34" hidden="1" x14ac:dyDescent="0.35">
      <c r="D153" s="27"/>
      <c r="E153" s="27"/>
      <c r="N153" s="27"/>
      <c r="O153" s="27"/>
      <c r="P153" s="27"/>
      <c r="Z153" s="27"/>
      <c r="AA153" s="27"/>
      <c r="AB153" s="27"/>
      <c r="AF153" s="27"/>
      <c r="AG153" s="278"/>
      <c r="AH153" s="27"/>
    </row>
    <row r="154" spans="4:34" hidden="1" x14ac:dyDescent="0.35">
      <c r="D154" s="27"/>
      <c r="E154" s="27"/>
      <c r="N154" s="27"/>
      <c r="O154" s="27"/>
      <c r="P154" s="27"/>
      <c r="Z154" s="27"/>
      <c r="AA154" s="27"/>
      <c r="AB154" s="27"/>
      <c r="AF154" s="27"/>
      <c r="AG154" s="278"/>
      <c r="AH154" s="27"/>
    </row>
    <row r="155" spans="4:34" hidden="1" x14ac:dyDescent="0.35">
      <c r="D155" s="27"/>
      <c r="E155" s="27"/>
      <c r="N155" s="27"/>
      <c r="O155" s="27"/>
      <c r="P155" s="27"/>
      <c r="Z155" s="27"/>
      <c r="AA155" s="27"/>
      <c r="AB155" s="27"/>
      <c r="AF155" s="27"/>
      <c r="AG155" s="278"/>
      <c r="AH155" s="27"/>
    </row>
    <row r="156" spans="4:34" hidden="1" x14ac:dyDescent="0.35">
      <c r="D156" s="27"/>
      <c r="E156" s="27"/>
      <c r="N156" s="27"/>
      <c r="O156" s="27"/>
      <c r="P156" s="27"/>
      <c r="Z156" s="27"/>
      <c r="AA156" s="27"/>
      <c r="AB156" s="27"/>
      <c r="AF156" s="27"/>
      <c r="AG156" s="278"/>
      <c r="AH156" s="27"/>
    </row>
    <row r="157" spans="4:34" hidden="1" x14ac:dyDescent="0.35">
      <c r="D157" s="27"/>
      <c r="E157" s="27"/>
      <c r="N157" s="27"/>
      <c r="O157" s="27"/>
      <c r="P157" s="27"/>
      <c r="Z157" s="27"/>
      <c r="AA157" s="27"/>
      <c r="AB157" s="27"/>
      <c r="AF157" s="27"/>
      <c r="AG157" s="278"/>
      <c r="AH157" s="27"/>
    </row>
    <row r="158" spans="4:34" hidden="1" x14ac:dyDescent="0.35">
      <c r="D158" s="27"/>
      <c r="E158" s="27"/>
      <c r="N158" s="27"/>
      <c r="O158" s="27"/>
      <c r="P158" s="27"/>
      <c r="Z158" s="27"/>
      <c r="AA158" s="27"/>
      <c r="AB158" s="27"/>
      <c r="AF158" s="27"/>
      <c r="AG158" s="278"/>
      <c r="AH158" s="27"/>
    </row>
    <row r="159" spans="4:34" hidden="1" x14ac:dyDescent="0.35">
      <c r="D159" s="27"/>
      <c r="E159" s="27"/>
      <c r="N159" s="27"/>
      <c r="O159" s="27"/>
      <c r="P159" s="27"/>
      <c r="Z159" s="27"/>
      <c r="AA159" s="27"/>
      <c r="AB159" s="27"/>
      <c r="AF159" s="27"/>
      <c r="AG159" s="278"/>
      <c r="AH159" s="27"/>
    </row>
    <row r="160" spans="4:34" hidden="1" x14ac:dyDescent="0.35">
      <c r="D160" s="27"/>
      <c r="E160" s="27"/>
      <c r="N160" s="27"/>
      <c r="O160" s="27"/>
      <c r="P160" s="27"/>
      <c r="Z160" s="27"/>
      <c r="AA160" s="27"/>
      <c r="AB160" s="27"/>
      <c r="AF160" s="27"/>
      <c r="AG160" s="278"/>
      <c r="AH160" s="27"/>
    </row>
    <row r="161" spans="4:34" hidden="1" x14ac:dyDescent="0.35">
      <c r="D161" s="27"/>
      <c r="E161" s="27"/>
      <c r="N161" s="27"/>
      <c r="O161" s="27"/>
      <c r="P161" s="27"/>
      <c r="Z161" s="27"/>
      <c r="AA161" s="27"/>
      <c r="AB161" s="27"/>
      <c r="AF161" s="27"/>
      <c r="AG161" s="278"/>
      <c r="AH161" s="27"/>
    </row>
    <row r="162" spans="4:34" hidden="1" x14ac:dyDescent="0.35">
      <c r="D162" s="27"/>
      <c r="E162" s="27"/>
      <c r="N162" s="27"/>
      <c r="O162" s="27"/>
      <c r="P162" s="27"/>
      <c r="Z162" s="27"/>
      <c r="AA162" s="27"/>
      <c r="AB162" s="27"/>
      <c r="AF162" s="27"/>
      <c r="AG162" s="278"/>
      <c r="AH162" s="27"/>
    </row>
    <row r="163" spans="4:34" hidden="1" x14ac:dyDescent="0.35">
      <c r="D163" s="27"/>
      <c r="E163" s="27"/>
      <c r="N163" s="27"/>
      <c r="O163" s="27"/>
      <c r="P163" s="27"/>
      <c r="Z163" s="27"/>
      <c r="AA163" s="27"/>
      <c r="AB163" s="27"/>
      <c r="AF163" s="27"/>
      <c r="AG163" s="278"/>
      <c r="AH163" s="27"/>
    </row>
    <row r="164" spans="4:34" hidden="1" x14ac:dyDescent="0.35">
      <c r="D164" s="27"/>
      <c r="E164" s="27"/>
      <c r="N164" s="27"/>
      <c r="O164" s="27"/>
      <c r="P164" s="27"/>
      <c r="Z164" s="27"/>
      <c r="AA164" s="27"/>
      <c r="AB164" s="27"/>
      <c r="AF164" s="27"/>
      <c r="AG164" s="278"/>
      <c r="AH164" s="27"/>
    </row>
    <row r="165" spans="4:34" hidden="1" x14ac:dyDescent="0.35">
      <c r="D165" s="27"/>
      <c r="E165" s="27"/>
      <c r="N165" s="27"/>
      <c r="O165" s="27"/>
      <c r="P165" s="27"/>
      <c r="Z165" s="27"/>
      <c r="AA165" s="27"/>
      <c r="AB165" s="27"/>
      <c r="AF165" s="27"/>
      <c r="AG165" s="278"/>
      <c r="AH165" s="27"/>
    </row>
    <row r="166" spans="4:34" hidden="1" x14ac:dyDescent="0.35">
      <c r="D166" s="27"/>
      <c r="E166" s="27"/>
      <c r="N166" s="27"/>
      <c r="O166" s="27"/>
      <c r="P166" s="27"/>
      <c r="Z166" s="27"/>
      <c r="AA166" s="27"/>
      <c r="AB166" s="27"/>
      <c r="AF166" s="27"/>
      <c r="AG166" s="278"/>
      <c r="AH166" s="27"/>
    </row>
    <row r="167" spans="4:34" hidden="1" x14ac:dyDescent="0.35">
      <c r="D167" s="27"/>
      <c r="E167" s="27"/>
      <c r="N167" s="27"/>
      <c r="O167" s="27"/>
      <c r="P167" s="27"/>
      <c r="Z167" s="27"/>
      <c r="AA167" s="27"/>
      <c r="AB167" s="27"/>
      <c r="AF167" s="27"/>
      <c r="AG167" s="278"/>
      <c r="AH167" s="27"/>
    </row>
    <row r="168" spans="4:34" hidden="1" x14ac:dyDescent="0.35">
      <c r="D168" s="27"/>
      <c r="E168" s="27"/>
      <c r="N168" s="27"/>
      <c r="O168" s="27"/>
      <c r="P168" s="27"/>
      <c r="Z168" s="27"/>
      <c r="AA168" s="27"/>
      <c r="AB168" s="27"/>
      <c r="AF168" s="27"/>
      <c r="AG168" s="278"/>
      <c r="AH168" s="27"/>
    </row>
    <row r="169" spans="4:34" hidden="1" x14ac:dyDescent="0.35">
      <c r="D169" s="27"/>
      <c r="E169" s="27"/>
      <c r="N169" s="27"/>
      <c r="O169" s="27"/>
      <c r="P169" s="27"/>
      <c r="Z169" s="27"/>
      <c r="AA169" s="27"/>
      <c r="AB169" s="27"/>
      <c r="AF169" s="27"/>
      <c r="AG169" s="278"/>
      <c r="AH169" s="27"/>
    </row>
    <row r="170" spans="4:34" hidden="1" x14ac:dyDescent="0.35">
      <c r="D170" s="27"/>
      <c r="E170" s="27"/>
      <c r="N170" s="27"/>
      <c r="O170" s="27"/>
      <c r="P170" s="27"/>
      <c r="Z170" s="27"/>
      <c r="AA170" s="27"/>
      <c r="AB170" s="27"/>
      <c r="AF170" s="27"/>
      <c r="AG170" s="278"/>
      <c r="AH170" s="27"/>
    </row>
    <row r="171" spans="4:34" hidden="1" x14ac:dyDescent="0.35">
      <c r="D171" s="27"/>
      <c r="E171" s="27"/>
      <c r="N171" s="27"/>
      <c r="O171" s="27"/>
      <c r="P171" s="27"/>
      <c r="Z171" s="27"/>
      <c r="AA171" s="27"/>
      <c r="AB171" s="27"/>
      <c r="AF171" s="27"/>
      <c r="AG171" s="278"/>
      <c r="AH171" s="27"/>
    </row>
    <row r="172" spans="4:34" hidden="1" x14ac:dyDescent="0.35">
      <c r="D172" s="27"/>
      <c r="E172" s="27"/>
      <c r="N172" s="27"/>
      <c r="O172" s="27"/>
      <c r="P172" s="27"/>
      <c r="Z172" s="27"/>
      <c r="AA172" s="27"/>
      <c r="AB172" s="27"/>
      <c r="AF172" s="27"/>
      <c r="AG172" s="278"/>
      <c r="AH172" s="27"/>
    </row>
    <row r="173" spans="4:34" hidden="1" x14ac:dyDescent="0.35">
      <c r="D173" s="27"/>
      <c r="E173" s="27"/>
      <c r="N173" s="27"/>
      <c r="O173" s="27"/>
      <c r="P173" s="27"/>
      <c r="Z173" s="27"/>
      <c r="AA173" s="27"/>
      <c r="AB173" s="27"/>
      <c r="AF173" s="27"/>
      <c r="AG173" s="278"/>
      <c r="AH173" s="27"/>
    </row>
    <row r="174" spans="4:34" hidden="1" x14ac:dyDescent="0.35">
      <c r="D174" s="27"/>
      <c r="E174" s="27"/>
      <c r="N174" s="27"/>
      <c r="O174" s="27"/>
      <c r="P174" s="27"/>
      <c r="Z174" s="27"/>
      <c r="AA174" s="27"/>
      <c r="AB174" s="27"/>
      <c r="AF174" s="27"/>
      <c r="AG174" s="278"/>
      <c r="AH174" s="27"/>
    </row>
    <row r="175" spans="4:34" hidden="1" x14ac:dyDescent="0.35">
      <c r="D175" s="27"/>
      <c r="E175" s="27"/>
      <c r="N175" s="27"/>
      <c r="O175" s="27"/>
      <c r="P175" s="27"/>
      <c r="Z175" s="27"/>
      <c r="AA175" s="27"/>
      <c r="AB175" s="27"/>
      <c r="AF175" s="27"/>
      <c r="AG175" s="278"/>
      <c r="AH175" s="27"/>
    </row>
    <row r="176" spans="4:34" hidden="1" x14ac:dyDescent="0.35">
      <c r="D176" s="27"/>
      <c r="E176" s="27"/>
      <c r="N176" s="27"/>
      <c r="O176" s="27"/>
      <c r="P176" s="27"/>
      <c r="Z176" s="27"/>
      <c r="AA176" s="27"/>
      <c r="AB176" s="27"/>
      <c r="AF176" s="27"/>
      <c r="AG176" s="278"/>
      <c r="AH176" s="27"/>
    </row>
    <row r="177" spans="4:34" hidden="1" x14ac:dyDescent="0.35">
      <c r="D177" s="27"/>
      <c r="E177" s="27"/>
      <c r="N177" s="27"/>
      <c r="O177" s="27"/>
      <c r="P177" s="27"/>
      <c r="Z177" s="27"/>
      <c r="AA177" s="27"/>
      <c r="AB177" s="27"/>
      <c r="AF177" s="27"/>
      <c r="AG177" s="278"/>
      <c r="AH177" s="27"/>
    </row>
    <row r="178" spans="4:34" hidden="1" x14ac:dyDescent="0.35">
      <c r="D178" s="27"/>
      <c r="E178" s="27"/>
      <c r="N178" s="27"/>
      <c r="O178" s="27"/>
      <c r="P178" s="27"/>
      <c r="Z178" s="27"/>
      <c r="AA178" s="27"/>
      <c r="AB178" s="27"/>
      <c r="AF178" s="27"/>
      <c r="AG178" s="278"/>
      <c r="AH178" s="27"/>
    </row>
    <row r="179" spans="4:34" hidden="1" x14ac:dyDescent="0.35">
      <c r="D179" s="27"/>
      <c r="E179" s="27"/>
      <c r="N179" s="27"/>
      <c r="O179" s="27"/>
      <c r="P179" s="27"/>
      <c r="Z179" s="27"/>
      <c r="AA179" s="27"/>
      <c r="AB179" s="27"/>
      <c r="AF179" s="27"/>
      <c r="AG179" s="278"/>
      <c r="AH179" s="27"/>
    </row>
    <row r="180" spans="4:34" hidden="1" x14ac:dyDescent="0.35">
      <c r="D180" s="27"/>
      <c r="E180" s="27"/>
      <c r="N180" s="27"/>
      <c r="O180" s="27"/>
      <c r="P180" s="27"/>
      <c r="Z180" s="27"/>
      <c r="AA180" s="27"/>
      <c r="AB180" s="27"/>
      <c r="AF180" s="27"/>
      <c r="AG180" s="278"/>
      <c r="AH180" s="27"/>
    </row>
    <row r="181" spans="4:34" hidden="1" x14ac:dyDescent="0.35">
      <c r="D181" s="27"/>
      <c r="E181" s="27"/>
      <c r="N181" s="27"/>
      <c r="O181" s="27"/>
      <c r="P181" s="27"/>
      <c r="Z181" s="27"/>
      <c r="AA181" s="27"/>
      <c r="AB181" s="27"/>
      <c r="AF181" s="27"/>
      <c r="AG181" s="278"/>
      <c r="AH181" s="27"/>
    </row>
    <row r="182" spans="4:34" hidden="1" x14ac:dyDescent="0.35">
      <c r="D182" s="27"/>
      <c r="E182" s="27"/>
      <c r="N182" s="27"/>
      <c r="O182" s="27"/>
      <c r="P182" s="27"/>
      <c r="Z182" s="27"/>
      <c r="AA182" s="27"/>
      <c r="AB182" s="27"/>
      <c r="AF182" s="27"/>
      <c r="AG182" s="278"/>
      <c r="AH182" s="27"/>
    </row>
    <row r="183" spans="4:34" hidden="1" x14ac:dyDescent="0.35">
      <c r="D183" s="27"/>
      <c r="E183" s="27"/>
      <c r="N183" s="27"/>
      <c r="O183" s="27"/>
      <c r="P183" s="27"/>
      <c r="Z183" s="27"/>
      <c r="AA183" s="27"/>
      <c r="AB183" s="27"/>
      <c r="AF183" s="27"/>
      <c r="AG183" s="278"/>
      <c r="AH183" s="27"/>
    </row>
    <row r="184" spans="4:34" hidden="1" x14ac:dyDescent="0.35">
      <c r="D184" s="27"/>
      <c r="E184" s="27"/>
      <c r="N184" s="27"/>
      <c r="O184" s="27"/>
      <c r="P184" s="27"/>
      <c r="Z184" s="27"/>
      <c r="AA184" s="27"/>
      <c r="AB184" s="27"/>
      <c r="AF184" s="27"/>
      <c r="AG184" s="278"/>
      <c r="AH184" s="27"/>
    </row>
    <row r="185" spans="4:34" hidden="1" x14ac:dyDescent="0.35">
      <c r="D185" s="27"/>
      <c r="E185" s="27"/>
      <c r="N185" s="27"/>
      <c r="O185" s="27"/>
      <c r="P185" s="27"/>
      <c r="Z185" s="27"/>
      <c r="AA185" s="27"/>
      <c r="AB185" s="27"/>
      <c r="AF185" s="27"/>
      <c r="AG185" s="278"/>
      <c r="AH185" s="27"/>
    </row>
    <row r="186" spans="4:34" hidden="1" x14ac:dyDescent="0.35">
      <c r="D186" s="27"/>
      <c r="E186" s="27"/>
      <c r="N186" s="27"/>
      <c r="O186" s="27"/>
      <c r="P186" s="27"/>
      <c r="Z186" s="27"/>
      <c r="AA186" s="27"/>
      <c r="AB186" s="27"/>
      <c r="AF186" s="27"/>
      <c r="AG186" s="278"/>
      <c r="AH186" s="27"/>
    </row>
    <row r="187" spans="4:34" hidden="1" x14ac:dyDescent="0.35">
      <c r="D187" s="27"/>
      <c r="E187" s="27"/>
      <c r="N187" s="27"/>
      <c r="O187" s="27"/>
      <c r="P187" s="27"/>
      <c r="Z187" s="27"/>
      <c r="AA187" s="27"/>
      <c r="AB187" s="27"/>
      <c r="AF187" s="27"/>
      <c r="AG187" s="278"/>
      <c r="AH187" s="27"/>
    </row>
    <row r="188" spans="4:34" hidden="1" x14ac:dyDescent="0.35">
      <c r="D188" s="27"/>
      <c r="E188" s="27"/>
      <c r="N188" s="27"/>
      <c r="O188" s="27"/>
      <c r="P188" s="27"/>
      <c r="Z188" s="27"/>
      <c r="AA188" s="27"/>
      <c r="AB188" s="27"/>
      <c r="AF188" s="27"/>
      <c r="AG188" s="278"/>
      <c r="AH188" s="27"/>
    </row>
    <row r="189" spans="4:34" hidden="1" x14ac:dyDescent="0.35">
      <c r="D189" s="27"/>
      <c r="E189" s="27"/>
      <c r="N189" s="27"/>
      <c r="O189" s="27"/>
      <c r="P189" s="27"/>
      <c r="Z189" s="27"/>
      <c r="AA189" s="27"/>
      <c r="AB189" s="27"/>
      <c r="AF189" s="27"/>
      <c r="AG189" s="278"/>
      <c r="AH189" s="27"/>
    </row>
    <row r="190" spans="4:34" hidden="1" x14ac:dyDescent="0.35">
      <c r="D190" s="27"/>
      <c r="E190" s="27"/>
      <c r="N190" s="27"/>
      <c r="O190" s="27"/>
      <c r="P190" s="27"/>
      <c r="Z190" s="27"/>
      <c r="AA190" s="27"/>
      <c r="AB190" s="27"/>
      <c r="AF190" s="27"/>
      <c r="AG190" s="278"/>
      <c r="AH190" s="27"/>
    </row>
    <row r="191" spans="4:34" hidden="1" x14ac:dyDescent="0.35">
      <c r="D191" s="27"/>
      <c r="E191" s="27"/>
      <c r="N191" s="27"/>
      <c r="O191" s="27"/>
      <c r="P191" s="27"/>
      <c r="Z191" s="27"/>
      <c r="AA191" s="27"/>
      <c r="AB191" s="27"/>
      <c r="AF191" s="27"/>
      <c r="AG191" s="278"/>
      <c r="AH191" s="27"/>
    </row>
    <row r="192" spans="4:34" hidden="1" x14ac:dyDescent="0.35">
      <c r="D192" s="27"/>
      <c r="E192" s="27"/>
      <c r="N192" s="27"/>
      <c r="O192" s="27"/>
      <c r="P192" s="27"/>
      <c r="Z192" s="27"/>
      <c r="AA192" s="27"/>
      <c r="AB192" s="27"/>
      <c r="AF192" s="27"/>
      <c r="AG192" s="278"/>
      <c r="AH192" s="27"/>
    </row>
    <row r="193" spans="4:34" hidden="1" x14ac:dyDescent="0.35">
      <c r="D193" s="27"/>
      <c r="E193" s="27"/>
      <c r="N193" s="27"/>
      <c r="O193" s="27"/>
      <c r="P193" s="27"/>
      <c r="Z193" s="27"/>
      <c r="AA193" s="27"/>
      <c r="AB193" s="27"/>
      <c r="AF193" s="27"/>
      <c r="AG193" s="278"/>
      <c r="AH193" s="27"/>
    </row>
    <row r="194" spans="4:34" hidden="1" x14ac:dyDescent="0.35">
      <c r="D194" s="27"/>
      <c r="E194" s="27"/>
      <c r="N194" s="27"/>
      <c r="O194" s="27"/>
      <c r="P194" s="27"/>
      <c r="Z194" s="27"/>
      <c r="AA194" s="27"/>
      <c r="AB194" s="27"/>
      <c r="AF194" s="27"/>
      <c r="AG194" s="278"/>
      <c r="AH194" s="27"/>
    </row>
    <row r="195" spans="4:34" hidden="1" x14ac:dyDescent="0.35">
      <c r="D195" s="27"/>
      <c r="E195" s="27"/>
      <c r="N195" s="27"/>
      <c r="O195" s="27"/>
      <c r="P195" s="27"/>
      <c r="Z195" s="27"/>
      <c r="AA195" s="27"/>
      <c r="AB195" s="27"/>
      <c r="AF195" s="27"/>
      <c r="AG195" s="278"/>
      <c r="AH195" s="27"/>
    </row>
    <row r="196" spans="4:34" hidden="1" x14ac:dyDescent="0.35">
      <c r="D196" s="27"/>
      <c r="E196" s="27"/>
      <c r="N196" s="27"/>
      <c r="O196" s="27"/>
      <c r="P196" s="27"/>
      <c r="Z196" s="27"/>
      <c r="AA196" s="27"/>
      <c r="AB196" s="27"/>
      <c r="AF196" s="27"/>
      <c r="AG196" s="278"/>
      <c r="AH196" s="27"/>
    </row>
    <row r="197" spans="4:34" hidden="1" x14ac:dyDescent="0.35">
      <c r="D197" s="27"/>
      <c r="E197" s="27"/>
      <c r="N197" s="27"/>
      <c r="O197" s="27"/>
      <c r="P197" s="27"/>
      <c r="Z197" s="27"/>
      <c r="AA197" s="27"/>
      <c r="AB197" s="27"/>
      <c r="AF197" s="27"/>
      <c r="AG197" s="278"/>
      <c r="AH197" s="27"/>
    </row>
    <row r="198" spans="4:34" hidden="1" x14ac:dyDescent="0.35">
      <c r="D198" s="27"/>
      <c r="E198" s="27"/>
      <c r="N198" s="27"/>
      <c r="O198" s="27"/>
      <c r="P198" s="27"/>
      <c r="Z198" s="27"/>
      <c r="AA198" s="27"/>
      <c r="AB198" s="27"/>
      <c r="AF198" s="27"/>
      <c r="AG198" s="278"/>
      <c r="AH198" s="27"/>
    </row>
    <row r="199" spans="4:34" hidden="1" x14ac:dyDescent="0.35">
      <c r="D199" s="27"/>
      <c r="E199" s="27"/>
      <c r="N199" s="27"/>
      <c r="O199" s="27"/>
      <c r="P199" s="27"/>
      <c r="Z199" s="27"/>
      <c r="AA199" s="27"/>
      <c r="AB199" s="27"/>
      <c r="AF199" s="27"/>
      <c r="AG199" s="278"/>
      <c r="AH199" s="27"/>
    </row>
    <row r="200" spans="4:34" hidden="1" x14ac:dyDescent="0.35">
      <c r="D200" s="27"/>
      <c r="E200" s="27"/>
      <c r="N200" s="27"/>
      <c r="O200" s="27"/>
      <c r="P200" s="27"/>
      <c r="Z200" s="27"/>
      <c r="AA200" s="27"/>
      <c r="AB200" s="27"/>
      <c r="AF200" s="27"/>
      <c r="AG200" s="278"/>
      <c r="AH200" s="27"/>
    </row>
    <row r="201" spans="4:34" hidden="1" x14ac:dyDescent="0.35">
      <c r="D201" s="27"/>
      <c r="E201" s="27"/>
      <c r="N201" s="27"/>
      <c r="O201" s="27"/>
      <c r="P201" s="27"/>
      <c r="Z201" s="27"/>
      <c r="AA201" s="27"/>
      <c r="AB201" s="27"/>
      <c r="AF201" s="27"/>
      <c r="AG201" s="278"/>
      <c r="AH201" s="27"/>
    </row>
    <row r="202" spans="4:34" hidden="1" x14ac:dyDescent="0.35">
      <c r="D202" s="27"/>
      <c r="E202" s="27"/>
      <c r="N202" s="27"/>
      <c r="O202" s="27"/>
      <c r="P202" s="27"/>
      <c r="Z202" s="27"/>
      <c r="AA202" s="27"/>
      <c r="AB202" s="27"/>
      <c r="AF202" s="27"/>
      <c r="AG202" s="278"/>
      <c r="AH202" s="27"/>
    </row>
    <row r="203" spans="4:34" hidden="1" x14ac:dyDescent="0.35">
      <c r="D203" s="27"/>
      <c r="E203" s="27"/>
      <c r="N203" s="27"/>
      <c r="O203" s="27"/>
      <c r="P203" s="27"/>
      <c r="Z203" s="27"/>
      <c r="AA203" s="27"/>
      <c r="AB203" s="27"/>
      <c r="AF203" s="27"/>
      <c r="AG203" s="278"/>
      <c r="AH203" s="27"/>
    </row>
    <row r="204" spans="4:34" hidden="1" x14ac:dyDescent="0.35">
      <c r="D204" s="27"/>
      <c r="E204" s="27"/>
      <c r="N204" s="27"/>
      <c r="O204" s="27"/>
      <c r="P204" s="27"/>
      <c r="Z204" s="27"/>
      <c r="AA204" s="27"/>
      <c r="AB204" s="27"/>
      <c r="AF204" s="27"/>
      <c r="AG204" s="278"/>
      <c r="AH204" s="27"/>
    </row>
    <row r="205" spans="4:34" hidden="1" x14ac:dyDescent="0.35">
      <c r="D205" s="27"/>
      <c r="E205" s="27"/>
      <c r="N205" s="27"/>
      <c r="O205" s="27"/>
      <c r="P205" s="27"/>
      <c r="Z205" s="27"/>
      <c r="AA205" s="27"/>
      <c r="AB205" s="27"/>
      <c r="AF205" s="27"/>
      <c r="AG205" s="278"/>
      <c r="AH205" s="27"/>
    </row>
    <row r="206" spans="4:34" hidden="1" x14ac:dyDescent="0.35">
      <c r="D206" s="27"/>
      <c r="E206" s="27"/>
      <c r="N206" s="27"/>
      <c r="O206" s="27"/>
      <c r="P206" s="27"/>
      <c r="Z206" s="27"/>
      <c r="AA206" s="27"/>
      <c r="AB206" s="27"/>
      <c r="AF206" s="27"/>
      <c r="AG206" s="278"/>
      <c r="AH206" s="27"/>
    </row>
    <row r="207" spans="4:34" hidden="1" x14ac:dyDescent="0.35">
      <c r="D207" s="27"/>
      <c r="E207" s="27"/>
      <c r="N207" s="27"/>
      <c r="O207" s="27"/>
      <c r="P207" s="27"/>
      <c r="Z207" s="27"/>
      <c r="AA207" s="27"/>
      <c r="AB207" s="27"/>
      <c r="AF207" s="27"/>
      <c r="AG207" s="278"/>
      <c r="AH207" s="27"/>
    </row>
    <row r="208" spans="4:34" hidden="1" x14ac:dyDescent="0.35">
      <c r="D208" s="27"/>
      <c r="E208" s="27"/>
      <c r="N208" s="27"/>
      <c r="O208" s="27"/>
      <c r="P208" s="27"/>
      <c r="Z208" s="27"/>
      <c r="AA208" s="27"/>
      <c r="AB208" s="27"/>
      <c r="AF208" s="27"/>
      <c r="AG208" s="278"/>
      <c r="AH208" s="27"/>
    </row>
    <row r="209" spans="4:34" hidden="1" x14ac:dyDescent="0.35">
      <c r="D209" s="27"/>
      <c r="E209" s="27"/>
      <c r="N209" s="27"/>
      <c r="O209" s="27"/>
      <c r="P209" s="27"/>
      <c r="Z209" s="27"/>
      <c r="AA209" s="27"/>
      <c r="AB209" s="27"/>
      <c r="AF209" s="27"/>
      <c r="AG209" s="278"/>
      <c r="AH209" s="27"/>
    </row>
    <row r="210" spans="4:34" hidden="1" x14ac:dyDescent="0.35">
      <c r="D210" s="27"/>
      <c r="E210" s="27"/>
      <c r="N210" s="27"/>
      <c r="O210" s="27"/>
      <c r="P210" s="27"/>
      <c r="Z210" s="27"/>
      <c r="AA210" s="27"/>
      <c r="AB210" s="27"/>
      <c r="AF210" s="27"/>
      <c r="AG210" s="278"/>
      <c r="AH210" s="27"/>
    </row>
    <row r="211" spans="4:34" hidden="1" x14ac:dyDescent="0.35">
      <c r="D211" s="27"/>
      <c r="E211" s="27"/>
      <c r="N211" s="27"/>
      <c r="O211" s="27"/>
      <c r="P211" s="27"/>
      <c r="Z211" s="27"/>
      <c r="AA211" s="27"/>
      <c r="AB211" s="27"/>
      <c r="AF211" s="27"/>
      <c r="AG211" s="278"/>
      <c r="AH211" s="27"/>
    </row>
    <row r="212" spans="4:34" hidden="1" x14ac:dyDescent="0.35">
      <c r="D212" s="27"/>
      <c r="E212" s="27"/>
      <c r="N212" s="27"/>
      <c r="O212" s="27"/>
      <c r="P212" s="27"/>
      <c r="Z212" s="27"/>
      <c r="AA212" s="27"/>
      <c r="AB212" s="27"/>
      <c r="AF212" s="27"/>
      <c r="AG212" s="278"/>
      <c r="AH212" s="27"/>
    </row>
    <row r="213" spans="4:34" hidden="1" x14ac:dyDescent="0.35">
      <c r="D213" s="27"/>
      <c r="E213" s="27"/>
      <c r="N213" s="27"/>
      <c r="O213" s="27"/>
      <c r="P213" s="27"/>
      <c r="Z213" s="27"/>
      <c r="AA213" s="27"/>
      <c r="AB213" s="27"/>
      <c r="AF213" s="27"/>
      <c r="AG213" s="278"/>
      <c r="AH213" s="27"/>
    </row>
    <row r="214" spans="4:34" hidden="1" x14ac:dyDescent="0.35">
      <c r="D214" s="27"/>
      <c r="E214" s="27"/>
      <c r="N214" s="27"/>
      <c r="O214" s="27"/>
      <c r="P214" s="27"/>
      <c r="Z214" s="27"/>
      <c r="AA214" s="27"/>
      <c r="AB214" s="27"/>
      <c r="AF214" s="27"/>
      <c r="AG214" s="278"/>
      <c r="AH214" s="27"/>
    </row>
    <row r="215" spans="4:34" hidden="1" x14ac:dyDescent="0.35">
      <c r="D215" s="27"/>
      <c r="E215" s="27"/>
      <c r="N215" s="27"/>
      <c r="O215" s="27"/>
      <c r="P215" s="27"/>
      <c r="Z215" s="27"/>
      <c r="AA215" s="27"/>
      <c r="AB215" s="27"/>
      <c r="AF215" s="27"/>
      <c r="AG215" s="278"/>
      <c r="AH215" s="27"/>
    </row>
    <row r="216" spans="4:34" hidden="1" x14ac:dyDescent="0.35">
      <c r="D216" s="27"/>
      <c r="E216" s="27"/>
      <c r="N216" s="27"/>
      <c r="O216" s="27"/>
      <c r="P216" s="27"/>
      <c r="Z216" s="27"/>
      <c r="AA216" s="27"/>
      <c r="AB216" s="27"/>
      <c r="AF216" s="27"/>
      <c r="AG216" s="278"/>
      <c r="AH216" s="27"/>
    </row>
    <row r="217" spans="4:34" hidden="1" x14ac:dyDescent="0.35">
      <c r="D217" s="27"/>
      <c r="E217" s="27"/>
      <c r="N217" s="27"/>
      <c r="O217" s="27"/>
      <c r="P217" s="27"/>
      <c r="Z217" s="27"/>
      <c r="AA217" s="27"/>
      <c r="AB217" s="27"/>
      <c r="AF217" s="27"/>
      <c r="AG217" s="278"/>
      <c r="AH217" s="27"/>
    </row>
    <row r="218" spans="4:34" hidden="1" x14ac:dyDescent="0.35">
      <c r="D218" s="27"/>
      <c r="E218" s="27"/>
      <c r="N218" s="27"/>
      <c r="O218" s="27"/>
      <c r="P218" s="27"/>
      <c r="Z218" s="27"/>
      <c r="AA218" s="27"/>
      <c r="AB218" s="27"/>
      <c r="AF218" s="27"/>
      <c r="AG218" s="278"/>
      <c r="AH218" s="27"/>
    </row>
    <row r="219" spans="4:34" hidden="1" x14ac:dyDescent="0.35">
      <c r="D219" s="27"/>
      <c r="E219" s="27"/>
      <c r="N219" s="27"/>
      <c r="O219" s="27"/>
      <c r="P219" s="27"/>
      <c r="Z219" s="27"/>
      <c r="AA219" s="27"/>
      <c r="AB219" s="27"/>
      <c r="AF219" s="27"/>
      <c r="AG219" s="278"/>
      <c r="AH219" s="27"/>
    </row>
    <row r="220" spans="4:34" hidden="1" x14ac:dyDescent="0.35">
      <c r="D220" s="27"/>
      <c r="E220" s="27"/>
      <c r="N220" s="27"/>
      <c r="O220" s="27"/>
      <c r="P220" s="27"/>
      <c r="Z220" s="27"/>
      <c r="AA220" s="27"/>
      <c r="AB220" s="27"/>
      <c r="AF220" s="27"/>
      <c r="AG220" s="278"/>
      <c r="AH220" s="27"/>
    </row>
    <row r="221" spans="4:34" hidden="1" x14ac:dyDescent="0.35">
      <c r="D221" s="27"/>
      <c r="E221" s="27"/>
      <c r="N221" s="27"/>
      <c r="O221" s="27"/>
      <c r="P221" s="27"/>
      <c r="Z221" s="27"/>
      <c r="AA221" s="27"/>
      <c r="AB221" s="27"/>
      <c r="AF221" s="27"/>
      <c r="AG221" s="278"/>
      <c r="AH221" s="27"/>
    </row>
    <row r="222" spans="4:34" hidden="1" x14ac:dyDescent="0.35">
      <c r="D222" s="27"/>
      <c r="E222" s="27"/>
      <c r="N222" s="27"/>
      <c r="O222" s="27"/>
      <c r="P222" s="27"/>
      <c r="Z222" s="27"/>
      <c r="AA222" s="27"/>
      <c r="AB222" s="27"/>
      <c r="AF222" s="27"/>
      <c r="AG222" s="278"/>
      <c r="AH222" s="27"/>
    </row>
    <row r="223" spans="4:34" hidden="1" x14ac:dyDescent="0.35">
      <c r="D223" s="27"/>
      <c r="E223" s="27"/>
      <c r="N223" s="27"/>
      <c r="O223" s="27"/>
      <c r="P223" s="27"/>
      <c r="Z223" s="27"/>
      <c r="AA223" s="27"/>
      <c r="AB223" s="27"/>
      <c r="AF223" s="27"/>
      <c r="AG223" s="278"/>
      <c r="AH223" s="27"/>
    </row>
    <row r="224" spans="4:34" hidden="1" x14ac:dyDescent="0.35">
      <c r="D224" s="27"/>
      <c r="E224" s="27"/>
      <c r="N224" s="27"/>
      <c r="O224" s="27"/>
      <c r="P224" s="27"/>
      <c r="Z224" s="27"/>
      <c r="AA224" s="27"/>
      <c r="AB224" s="27"/>
      <c r="AF224" s="27"/>
      <c r="AG224" s="278"/>
      <c r="AH224" s="27"/>
    </row>
    <row r="225" spans="4:34" hidden="1" x14ac:dyDescent="0.35">
      <c r="D225" s="27"/>
      <c r="E225" s="27"/>
      <c r="N225" s="27"/>
      <c r="O225" s="27"/>
      <c r="P225" s="27"/>
      <c r="Z225" s="27"/>
      <c r="AA225" s="27"/>
      <c r="AB225" s="27"/>
      <c r="AF225" s="27"/>
      <c r="AG225" s="278"/>
      <c r="AH225" s="27"/>
    </row>
    <row r="226" spans="4:34" hidden="1" x14ac:dyDescent="0.35">
      <c r="D226" s="27"/>
      <c r="E226" s="27"/>
      <c r="N226" s="27"/>
      <c r="O226" s="27"/>
      <c r="P226" s="27"/>
      <c r="Z226" s="27"/>
      <c r="AA226" s="27"/>
      <c r="AB226" s="27"/>
      <c r="AF226" s="27"/>
      <c r="AG226" s="278"/>
      <c r="AH226" s="27"/>
    </row>
    <row r="227" spans="4:34" hidden="1" x14ac:dyDescent="0.35">
      <c r="D227" s="27"/>
      <c r="E227" s="27"/>
      <c r="N227" s="27"/>
      <c r="O227" s="27"/>
      <c r="P227" s="27"/>
      <c r="Z227" s="27"/>
      <c r="AA227" s="27"/>
      <c r="AB227" s="27"/>
      <c r="AF227" s="27"/>
      <c r="AG227" s="278"/>
      <c r="AH227" s="27"/>
    </row>
    <row r="228" spans="4:34" hidden="1" x14ac:dyDescent="0.35">
      <c r="D228" s="27"/>
      <c r="E228" s="27"/>
      <c r="N228" s="27"/>
      <c r="O228" s="27"/>
      <c r="P228" s="27"/>
      <c r="Z228" s="27"/>
      <c r="AA228" s="27"/>
      <c r="AB228" s="27"/>
      <c r="AF228" s="27"/>
      <c r="AG228" s="278"/>
      <c r="AH228" s="27"/>
    </row>
    <row r="229" spans="4:34" hidden="1" x14ac:dyDescent="0.35">
      <c r="D229" s="27"/>
      <c r="E229" s="27"/>
      <c r="N229" s="27"/>
      <c r="O229" s="27"/>
      <c r="P229" s="27"/>
      <c r="Z229" s="27"/>
      <c r="AA229" s="27"/>
      <c r="AB229" s="27"/>
      <c r="AF229" s="27"/>
      <c r="AG229" s="278"/>
      <c r="AH229" s="27"/>
    </row>
    <row r="230" spans="4:34" hidden="1" x14ac:dyDescent="0.35">
      <c r="D230" s="27"/>
      <c r="E230" s="27"/>
      <c r="N230" s="27"/>
      <c r="O230" s="27"/>
      <c r="P230" s="27"/>
      <c r="Z230" s="27"/>
      <c r="AA230" s="27"/>
      <c r="AB230" s="27"/>
      <c r="AF230" s="27"/>
      <c r="AG230" s="278"/>
      <c r="AH230" s="27"/>
    </row>
    <row r="231" spans="4:34" hidden="1" x14ac:dyDescent="0.35">
      <c r="D231" s="27"/>
      <c r="E231" s="27"/>
      <c r="N231" s="27"/>
      <c r="O231" s="27"/>
      <c r="P231" s="27"/>
      <c r="Z231" s="27"/>
      <c r="AA231" s="27"/>
      <c r="AB231" s="27"/>
      <c r="AF231" s="27"/>
      <c r="AG231" s="278"/>
      <c r="AH231" s="27"/>
    </row>
    <row r="232" spans="4:34" hidden="1" x14ac:dyDescent="0.35">
      <c r="D232" s="27"/>
      <c r="E232" s="27"/>
      <c r="N232" s="27"/>
      <c r="O232" s="27"/>
      <c r="P232" s="27"/>
      <c r="Z232" s="27"/>
      <c r="AA232" s="27"/>
      <c r="AB232" s="27"/>
      <c r="AF232" s="27"/>
      <c r="AG232" s="278"/>
      <c r="AH232" s="27"/>
    </row>
    <row r="233" spans="4:34" hidden="1" x14ac:dyDescent="0.35">
      <c r="D233" s="27"/>
      <c r="E233" s="27"/>
      <c r="N233" s="27"/>
      <c r="O233" s="27"/>
      <c r="P233" s="27"/>
      <c r="Z233" s="27"/>
      <c r="AA233" s="27"/>
      <c r="AB233" s="27"/>
      <c r="AF233" s="27"/>
      <c r="AG233" s="278"/>
      <c r="AH233" s="27"/>
    </row>
    <row r="234" spans="4:34" hidden="1" x14ac:dyDescent="0.35">
      <c r="D234" s="27"/>
      <c r="E234" s="27"/>
      <c r="N234" s="27"/>
      <c r="O234" s="27"/>
      <c r="P234" s="27"/>
      <c r="Z234" s="27"/>
      <c r="AA234" s="27"/>
      <c r="AB234" s="27"/>
      <c r="AF234" s="27"/>
      <c r="AG234" s="278"/>
      <c r="AH234" s="27"/>
    </row>
    <row r="235" spans="4:34" hidden="1" x14ac:dyDescent="0.35">
      <c r="D235" s="27"/>
      <c r="E235" s="27"/>
      <c r="N235" s="27"/>
      <c r="O235" s="27"/>
      <c r="P235" s="27"/>
      <c r="Z235" s="27"/>
      <c r="AA235" s="27"/>
      <c r="AB235" s="27"/>
      <c r="AF235" s="27"/>
      <c r="AG235" s="278"/>
      <c r="AH235" s="27"/>
    </row>
    <row r="236" spans="4:34" hidden="1" x14ac:dyDescent="0.35">
      <c r="D236" s="27"/>
      <c r="E236" s="27"/>
      <c r="N236" s="27"/>
      <c r="O236" s="27"/>
      <c r="P236" s="27"/>
      <c r="Z236" s="27"/>
      <c r="AA236" s="27"/>
      <c r="AB236" s="27"/>
      <c r="AF236" s="27"/>
      <c r="AG236" s="278"/>
      <c r="AH236" s="27"/>
    </row>
    <row r="237" spans="4:34" hidden="1" x14ac:dyDescent="0.35">
      <c r="D237" s="27"/>
      <c r="E237" s="27"/>
      <c r="N237" s="27"/>
      <c r="O237" s="27"/>
      <c r="P237" s="27"/>
      <c r="Z237" s="27"/>
      <c r="AA237" s="27"/>
      <c r="AB237" s="27"/>
      <c r="AF237" s="27"/>
      <c r="AG237" s="278"/>
      <c r="AH237" s="27"/>
    </row>
    <row r="238" spans="4:34" hidden="1" x14ac:dyDescent="0.35">
      <c r="D238" s="27"/>
      <c r="E238" s="27"/>
      <c r="N238" s="27"/>
      <c r="O238" s="27"/>
      <c r="P238" s="27"/>
      <c r="Z238" s="27"/>
      <c r="AA238" s="27"/>
      <c r="AB238" s="27"/>
      <c r="AF238" s="27"/>
      <c r="AG238" s="278"/>
      <c r="AH238" s="27"/>
    </row>
    <row r="239" spans="4:34" hidden="1" x14ac:dyDescent="0.35">
      <c r="D239" s="27"/>
      <c r="E239" s="27"/>
      <c r="N239" s="27"/>
      <c r="O239" s="27"/>
      <c r="P239" s="27"/>
      <c r="Z239" s="27"/>
      <c r="AA239" s="27"/>
      <c r="AB239" s="27"/>
      <c r="AF239" s="27"/>
      <c r="AG239" s="278"/>
      <c r="AH239" s="27"/>
    </row>
    <row r="240" spans="4:34" hidden="1" x14ac:dyDescent="0.35">
      <c r="D240" s="27"/>
      <c r="E240" s="27"/>
      <c r="N240" s="27"/>
      <c r="O240" s="27"/>
      <c r="P240" s="27"/>
      <c r="Z240" s="27"/>
      <c r="AA240" s="27"/>
      <c r="AB240" s="27"/>
      <c r="AF240" s="27"/>
      <c r="AG240" s="278"/>
      <c r="AH240" s="27"/>
    </row>
    <row r="241" spans="4:34" hidden="1" x14ac:dyDescent="0.35">
      <c r="D241" s="27"/>
      <c r="E241" s="27"/>
      <c r="N241" s="27"/>
      <c r="O241" s="27"/>
      <c r="P241" s="27"/>
      <c r="Z241" s="27"/>
      <c r="AA241" s="27"/>
      <c r="AB241" s="27"/>
      <c r="AF241" s="27"/>
      <c r="AG241" s="278"/>
      <c r="AH241" s="27"/>
    </row>
    <row r="242" spans="4:34" hidden="1" x14ac:dyDescent="0.35">
      <c r="D242" s="27"/>
      <c r="E242" s="27"/>
      <c r="N242" s="27"/>
      <c r="O242" s="27"/>
      <c r="P242" s="27"/>
      <c r="Z242" s="27"/>
      <c r="AA242" s="27"/>
      <c r="AB242" s="27"/>
      <c r="AF242" s="27"/>
      <c r="AG242" s="278"/>
      <c r="AH242" s="27"/>
    </row>
    <row r="243" spans="4:34" hidden="1" x14ac:dyDescent="0.35">
      <c r="D243" s="27"/>
      <c r="E243" s="27"/>
      <c r="N243" s="27"/>
      <c r="O243" s="27"/>
      <c r="P243" s="27"/>
      <c r="Z243" s="27"/>
      <c r="AA243" s="27"/>
      <c r="AB243" s="27"/>
      <c r="AF243" s="27"/>
      <c r="AG243" s="278"/>
      <c r="AH243" s="27"/>
    </row>
    <row r="244" spans="4:34" hidden="1" x14ac:dyDescent="0.35">
      <c r="D244" s="27"/>
      <c r="E244" s="27"/>
      <c r="N244" s="27"/>
      <c r="O244" s="27"/>
      <c r="P244" s="27"/>
      <c r="Z244" s="27"/>
      <c r="AA244" s="27"/>
      <c r="AB244" s="27"/>
      <c r="AF244" s="27"/>
      <c r="AG244" s="278"/>
      <c r="AH244" s="27"/>
    </row>
    <row r="245" spans="4:34" hidden="1" x14ac:dyDescent="0.35">
      <c r="D245" s="27"/>
      <c r="E245" s="27"/>
      <c r="N245" s="27"/>
      <c r="O245" s="27"/>
      <c r="P245" s="27"/>
      <c r="Z245" s="27"/>
      <c r="AA245" s="27"/>
      <c r="AB245" s="27"/>
      <c r="AF245" s="27"/>
      <c r="AG245" s="278"/>
      <c r="AH245" s="27"/>
    </row>
    <row r="246" spans="4:34" hidden="1" x14ac:dyDescent="0.35">
      <c r="D246" s="27"/>
      <c r="E246" s="27"/>
      <c r="N246" s="27"/>
      <c r="O246" s="27"/>
      <c r="P246" s="27"/>
      <c r="Z246" s="27"/>
      <c r="AA246" s="27"/>
      <c r="AB246" s="27"/>
      <c r="AF246" s="27"/>
      <c r="AG246" s="278"/>
      <c r="AH246" s="27"/>
    </row>
    <row r="247" spans="4:34" hidden="1" x14ac:dyDescent="0.35">
      <c r="D247" s="27"/>
      <c r="E247" s="27"/>
      <c r="N247" s="27"/>
      <c r="O247" s="27"/>
      <c r="P247" s="27"/>
      <c r="Z247" s="27"/>
      <c r="AA247" s="27"/>
      <c r="AB247" s="27"/>
      <c r="AF247" s="27"/>
      <c r="AG247" s="278"/>
      <c r="AH247" s="27"/>
    </row>
    <row r="248" spans="4:34" hidden="1" x14ac:dyDescent="0.35">
      <c r="D248" s="27"/>
      <c r="E248" s="27"/>
      <c r="N248" s="27"/>
      <c r="O248" s="27"/>
      <c r="P248" s="27"/>
      <c r="Z248" s="27"/>
      <c r="AA248" s="27"/>
      <c r="AB248" s="27"/>
      <c r="AF248" s="27"/>
      <c r="AG248" s="278"/>
      <c r="AH248" s="27"/>
    </row>
    <row r="249" spans="4:34" hidden="1" x14ac:dyDescent="0.35">
      <c r="D249" s="27"/>
      <c r="E249" s="27"/>
      <c r="N249" s="27"/>
      <c r="O249" s="27"/>
      <c r="P249" s="27"/>
      <c r="Z249" s="27"/>
      <c r="AA249" s="27"/>
      <c r="AB249" s="27"/>
      <c r="AF249" s="27"/>
      <c r="AG249" s="278"/>
      <c r="AH249" s="27"/>
    </row>
    <row r="250" spans="4:34" hidden="1" x14ac:dyDescent="0.35">
      <c r="D250" s="27"/>
      <c r="E250" s="27"/>
      <c r="N250" s="27"/>
      <c r="O250" s="27"/>
      <c r="P250" s="27"/>
      <c r="Z250" s="27"/>
      <c r="AA250" s="27"/>
      <c r="AB250" s="27"/>
      <c r="AF250" s="27"/>
      <c r="AG250" s="278"/>
      <c r="AH250" s="27"/>
    </row>
    <row r="251" spans="4:34" hidden="1" x14ac:dyDescent="0.35">
      <c r="D251" s="27"/>
      <c r="E251" s="27"/>
      <c r="N251" s="27"/>
      <c r="O251" s="27"/>
      <c r="P251" s="27"/>
      <c r="Z251" s="27"/>
      <c r="AA251" s="27"/>
      <c r="AB251" s="27"/>
      <c r="AF251" s="27"/>
      <c r="AG251" s="278"/>
      <c r="AH251" s="27"/>
    </row>
    <row r="252" spans="4:34" hidden="1" x14ac:dyDescent="0.35">
      <c r="D252" s="27"/>
      <c r="E252" s="27"/>
      <c r="N252" s="27"/>
      <c r="O252" s="27"/>
      <c r="P252" s="27"/>
      <c r="Z252" s="27"/>
      <c r="AA252" s="27"/>
      <c r="AB252" s="27"/>
      <c r="AF252" s="27"/>
      <c r="AG252" s="278"/>
      <c r="AH252" s="27"/>
    </row>
    <row r="253" spans="4:34" hidden="1" x14ac:dyDescent="0.35">
      <c r="D253" s="27"/>
      <c r="E253" s="27"/>
      <c r="N253" s="27"/>
      <c r="O253" s="27"/>
      <c r="P253" s="27"/>
      <c r="Z253" s="27"/>
      <c r="AA253" s="27"/>
      <c r="AB253" s="27"/>
      <c r="AF253" s="27"/>
      <c r="AG253" s="278"/>
      <c r="AH253" s="27"/>
    </row>
    <row r="254" spans="4:34" hidden="1" x14ac:dyDescent="0.35">
      <c r="D254" s="27"/>
      <c r="E254" s="27"/>
      <c r="N254" s="27"/>
      <c r="O254" s="27"/>
      <c r="P254" s="27"/>
      <c r="Z254" s="27"/>
      <c r="AA254" s="27"/>
      <c r="AB254" s="27"/>
      <c r="AF254" s="27"/>
      <c r="AG254" s="278"/>
      <c r="AH254" s="27"/>
    </row>
    <row r="255" spans="4:34" hidden="1" x14ac:dyDescent="0.35">
      <c r="D255" s="27"/>
      <c r="E255" s="27"/>
      <c r="N255" s="27"/>
      <c r="O255" s="27"/>
      <c r="P255" s="27"/>
      <c r="Z255" s="27"/>
      <c r="AA255" s="27"/>
      <c r="AB255" s="27"/>
      <c r="AF255" s="27"/>
      <c r="AG255" s="278"/>
      <c r="AH255" s="27"/>
    </row>
    <row r="256" spans="4:34" hidden="1" x14ac:dyDescent="0.35">
      <c r="D256" s="27"/>
      <c r="E256" s="27"/>
      <c r="N256" s="27"/>
      <c r="O256" s="27"/>
      <c r="P256" s="27"/>
      <c r="Z256" s="27"/>
      <c r="AA256" s="27"/>
      <c r="AB256" s="27"/>
      <c r="AF256" s="27"/>
      <c r="AG256" s="278"/>
      <c r="AH256" s="27"/>
    </row>
    <row r="257" spans="4:34" hidden="1" x14ac:dyDescent="0.35">
      <c r="D257" s="27"/>
      <c r="E257" s="27"/>
      <c r="N257" s="27"/>
      <c r="O257" s="27"/>
      <c r="P257" s="27"/>
      <c r="Z257" s="27"/>
      <c r="AA257" s="27"/>
      <c r="AB257" s="27"/>
      <c r="AF257" s="27"/>
      <c r="AG257" s="278"/>
      <c r="AH257" s="27"/>
    </row>
    <row r="258" spans="4:34" hidden="1" x14ac:dyDescent="0.35">
      <c r="D258" s="27"/>
      <c r="E258" s="27"/>
      <c r="N258" s="27"/>
      <c r="O258" s="27"/>
      <c r="P258" s="27"/>
      <c r="Z258" s="27"/>
      <c r="AA258" s="27"/>
      <c r="AB258" s="27"/>
      <c r="AF258" s="27"/>
      <c r="AG258" s="278"/>
      <c r="AH258" s="27"/>
    </row>
    <row r="259" spans="4:34" hidden="1" x14ac:dyDescent="0.35">
      <c r="D259" s="27"/>
      <c r="E259" s="27"/>
      <c r="N259" s="27"/>
      <c r="O259" s="27"/>
      <c r="P259" s="27"/>
      <c r="Z259" s="27"/>
      <c r="AA259" s="27"/>
      <c r="AB259" s="27"/>
      <c r="AF259" s="27"/>
      <c r="AG259" s="278"/>
      <c r="AH259" s="27"/>
    </row>
    <row r="260" spans="4:34" hidden="1" x14ac:dyDescent="0.35">
      <c r="D260" s="27"/>
      <c r="E260" s="27"/>
      <c r="N260" s="27"/>
      <c r="O260" s="27"/>
      <c r="P260" s="27"/>
      <c r="Z260" s="27"/>
      <c r="AA260" s="27"/>
      <c r="AB260" s="27"/>
      <c r="AF260" s="27"/>
      <c r="AG260" s="278"/>
      <c r="AH260" s="27"/>
    </row>
    <row r="261" spans="4:34" hidden="1" x14ac:dyDescent="0.35">
      <c r="D261" s="27"/>
      <c r="E261" s="27"/>
      <c r="N261" s="27"/>
      <c r="O261" s="27"/>
      <c r="P261" s="27"/>
      <c r="Z261" s="27"/>
      <c r="AA261" s="27"/>
      <c r="AB261" s="27"/>
      <c r="AF261" s="27"/>
      <c r="AG261" s="278"/>
      <c r="AH261" s="27"/>
    </row>
    <row r="262" spans="4:34" hidden="1" x14ac:dyDescent="0.35">
      <c r="D262" s="27"/>
      <c r="E262" s="27"/>
      <c r="N262" s="27"/>
      <c r="O262" s="27"/>
      <c r="P262" s="27"/>
      <c r="Z262" s="27"/>
      <c r="AA262" s="27"/>
      <c r="AB262" s="27"/>
      <c r="AF262" s="27"/>
      <c r="AG262" s="278"/>
      <c r="AH262" s="27"/>
    </row>
    <row r="263" spans="4:34" hidden="1" x14ac:dyDescent="0.35">
      <c r="D263" s="27"/>
      <c r="E263" s="27"/>
      <c r="N263" s="27"/>
      <c r="O263" s="27"/>
      <c r="P263" s="27"/>
      <c r="Z263" s="27"/>
      <c r="AA263" s="27"/>
      <c r="AB263" s="27"/>
      <c r="AF263" s="27"/>
      <c r="AG263" s="278"/>
      <c r="AH263" s="27"/>
    </row>
    <row r="264" spans="4:34" hidden="1" x14ac:dyDescent="0.35">
      <c r="D264" s="27"/>
      <c r="E264" s="27"/>
      <c r="N264" s="27"/>
      <c r="O264" s="27"/>
      <c r="P264" s="27"/>
      <c r="Z264" s="27"/>
      <c r="AA264" s="27"/>
      <c r="AB264" s="27"/>
      <c r="AF264" s="27"/>
      <c r="AG264" s="278"/>
      <c r="AH264" s="27"/>
    </row>
    <row r="265" spans="4:34" hidden="1" x14ac:dyDescent="0.35">
      <c r="D265" s="27"/>
      <c r="E265" s="27"/>
      <c r="N265" s="27"/>
      <c r="O265" s="27"/>
      <c r="P265" s="27"/>
      <c r="Z265" s="27"/>
      <c r="AA265" s="27"/>
      <c r="AB265" s="27"/>
      <c r="AF265" s="27"/>
      <c r="AG265" s="278"/>
      <c r="AH265" s="27"/>
    </row>
    <row r="266" spans="4:34" hidden="1" x14ac:dyDescent="0.35">
      <c r="D266" s="27"/>
      <c r="E266" s="27"/>
      <c r="N266" s="27"/>
      <c r="O266" s="27"/>
      <c r="P266" s="27"/>
      <c r="Z266" s="27"/>
      <c r="AA266" s="27"/>
      <c r="AB266" s="27"/>
      <c r="AF266" s="27"/>
      <c r="AG266" s="278"/>
      <c r="AH266" s="27"/>
    </row>
    <row r="267" spans="4:34" hidden="1" x14ac:dyDescent="0.35">
      <c r="D267" s="27"/>
      <c r="E267" s="27"/>
      <c r="N267" s="27"/>
      <c r="O267" s="27"/>
      <c r="P267" s="27"/>
      <c r="Z267" s="27"/>
      <c r="AA267" s="27"/>
      <c r="AB267" s="27"/>
      <c r="AF267" s="27"/>
      <c r="AG267" s="278"/>
      <c r="AH267" s="27"/>
    </row>
    <row r="268" spans="4:34" hidden="1" x14ac:dyDescent="0.35">
      <c r="D268" s="27"/>
      <c r="E268" s="27"/>
      <c r="N268" s="27"/>
      <c r="O268" s="27"/>
      <c r="P268" s="27"/>
      <c r="Z268" s="27"/>
      <c r="AA268" s="27"/>
      <c r="AB268" s="27"/>
      <c r="AF268" s="27"/>
      <c r="AG268" s="278"/>
      <c r="AH268" s="27"/>
    </row>
    <row r="269" spans="4:34" hidden="1" x14ac:dyDescent="0.35">
      <c r="D269" s="27"/>
      <c r="E269" s="27"/>
      <c r="N269" s="27"/>
      <c r="O269" s="27"/>
      <c r="P269" s="27"/>
      <c r="Z269" s="27"/>
      <c r="AA269" s="27"/>
      <c r="AB269" s="27"/>
      <c r="AF269" s="27"/>
      <c r="AG269" s="278"/>
      <c r="AH269" s="27"/>
    </row>
    <row r="270" spans="4:34" hidden="1" x14ac:dyDescent="0.35">
      <c r="D270" s="27"/>
      <c r="E270" s="27"/>
      <c r="N270" s="27"/>
      <c r="O270" s="27"/>
      <c r="P270" s="27"/>
      <c r="Z270" s="27"/>
      <c r="AA270" s="27"/>
      <c r="AB270" s="27"/>
      <c r="AF270" s="27"/>
      <c r="AG270" s="278"/>
      <c r="AH270" s="27"/>
    </row>
    <row r="271" spans="4:34" hidden="1" x14ac:dyDescent="0.35">
      <c r="D271" s="27"/>
      <c r="E271" s="27"/>
      <c r="N271" s="27"/>
      <c r="O271" s="27"/>
      <c r="P271" s="27"/>
      <c r="Z271" s="27"/>
      <c r="AA271" s="27"/>
      <c r="AB271" s="27"/>
      <c r="AF271" s="27"/>
      <c r="AG271" s="278"/>
      <c r="AH271" s="27"/>
    </row>
    <row r="272" spans="4:34" hidden="1" x14ac:dyDescent="0.35">
      <c r="D272" s="27"/>
      <c r="E272" s="27"/>
      <c r="N272" s="27"/>
      <c r="O272" s="27"/>
      <c r="P272" s="27"/>
      <c r="Z272" s="27"/>
      <c r="AA272" s="27"/>
      <c r="AB272" s="27"/>
      <c r="AF272" s="27"/>
      <c r="AG272" s="278"/>
      <c r="AH272" s="27"/>
    </row>
    <row r="273" spans="4:34" hidden="1" x14ac:dyDescent="0.35">
      <c r="D273" s="27"/>
      <c r="E273" s="27"/>
      <c r="N273" s="27"/>
      <c r="O273" s="27"/>
      <c r="P273" s="27"/>
      <c r="Z273" s="27"/>
      <c r="AA273" s="27"/>
      <c r="AB273" s="27"/>
      <c r="AF273" s="27"/>
      <c r="AG273" s="278"/>
      <c r="AH273" s="27"/>
    </row>
    <row r="274" spans="4:34" hidden="1" x14ac:dyDescent="0.35">
      <c r="D274" s="27"/>
      <c r="E274" s="27"/>
      <c r="N274" s="27"/>
      <c r="O274" s="27"/>
      <c r="P274" s="27"/>
      <c r="Z274" s="27"/>
      <c r="AA274" s="27"/>
      <c r="AB274" s="27"/>
      <c r="AF274" s="27"/>
      <c r="AG274" s="278"/>
      <c r="AH274" s="27"/>
    </row>
    <row r="275" spans="4:34" hidden="1" x14ac:dyDescent="0.35">
      <c r="D275" s="27"/>
      <c r="E275" s="27"/>
      <c r="N275" s="27"/>
      <c r="O275" s="27"/>
      <c r="P275" s="27"/>
      <c r="Z275" s="27"/>
      <c r="AA275" s="27"/>
      <c r="AB275" s="27"/>
      <c r="AF275" s="27"/>
      <c r="AG275" s="278"/>
      <c r="AH275" s="27"/>
    </row>
    <row r="276" spans="4:34" hidden="1" x14ac:dyDescent="0.35">
      <c r="D276" s="27"/>
      <c r="E276" s="27"/>
      <c r="N276" s="27"/>
      <c r="O276" s="27"/>
      <c r="P276" s="27"/>
      <c r="Z276" s="27"/>
      <c r="AA276" s="27"/>
      <c r="AB276" s="27"/>
      <c r="AF276" s="27"/>
      <c r="AG276" s="278"/>
      <c r="AH276" s="27"/>
    </row>
    <row r="277" spans="4:34" hidden="1" x14ac:dyDescent="0.35">
      <c r="D277" s="27"/>
      <c r="E277" s="27"/>
      <c r="N277" s="27"/>
      <c r="O277" s="27"/>
      <c r="P277" s="27"/>
      <c r="Z277" s="27"/>
      <c r="AA277" s="27"/>
      <c r="AB277" s="27"/>
      <c r="AF277" s="27"/>
      <c r="AG277" s="278"/>
      <c r="AH277" s="27"/>
    </row>
    <row r="278" spans="4:34" hidden="1" x14ac:dyDescent="0.35">
      <c r="D278" s="27"/>
      <c r="E278" s="27"/>
      <c r="N278" s="27"/>
      <c r="O278" s="27"/>
      <c r="P278" s="27"/>
      <c r="Z278" s="27"/>
      <c r="AA278" s="27"/>
      <c r="AB278" s="27"/>
      <c r="AF278" s="27"/>
      <c r="AG278" s="278"/>
      <c r="AH278" s="27"/>
    </row>
    <row r="279" spans="4:34" hidden="1" x14ac:dyDescent="0.35">
      <c r="D279" s="27"/>
      <c r="E279" s="27"/>
      <c r="N279" s="27"/>
      <c r="O279" s="27"/>
      <c r="P279" s="27"/>
      <c r="Z279" s="27"/>
      <c r="AA279" s="27"/>
      <c r="AB279" s="27"/>
      <c r="AF279" s="27"/>
      <c r="AG279" s="278"/>
      <c r="AH279" s="27"/>
    </row>
    <row r="280" spans="4:34" hidden="1" x14ac:dyDescent="0.35">
      <c r="D280" s="27"/>
      <c r="E280" s="27"/>
      <c r="N280" s="27"/>
      <c r="O280" s="27"/>
      <c r="P280" s="27"/>
      <c r="Z280" s="27"/>
      <c r="AA280" s="27"/>
      <c r="AB280" s="27"/>
      <c r="AF280" s="27"/>
      <c r="AG280" s="278"/>
      <c r="AH280" s="27"/>
    </row>
    <row r="281" spans="4:34" hidden="1" x14ac:dyDescent="0.35">
      <c r="D281" s="27"/>
      <c r="E281" s="27"/>
      <c r="N281" s="27"/>
      <c r="O281" s="27"/>
      <c r="P281" s="27"/>
      <c r="Z281" s="27"/>
      <c r="AA281" s="27"/>
      <c r="AB281" s="27"/>
      <c r="AF281" s="27"/>
      <c r="AG281" s="278"/>
      <c r="AH281" s="27"/>
    </row>
    <row r="282" spans="4:34" hidden="1" x14ac:dyDescent="0.35">
      <c r="D282" s="27"/>
      <c r="E282" s="27"/>
      <c r="N282" s="27"/>
      <c r="O282" s="27"/>
      <c r="P282" s="27"/>
      <c r="Z282" s="27"/>
      <c r="AA282" s="27"/>
      <c r="AB282" s="27"/>
      <c r="AF282" s="27"/>
      <c r="AG282" s="278"/>
      <c r="AH282" s="27"/>
    </row>
    <row r="283" spans="4:34" hidden="1" x14ac:dyDescent="0.35">
      <c r="D283" s="27"/>
      <c r="E283" s="27"/>
      <c r="N283" s="27"/>
      <c r="O283" s="27"/>
      <c r="P283" s="27"/>
      <c r="Z283" s="27"/>
      <c r="AA283" s="27"/>
      <c r="AB283" s="27"/>
      <c r="AF283" s="27"/>
      <c r="AG283" s="278"/>
      <c r="AH283" s="27"/>
    </row>
    <row r="284" spans="4:34" hidden="1" x14ac:dyDescent="0.35">
      <c r="D284" s="27"/>
      <c r="E284" s="27"/>
      <c r="N284" s="27"/>
      <c r="O284" s="27"/>
      <c r="P284" s="27"/>
      <c r="Z284" s="27"/>
      <c r="AA284" s="27"/>
      <c r="AB284" s="27"/>
      <c r="AF284" s="27"/>
      <c r="AG284" s="278"/>
      <c r="AH284" s="27"/>
    </row>
    <row r="285" spans="4:34" hidden="1" x14ac:dyDescent="0.35">
      <c r="D285" s="27"/>
      <c r="E285" s="27"/>
      <c r="N285" s="27"/>
      <c r="O285" s="27"/>
      <c r="P285" s="27"/>
      <c r="Z285" s="27"/>
      <c r="AA285" s="27"/>
      <c r="AB285" s="27"/>
      <c r="AF285" s="27"/>
      <c r="AG285" s="278"/>
      <c r="AH285" s="27"/>
    </row>
    <row r="286" spans="4:34" hidden="1" x14ac:dyDescent="0.35">
      <c r="D286" s="27"/>
      <c r="E286" s="27"/>
      <c r="N286" s="27"/>
      <c r="O286" s="27"/>
      <c r="P286" s="27"/>
      <c r="Z286" s="27"/>
      <c r="AA286" s="27"/>
      <c r="AB286" s="27"/>
      <c r="AF286" s="27"/>
      <c r="AG286" s="278"/>
      <c r="AH286" s="27"/>
    </row>
    <row r="287" spans="4:34" hidden="1" x14ac:dyDescent="0.35">
      <c r="D287" s="27"/>
      <c r="E287" s="27"/>
      <c r="N287" s="27"/>
      <c r="O287" s="27"/>
      <c r="P287" s="27"/>
      <c r="Z287" s="27"/>
      <c r="AA287" s="27"/>
      <c r="AB287" s="27"/>
      <c r="AF287" s="27"/>
      <c r="AG287" s="278"/>
      <c r="AH287" s="27"/>
    </row>
    <row r="288" spans="4:34" hidden="1" x14ac:dyDescent="0.35">
      <c r="D288" s="27"/>
      <c r="E288" s="27"/>
      <c r="N288" s="27"/>
      <c r="O288" s="27"/>
      <c r="P288" s="27"/>
      <c r="Z288" s="27"/>
      <c r="AA288" s="27"/>
      <c r="AB288" s="27"/>
      <c r="AF288" s="27"/>
      <c r="AG288" s="278"/>
      <c r="AH288" s="27"/>
    </row>
    <row r="289" spans="4:34" hidden="1" x14ac:dyDescent="0.35">
      <c r="D289" s="27"/>
      <c r="E289" s="27"/>
      <c r="N289" s="27"/>
      <c r="O289" s="27"/>
      <c r="P289" s="27"/>
      <c r="Z289" s="27"/>
      <c r="AA289" s="27"/>
      <c r="AB289" s="27"/>
      <c r="AF289" s="27"/>
      <c r="AG289" s="278"/>
      <c r="AH289" s="27"/>
    </row>
    <row r="290" spans="4:34" hidden="1" x14ac:dyDescent="0.35">
      <c r="D290" s="27"/>
      <c r="E290" s="27"/>
      <c r="N290" s="27"/>
      <c r="O290" s="27"/>
      <c r="P290" s="27"/>
      <c r="Z290" s="27"/>
      <c r="AA290" s="27"/>
      <c r="AB290" s="27"/>
      <c r="AF290" s="27"/>
      <c r="AG290" s="278"/>
      <c r="AH290" s="27"/>
    </row>
    <row r="291" spans="4:34" hidden="1" x14ac:dyDescent="0.35">
      <c r="D291" s="27"/>
      <c r="E291" s="27"/>
      <c r="N291" s="27"/>
      <c r="O291" s="27"/>
      <c r="P291" s="27"/>
      <c r="Z291" s="27"/>
      <c r="AA291" s="27"/>
      <c r="AB291" s="27"/>
      <c r="AF291" s="27"/>
      <c r="AG291" s="278"/>
      <c r="AH291" s="27"/>
    </row>
    <row r="292" spans="4:34" hidden="1" x14ac:dyDescent="0.35">
      <c r="D292" s="27"/>
      <c r="E292" s="27"/>
      <c r="N292" s="27"/>
      <c r="O292" s="27"/>
      <c r="P292" s="27"/>
      <c r="Z292" s="27"/>
      <c r="AA292" s="27"/>
      <c r="AB292" s="27"/>
      <c r="AF292" s="27"/>
      <c r="AG292" s="278"/>
      <c r="AH292" s="27"/>
    </row>
    <row r="293" spans="4:34" hidden="1" x14ac:dyDescent="0.35">
      <c r="D293" s="27"/>
      <c r="E293" s="27"/>
      <c r="N293" s="27"/>
      <c r="O293" s="27"/>
      <c r="P293" s="27"/>
      <c r="Z293" s="27"/>
      <c r="AA293" s="27"/>
      <c r="AB293" s="27"/>
      <c r="AF293" s="27"/>
      <c r="AG293" s="278"/>
      <c r="AH293" s="27"/>
    </row>
    <row r="294" spans="4:34" hidden="1" x14ac:dyDescent="0.35">
      <c r="D294" s="27"/>
      <c r="E294" s="27"/>
      <c r="N294" s="27"/>
      <c r="O294" s="27"/>
      <c r="P294" s="27"/>
      <c r="Z294" s="27"/>
      <c r="AA294" s="27"/>
      <c r="AB294" s="27"/>
      <c r="AF294" s="27"/>
      <c r="AG294" s="278"/>
      <c r="AH294" s="27"/>
    </row>
    <row r="295" spans="4:34" hidden="1" x14ac:dyDescent="0.35">
      <c r="D295" s="27"/>
      <c r="E295" s="27"/>
      <c r="N295" s="27"/>
      <c r="O295" s="27"/>
      <c r="P295" s="27"/>
      <c r="Z295" s="27"/>
      <c r="AA295" s="27"/>
      <c r="AB295" s="27"/>
      <c r="AF295" s="27"/>
      <c r="AG295" s="278"/>
      <c r="AH295" s="27"/>
    </row>
    <row r="296" spans="4:34" hidden="1" x14ac:dyDescent="0.35">
      <c r="D296" s="27"/>
      <c r="E296" s="27"/>
      <c r="N296" s="27"/>
      <c r="O296" s="27"/>
      <c r="P296" s="27"/>
      <c r="Z296" s="27"/>
      <c r="AA296" s="27"/>
      <c r="AB296" s="27"/>
      <c r="AF296" s="27"/>
      <c r="AG296" s="278"/>
      <c r="AH296" s="27"/>
    </row>
    <row r="297" spans="4:34" hidden="1" x14ac:dyDescent="0.35">
      <c r="D297" s="27"/>
      <c r="E297" s="27"/>
      <c r="N297" s="27"/>
      <c r="O297" s="27"/>
      <c r="P297" s="27"/>
      <c r="Z297" s="27"/>
      <c r="AA297" s="27"/>
      <c r="AB297" s="27"/>
      <c r="AF297" s="27"/>
      <c r="AG297" s="278"/>
      <c r="AH297" s="27"/>
    </row>
    <row r="298" spans="4:34" hidden="1" x14ac:dyDescent="0.35">
      <c r="D298" s="27"/>
      <c r="E298" s="27"/>
      <c r="N298" s="27"/>
      <c r="O298" s="27"/>
      <c r="P298" s="27"/>
      <c r="Z298" s="27"/>
      <c r="AA298" s="27"/>
      <c r="AB298" s="27"/>
      <c r="AF298" s="27"/>
      <c r="AG298" s="278"/>
      <c r="AH298" s="27"/>
    </row>
    <row r="299" spans="4:34" hidden="1" x14ac:dyDescent="0.35">
      <c r="D299" s="27"/>
      <c r="E299" s="27"/>
      <c r="N299" s="27"/>
      <c r="O299" s="27"/>
      <c r="P299" s="27"/>
      <c r="Z299" s="27"/>
      <c r="AA299" s="27"/>
      <c r="AB299" s="27"/>
      <c r="AF299" s="27"/>
      <c r="AG299" s="278"/>
      <c r="AH299" s="27"/>
    </row>
    <row r="300" spans="4:34" hidden="1" x14ac:dyDescent="0.35">
      <c r="D300" s="27"/>
      <c r="E300" s="27"/>
      <c r="N300" s="27"/>
      <c r="O300" s="27"/>
      <c r="P300" s="27"/>
      <c r="Z300" s="27"/>
      <c r="AA300" s="27"/>
      <c r="AB300" s="27"/>
      <c r="AF300" s="27"/>
      <c r="AG300" s="278"/>
      <c r="AH300" s="27"/>
    </row>
    <row r="301" spans="4:34" hidden="1" x14ac:dyDescent="0.35">
      <c r="D301" s="27"/>
      <c r="E301" s="27"/>
      <c r="N301" s="27"/>
      <c r="O301" s="27"/>
      <c r="P301" s="27"/>
      <c r="Z301" s="27"/>
      <c r="AA301" s="27"/>
      <c r="AB301" s="27"/>
      <c r="AF301" s="27"/>
      <c r="AG301" s="278"/>
      <c r="AH301" s="27"/>
    </row>
    <row r="302" spans="4:34" hidden="1" x14ac:dyDescent="0.35">
      <c r="D302" s="27"/>
      <c r="E302" s="27"/>
      <c r="N302" s="27"/>
      <c r="O302" s="27"/>
      <c r="P302" s="27"/>
      <c r="Z302" s="27"/>
      <c r="AA302" s="27"/>
      <c r="AB302" s="27"/>
      <c r="AF302" s="27"/>
      <c r="AG302" s="278"/>
      <c r="AH302" s="27"/>
    </row>
    <row r="303" spans="4:34" hidden="1" x14ac:dyDescent="0.35">
      <c r="D303" s="27"/>
      <c r="E303" s="27"/>
      <c r="N303" s="27"/>
      <c r="O303" s="27"/>
      <c r="P303" s="27"/>
      <c r="Z303" s="27"/>
      <c r="AA303" s="27"/>
      <c r="AB303" s="27"/>
      <c r="AF303" s="27"/>
      <c r="AG303" s="278"/>
      <c r="AH303" s="27"/>
    </row>
    <row r="304" spans="4:34" hidden="1" x14ac:dyDescent="0.35">
      <c r="D304" s="27"/>
      <c r="E304" s="27"/>
      <c r="N304" s="27"/>
      <c r="O304" s="27"/>
      <c r="P304" s="27"/>
      <c r="Z304" s="27"/>
      <c r="AA304" s="27"/>
      <c r="AB304" s="27"/>
      <c r="AF304" s="27"/>
      <c r="AG304" s="278"/>
      <c r="AH304" s="27"/>
    </row>
    <row r="305" spans="4:34" hidden="1" x14ac:dyDescent="0.35">
      <c r="D305" s="27"/>
      <c r="E305" s="27"/>
      <c r="N305" s="27"/>
      <c r="O305" s="27"/>
      <c r="P305" s="27"/>
      <c r="Z305" s="27"/>
      <c r="AA305" s="27"/>
      <c r="AB305" s="27"/>
      <c r="AF305" s="27"/>
      <c r="AG305" s="278"/>
      <c r="AH305" s="27"/>
    </row>
    <row r="306" spans="4:34" hidden="1" x14ac:dyDescent="0.35">
      <c r="D306" s="27"/>
      <c r="E306" s="27"/>
      <c r="N306" s="27"/>
      <c r="O306" s="27"/>
      <c r="P306" s="27"/>
      <c r="Z306" s="27"/>
      <c r="AA306" s="27"/>
      <c r="AB306" s="27"/>
      <c r="AF306" s="27"/>
      <c r="AG306" s="278"/>
      <c r="AH306" s="27"/>
    </row>
    <row r="307" spans="4:34" hidden="1" x14ac:dyDescent="0.35">
      <c r="D307" s="27"/>
      <c r="E307" s="27"/>
      <c r="N307" s="27"/>
      <c r="O307" s="27"/>
      <c r="P307" s="27"/>
      <c r="Z307" s="27"/>
      <c r="AA307" s="27"/>
      <c r="AB307" s="27"/>
      <c r="AF307" s="27"/>
      <c r="AG307" s="278"/>
      <c r="AH307" s="27"/>
    </row>
    <row r="308" spans="4:34" hidden="1" x14ac:dyDescent="0.35">
      <c r="D308" s="27"/>
      <c r="E308" s="27"/>
      <c r="N308" s="27"/>
      <c r="O308" s="27"/>
      <c r="P308" s="27"/>
      <c r="Z308" s="27"/>
      <c r="AA308" s="27"/>
      <c r="AB308" s="27"/>
      <c r="AF308" s="27"/>
      <c r="AG308" s="278"/>
      <c r="AH308" s="27"/>
    </row>
    <row r="309" spans="4:34" hidden="1" x14ac:dyDescent="0.35">
      <c r="D309" s="27"/>
      <c r="E309" s="27"/>
      <c r="N309" s="27"/>
      <c r="O309" s="27"/>
      <c r="P309" s="27"/>
      <c r="Z309" s="27"/>
      <c r="AA309" s="27"/>
      <c r="AB309" s="27"/>
      <c r="AF309" s="27"/>
      <c r="AG309" s="278"/>
      <c r="AH309" s="27"/>
    </row>
    <row r="310" spans="4:34" hidden="1" x14ac:dyDescent="0.35">
      <c r="D310" s="27"/>
      <c r="E310" s="27"/>
      <c r="N310" s="27"/>
      <c r="O310" s="27"/>
      <c r="P310" s="27"/>
      <c r="Z310" s="27"/>
      <c r="AA310" s="27"/>
      <c r="AB310" s="27"/>
      <c r="AF310" s="27"/>
      <c r="AG310" s="278"/>
      <c r="AH310" s="27"/>
    </row>
    <row r="311" spans="4:34" hidden="1" x14ac:dyDescent="0.35">
      <c r="D311" s="27"/>
      <c r="E311" s="27"/>
      <c r="N311" s="27"/>
      <c r="O311" s="27"/>
      <c r="P311" s="27"/>
      <c r="Z311" s="27"/>
      <c r="AA311" s="27"/>
      <c r="AB311" s="27"/>
      <c r="AF311" s="27"/>
      <c r="AG311" s="278"/>
      <c r="AH311" s="27"/>
    </row>
    <row r="312" spans="4:34" hidden="1" x14ac:dyDescent="0.35">
      <c r="D312" s="27"/>
      <c r="E312" s="27"/>
      <c r="N312" s="27"/>
      <c r="O312" s="27"/>
      <c r="P312" s="27"/>
      <c r="Z312" s="27"/>
      <c r="AA312" s="27"/>
      <c r="AB312" s="27"/>
      <c r="AF312" s="27"/>
      <c r="AG312" s="278"/>
      <c r="AH312" s="27"/>
    </row>
    <row r="313" spans="4:34" hidden="1" x14ac:dyDescent="0.35">
      <c r="D313" s="27"/>
      <c r="E313" s="27"/>
      <c r="N313" s="27"/>
      <c r="O313" s="27"/>
      <c r="P313" s="27"/>
      <c r="Z313" s="27"/>
      <c r="AA313" s="27"/>
      <c r="AB313" s="27"/>
      <c r="AF313" s="27"/>
      <c r="AG313" s="278"/>
      <c r="AH313" s="27"/>
    </row>
    <row r="314" spans="4:34" hidden="1" x14ac:dyDescent="0.35">
      <c r="D314" s="27"/>
      <c r="E314" s="27"/>
      <c r="N314" s="27"/>
      <c r="O314" s="27"/>
      <c r="P314" s="27"/>
      <c r="Z314" s="27"/>
      <c r="AA314" s="27"/>
      <c r="AB314" s="27"/>
      <c r="AF314" s="27"/>
      <c r="AG314" s="278"/>
      <c r="AH314" s="27"/>
    </row>
    <row r="315" spans="4:34" hidden="1" x14ac:dyDescent="0.35">
      <c r="D315" s="27"/>
      <c r="E315" s="27"/>
      <c r="N315" s="27"/>
      <c r="O315" s="27"/>
      <c r="P315" s="27"/>
      <c r="Z315" s="27"/>
      <c r="AA315" s="27"/>
      <c r="AB315" s="27"/>
      <c r="AF315" s="27"/>
      <c r="AG315" s="278"/>
      <c r="AH315" s="27"/>
    </row>
    <row r="316" spans="4:34" hidden="1" x14ac:dyDescent="0.35">
      <c r="D316" s="27"/>
      <c r="E316" s="27"/>
      <c r="N316" s="27"/>
      <c r="O316" s="27"/>
      <c r="P316" s="27"/>
      <c r="Z316" s="27"/>
      <c r="AA316" s="27"/>
      <c r="AB316" s="27"/>
      <c r="AF316" s="27"/>
      <c r="AG316" s="278"/>
      <c r="AH316" s="27"/>
    </row>
    <row r="317" spans="4:34" hidden="1" x14ac:dyDescent="0.35">
      <c r="D317" s="27"/>
      <c r="E317" s="27"/>
      <c r="N317" s="27"/>
      <c r="O317" s="27"/>
      <c r="P317" s="27"/>
      <c r="Z317" s="27"/>
      <c r="AA317" s="27"/>
      <c r="AB317" s="27"/>
      <c r="AF317" s="27"/>
      <c r="AG317" s="278"/>
      <c r="AH317" s="27"/>
    </row>
    <row r="318" spans="4:34" hidden="1" x14ac:dyDescent="0.35">
      <c r="D318" s="27"/>
      <c r="E318" s="27"/>
      <c r="N318" s="27"/>
      <c r="O318" s="27"/>
      <c r="P318" s="27"/>
      <c r="Z318" s="27"/>
      <c r="AA318" s="27"/>
      <c r="AB318" s="27"/>
      <c r="AF318" s="27"/>
      <c r="AG318" s="278"/>
      <c r="AH318" s="27"/>
    </row>
    <row r="319" spans="4:34" hidden="1" x14ac:dyDescent="0.35">
      <c r="D319" s="27"/>
      <c r="E319" s="27"/>
      <c r="N319" s="27"/>
      <c r="O319" s="27"/>
      <c r="P319" s="27"/>
      <c r="Z319" s="27"/>
      <c r="AA319" s="27"/>
      <c r="AB319" s="27"/>
      <c r="AF319" s="27"/>
      <c r="AG319" s="278"/>
      <c r="AH319" s="27"/>
    </row>
    <row r="320" spans="4:34" hidden="1" x14ac:dyDescent="0.35">
      <c r="D320" s="27"/>
      <c r="E320" s="27"/>
      <c r="N320" s="27"/>
      <c r="O320" s="27"/>
      <c r="P320" s="27"/>
      <c r="Z320" s="27"/>
      <c r="AA320" s="27"/>
      <c r="AB320" s="27"/>
      <c r="AF320" s="27"/>
      <c r="AG320" s="278"/>
      <c r="AH320" s="27"/>
    </row>
    <row r="321" spans="4:34" hidden="1" x14ac:dyDescent="0.35">
      <c r="D321" s="27"/>
      <c r="E321" s="27"/>
      <c r="N321" s="27"/>
      <c r="O321" s="27"/>
      <c r="P321" s="27"/>
      <c r="Z321" s="27"/>
      <c r="AA321" s="27"/>
      <c r="AB321" s="27"/>
      <c r="AF321" s="27"/>
      <c r="AG321" s="278"/>
      <c r="AH321" s="27"/>
    </row>
    <row r="322" spans="4:34" hidden="1" x14ac:dyDescent="0.35">
      <c r="D322" s="27"/>
      <c r="E322" s="27"/>
      <c r="N322" s="27"/>
      <c r="O322" s="27"/>
      <c r="P322" s="27"/>
      <c r="Z322" s="27"/>
      <c r="AA322" s="27"/>
      <c r="AB322" s="27"/>
      <c r="AF322" s="27"/>
      <c r="AG322" s="278"/>
      <c r="AH322" s="27"/>
    </row>
    <row r="323" spans="4:34" hidden="1" x14ac:dyDescent="0.35">
      <c r="D323" s="27"/>
      <c r="E323" s="27"/>
      <c r="N323" s="27"/>
      <c r="O323" s="27"/>
      <c r="P323" s="27"/>
      <c r="Z323" s="27"/>
      <c r="AA323" s="27"/>
      <c r="AB323" s="27"/>
      <c r="AF323" s="27"/>
      <c r="AG323" s="278"/>
      <c r="AH323" s="27"/>
    </row>
    <row r="324" spans="4:34" hidden="1" x14ac:dyDescent="0.35">
      <c r="D324" s="27"/>
      <c r="E324" s="27"/>
      <c r="N324" s="27"/>
      <c r="O324" s="27"/>
      <c r="P324" s="27"/>
      <c r="Z324" s="27"/>
      <c r="AA324" s="27"/>
      <c r="AB324" s="27"/>
      <c r="AF324" s="27"/>
      <c r="AG324" s="278"/>
      <c r="AH324" s="27"/>
    </row>
    <row r="325" spans="4:34" hidden="1" x14ac:dyDescent="0.35">
      <c r="D325" s="27"/>
      <c r="E325" s="27"/>
      <c r="N325" s="27"/>
      <c r="O325" s="27"/>
      <c r="P325" s="27"/>
      <c r="Z325" s="27"/>
      <c r="AA325" s="27"/>
      <c r="AB325" s="27"/>
      <c r="AF325" s="27"/>
      <c r="AG325" s="278"/>
      <c r="AH325" s="27"/>
    </row>
    <row r="326" spans="4:34" hidden="1" x14ac:dyDescent="0.35">
      <c r="D326" s="27"/>
      <c r="E326" s="27"/>
      <c r="N326" s="27"/>
      <c r="O326" s="27"/>
      <c r="P326" s="27"/>
      <c r="Z326" s="27"/>
      <c r="AA326" s="27"/>
      <c r="AB326" s="27"/>
      <c r="AF326" s="27"/>
      <c r="AG326" s="278"/>
      <c r="AH326" s="27"/>
    </row>
    <row r="327" spans="4:34" hidden="1" x14ac:dyDescent="0.35">
      <c r="D327" s="27"/>
      <c r="E327" s="27"/>
      <c r="N327" s="27"/>
      <c r="O327" s="27"/>
      <c r="P327" s="27"/>
      <c r="Z327" s="27"/>
      <c r="AA327" s="27"/>
      <c r="AB327" s="27"/>
      <c r="AF327" s="27"/>
      <c r="AG327" s="278"/>
      <c r="AH327" s="27"/>
    </row>
    <row r="328" spans="4:34" hidden="1" x14ac:dyDescent="0.35">
      <c r="D328" s="27"/>
      <c r="E328" s="27"/>
      <c r="N328" s="27"/>
      <c r="O328" s="27"/>
      <c r="P328" s="27"/>
      <c r="Z328" s="27"/>
      <c r="AA328" s="27"/>
      <c r="AB328" s="27"/>
      <c r="AF328" s="27"/>
      <c r="AG328" s="278"/>
      <c r="AH328" s="27"/>
    </row>
    <row r="329" spans="4:34" hidden="1" x14ac:dyDescent="0.35">
      <c r="D329" s="27"/>
      <c r="E329" s="27"/>
      <c r="N329" s="27"/>
      <c r="O329" s="27"/>
      <c r="P329" s="27"/>
      <c r="Z329" s="27"/>
      <c r="AA329" s="27"/>
      <c r="AB329" s="27"/>
      <c r="AF329" s="27"/>
      <c r="AG329" s="278"/>
      <c r="AH329" s="27"/>
    </row>
    <row r="330" spans="4:34" hidden="1" x14ac:dyDescent="0.35">
      <c r="D330" s="27"/>
      <c r="E330" s="27"/>
      <c r="N330" s="27"/>
      <c r="O330" s="27"/>
      <c r="P330" s="27"/>
      <c r="Z330" s="27"/>
      <c r="AA330" s="27"/>
      <c r="AB330" s="27"/>
      <c r="AF330" s="27"/>
      <c r="AG330" s="278"/>
      <c r="AH330" s="27"/>
    </row>
    <row r="331" spans="4:34" hidden="1" x14ac:dyDescent="0.35">
      <c r="D331" s="27"/>
      <c r="E331" s="27"/>
      <c r="N331" s="27"/>
      <c r="O331" s="27"/>
      <c r="P331" s="27"/>
      <c r="Z331" s="27"/>
      <c r="AA331" s="27"/>
      <c r="AB331" s="27"/>
      <c r="AF331" s="27"/>
      <c r="AG331" s="278"/>
      <c r="AH331" s="27"/>
    </row>
    <row r="332" spans="4:34" hidden="1" x14ac:dyDescent="0.35">
      <c r="D332" s="27"/>
      <c r="E332" s="27"/>
      <c r="N332" s="27"/>
      <c r="O332" s="27"/>
      <c r="P332" s="27"/>
      <c r="Z332" s="27"/>
      <c r="AA332" s="27"/>
      <c r="AB332" s="27"/>
      <c r="AF332" s="27"/>
      <c r="AG332" s="278"/>
      <c r="AH332" s="27"/>
    </row>
    <row r="333" spans="4:34" hidden="1" x14ac:dyDescent="0.35">
      <c r="D333" s="27"/>
      <c r="E333" s="27"/>
      <c r="N333" s="27"/>
      <c r="O333" s="27"/>
      <c r="P333" s="27"/>
      <c r="Z333" s="27"/>
      <c r="AA333" s="27"/>
      <c r="AB333" s="27"/>
      <c r="AF333" s="27"/>
      <c r="AG333" s="278"/>
      <c r="AH333" s="27"/>
    </row>
    <row r="334" spans="4:34" hidden="1" x14ac:dyDescent="0.35">
      <c r="D334" s="27"/>
      <c r="E334" s="27"/>
      <c r="N334" s="27"/>
      <c r="O334" s="27"/>
      <c r="P334" s="27"/>
      <c r="Z334" s="27"/>
      <c r="AA334" s="27"/>
      <c r="AB334" s="27"/>
      <c r="AF334" s="27"/>
      <c r="AG334" s="278"/>
      <c r="AH334" s="27"/>
    </row>
    <row r="335" spans="4:34" hidden="1" x14ac:dyDescent="0.35">
      <c r="D335" s="27"/>
      <c r="E335" s="27"/>
      <c r="N335" s="27"/>
      <c r="O335" s="27"/>
      <c r="P335" s="27"/>
      <c r="Z335" s="27"/>
      <c r="AA335" s="27"/>
      <c r="AB335" s="27"/>
      <c r="AF335" s="27"/>
      <c r="AG335" s="278"/>
      <c r="AH335" s="27"/>
    </row>
    <row r="336" spans="4:34" hidden="1" x14ac:dyDescent="0.35">
      <c r="D336" s="27"/>
      <c r="E336" s="27"/>
      <c r="N336" s="27"/>
      <c r="O336" s="27"/>
      <c r="P336" s="27"/>
      <c r="Z336" s="27"/>
      <c r="AA336" s="27"/>
      <c r="AB336" s="27"/>
      <c r="AF336" s="27"/>
      <c r="AG336" s="278"/>
      <c r="AH336" s="27"/>
    </row>
    <row r="337" spans="4:34" hidden="1" x14ac:dyDescent="0.35">
      <c r="D337" s="27"/>
      <c r="E337" s="27"/>
      <c r="N337" s="27"/>
      <c r="O337" s="27"/>
      <c r="P337" s="27"/>
      <c r="Z337" s="27"/>
      <c r="AA337" s="27"/>
      <c r="AB337" s="27"/>
      <c r="AF337" s="27"/>
      <c r="AG337" s="278"/>
      <c r="AH337" s="27"/>
    </row>
    <row r="338" spans="4:34" hidden="1" x14ac:dyDescent="0.35">
      <c r="D338" s="27"/>
      <c r="E338" s="27"/>
      <c r="N338" s="27"/>
      <c r="O338" s="27"/>
      <c r="P338" s="27"/>
      <c r="Z338" s="27"/>
      <c r="AA338" s="27"/>
      <c r="AB338" s="27"/>
      <c r="AF338" s="27"/>
      <c r="AG338" s="278"/>
      <c r="AH338" s="27"/>
    </row>
    <row r="339" spans="4:34" hidden="1" x14ac:dyDescent="0.35">
      <c r="D339" s="27"/>
      <c r="E339" s="27"/>
      <c r="N339" s="27"/>
      <c r="O339" s="27"/>
      <c r="P339" s="27"/>
      <c r="Z339" s="27"/>
      <c r="AA339" s="27"/>
      <c r="AB339" s="27"/>
      <c r="AF339" s="27"/>
      <c r="AG339" s="278"/>
      <c r="AH339" s="27"/>
    </row>
    <row r="340" spans="4:34" hidden="1" x14ac:dyDescent="0.35">
      <c r="D340" s="27"/>
      <c r="E340" s="27"/>
      <c r="N340" s="27"/>
      <c r="O340" s="27"/>
      <c r="P340" s="27"/>
      <c r="Z340" s="27"/>
      <c r="AA340" s="27"/>
      <c r="AB340" s="27"/>
      <c r="AF340" s="27"/>
      <c r="AG340" s="278"/>
      <c r="AH340" s="27"/>
    </row>
    <row r="341" spans="4:34" hidden="1" x14ac:dyDescent="0.35">
      <c r="D341" s="27"/>
      <c r="E341" s="27"/>
      <c r="N341" s="27"/>
      <c r="O341" s="27"/>
      <c r="P341" s="27"/>
      <c r="Z341" s="27"/>
      <c r="AA341" s="27"/>
      <c r="AB341" s="27"/>
      <c r="AF341" s="27"/>
      <c r="AG341" s="278"/>
      <c r="AH341" s="27"/>
    </row>
    <row r="342" spans="4:34" hidden="1" x14ac:dyDescent="0.35">
      <c r="D342" s="27"/>
      <c r="E342" s="27"/>
      <c r="N342" s="27"/>
      <c r="O342" s="27"/>
      <c r="P342" s="27"/>
      <c r="Z342" s="27"/>
      <c r="AA342" s="27"/>
      <c r="AB342" s="27"/>
      <c r="AF342" s="27"/>
      <c r="AG342" s="278"/>
      <c r="AH342" s="27"/>
    </row>
    <row r="343" spans="4:34" hidden="1" x14ac:dyDescent="0.35">
      <c r="D343" s="27"/>
      <c r="E343" s="27"/>
      <c r="N343" s="27"/>
      <c r="O343" s="27"/>
      <c r="P343" s="27"/>
      <c r="Z343" s="27"/>
      <c r="AA343" s="27"/>
      <c r="AB343" s="27"/>
      <c r="AF343" s="27"/>
      <c r="AG343" s="278"/>
      <c r="AH343" s="27"/>
    </row>
    <row r="344" spans="4:34" hidden="1" x14ac:dyDescent="0.35">
      <c r="D344" s="27"/>
      <c r="E344" s="27"/>
      <c r="N344" s="27"/>
      <c r="O344" s="27"/>
      <c r="P344" s="27"/>
      <c r="Z344" s="27"/>
      <c r="AA344" s="27"/>
      <c r="AB344" s="27"/>
      <c r="AF344" s="27"/>
      <c r="AG344" s="278"/>
      <c r="AH344" s="27"/>
    </row>
    <row r="345" spans="4:34" hidden="1" x14ac:dyDescent="0.35">
      <c r="D345" s="27"/>
      <c r="E345" s="27"/>
      <c r="N345" s="27"/>
      <c r="O345" s="27"/>
      <c r="P345" s="27"/>
      <c r="Z345" s="27"/>
      <c r="AA345" s="27"/>
      <c r="AB345" s="27"/>
      <c r="AF345" s="27"/>
      <c r="AG345" s="278"/>
      <c r="AH345" s="27"/>
    </row>
    <row r="346" spans="4:34" hidden="1" x14ac:dyDescent="0.35">
      <c r="D346" s="27"/>
      <c r="E346" s="27"/>
      <c r="N346" s="27"/>
      <c r="O346" s="27"/>
      <c r="P346" s="27"/>
      <c r="Z346" s="27"/>
      <c r="AA346" s="27"/>
      <c r="AB346" s="27"/>
      <c r="AF346" s="27"/>
      <c r="AG346" s="278"/>
      <c r="AH346" s="27"/>
    </row>
    <row r="347" spans="4:34" hidden="1" x14ac:dyDescent="0.35">
      <c r="D347" s="27"/>
      <c r="E347" s="27"/>
      <c r="N347" s="27"/>
      <c r="O347" s="27"/>
      <c r="P347" s="27"/>
      <c r="Z347" s="27"/>
      <c r="AA347" s="27"/>
      <c r="AB347" s="27"/>
      <c r="AF347" s="27"/>
      <c r="AG347" s="278"/>
      <c r="AH347" s="27"/>
    </row>
    <row r="348" spans="4:34" hidden="1" x14ac:dyDescent="0.35">
      <c r="D348" s="27"/>
      <c r="E348" s="27"/>
      <c r="N348" s="27"/>
      <c r="O348" s="27"/>
      <c r="P348" s="27"/>
      <c r="Z348" s="27"/>
      <c r="AA348" s="27"/>
      <c r="AB348" s="27"/>
      <c r="AF348" s="27"/>
      <c r="AG348" s="278"/>
      <c r="AH348" s="27"/>
    </row>
    <row r="349" spans="4:34" hidden="1" x14ac:dyDescent="0.35">
      <c r="D349" s="27"/>
      <c r="E349" s="27"/>
      <c r="N349" s="27"/>
      <c r="O349" s="27"/>
      <c r="P349" s="27"/>
      <c r="Z349" s="27"/>
      <c r="AA349" s="27"/>
      <c r="AB349" s="27"/>
      <c r="AF349" s="27"/>
      <c r="AG349" s="278"/>
      <c r="AH349" s="27"/>
    </row>
    <row r="350" spans="4:34" hidden="1" x14ac:dyDescent="0.35">
      <c r="D350" s="27"/>
      <c r="E350" s="27"/>
      <c r="N350" s="27"/>
      <c r="O350" s="27"/>
      <c r="P350" s="27"/>
      <c r="Z350" s="27"/>
      <c r="AA350" s="27"/>
      <c r="AB350" s="27"/>
      <c r="AF350" s="27"/>
      <c r="AG350" s="278"/>
      <c r="AH350" s="27"/>
    </row>
    <row r="351" spans="4:34" hidden="1" x14ac:dyDescent="0.35">
      <c r="D351" s="27"/>
      <c r="E351" s="27"/>
      <c r="N351" s="27"/>
      <c r="O351" s="27"/>
      <c r="P351" s="27"/>
      <c r="Z351" s="27"/>
      <c r="AA351" s="27"/>
      <c r="AB351" s="27"/>
      <c r="AF351" s="27"/>
      <c r="AG351" s="278"/>
      <c r="AH351" s="27"/>
    </row>
    <row r="352" spans="4:34" hidden="1" x14ac:dyDescent="0.35">
      <c r="D352" s="27"/>
      <c r="E352" s="27"/>
      <c r="N352" s="27"/>
      <c r="O352" s="27"/>
      <c r="P352" s="27"/>
      <c r="Z352" s="27"/>
      <c r="AA352" s="27"/>
      <c r="AB352" s="27"/>
      <c r="AF352" s="27"/>
      <c r="AG352" s="278"/>
      <c r="AH352" s="27"/>
    </row>
    <row r="353" spans="4:34" hidden="1" x14ac:dyDescent="0.35">
      <c r="D353" s="27"/>
      <c r="E353" s="27"/>
      <c r="N353" s="27"/>
      <c r="O353" s="27"/>
      <c r="P353" s="27"/>
      <c r="Z353" s="27"/>
      <c r="AA353" s="27"/>
      <c r="AB353" s="27"/>
      <c r="AF353" s="27"/>
      <c r="AG353" s="278"/>
      <c r="AH353" s="27"/>
    </row>
    <row r="354" spans="4:34" hidden="1" x14ac:dyDescent="0.35">
      <c r="D354" s="27"/>
      <c r="E354" s="27"/>
      <c r="N354" s="27"/>
      <c r="O354" s="27"/>
      <c r="P354" s="27"/>
      <c r="Z354" s="27"/>
      <c r="AA354" s="27"/>
      <c r="AB354" s="27"/>
      <c r="AF354" s="27"/>
      <c r="AG354" s="278"/>
      <c r="AH354" s="27"/>
    </row>
    <row r="355" spans="4:34" hidden="1" x14ac:dyDescent="0.35">
      <c r="D355" s="27"/>
      <c r="E355" s="27"/>
      <c r="N355" s="27"/>
      <c r="O355" s="27"/>
      <c r="P355" s="27"/>
      <c r="Z355" s="27"/>
      <c r="AA355" s="27"/>
      <c r="AB355" s="27"/>
      <c r="AF355" s="27"/>
      <c r="AG355" s="278"/>
      <c r="AH355" s="27"/>
    </row>
    <row r="356" spans="4:34" hidden="1" x14ac:dyDescent="0.35">
      <c r="D356" s="27"/>
      <c r="E356" s="27"/>
      <c r="N356" s="27"/>
      <c r="O356" s="27"/>
      <c r="P356" s="27"/>
      <c r="Z356" s="27"/>
      <c r="AA356" s="27"/>
      <c r="AB356" s="27"/>
      <c r="AF356" s="27"/>
      <c r="AG356" s="278"/>
      <c r="AH356" s="27"/>
    </row>
    <row r="357" spans="4:34" hidden="1" x14ac:dyDescent="0.35">
      <c r="D357" s="27"/>
      <c r="E357" s="27"/>
      <c r="N357" s="27"/>
      <c r="O357" s="27"/>
      <c r="P357" s="27"/>
      <c r="Z357" s="27"/>
      <c r="AA357" s="27"/>
      <c r="AB357" s="27"/>
      <c r="AF357" s="27"/>
      <c r="AG357" s="278"/>
      <c r="AH357" s="27"/>
    </row>
    <row r="358" spans="4:34" hidden="1" x14ac:dyDescent="0.35">
      <c r="D358" s="27"/>
      <c r="E358" s="27"/>
      <c r="N358" s="27"/>
      <c r="O358" s="27"/>
      <c r="P358" s="27"/>
      <c r="Z358" s="27"/>
      <c r="AA358" s="27"/>
      <c r="AB358" s="27"/>
      <c r="AF358" s="27"/>
      <c r="AG358" s="278"/>
      <c r="AH358" s="27"/>
    </row>
    <row r="359" spans="4:34" hidden="1" x14ac:dyDescent="0.35">
      <c r="D359" s="27"/>
      <c r="E359" s="27"/>
      <c r="N359" s="27"/>
      <c r="O359" s="27"/>
      <c r="P359" s="27"/>
      <c r="Z359" s="27"/>
      <c r="AA359" s="27"/>
      <c r="AB359" s="27"/>
      <c r="AF359" s="27"/>
      <c r="AG359" s="278"/>
      <c r="AH359" s="27"/>
    </row>
    <row r="360" spans="4:34" hidden="1" x14ac:dyDescent="0.35">
      <c r="D360" s="27"/>
      <c r="E360" s="27"/>
      <c r="N360" s="27"/>
      <c r="O360" s="27"/>
      <c r="P360" s="27"/>
      <c r="Z360" s="27"/>
      <c r="AA360" s="27"/>
      <c r="AB360" s="27"/>
      <c r="AF360" s="27"/>
      <c r="AG360" s="278"/>
      <c r="AH360" s="27"/>
    </row>
    <row r="361" spans="4:34" hidden="1" x14ac:dyDescent="0.35">
      <c r="D361" s="27"/>
      <c r="E361" s="27"/>
      <c r="N361" s="27"/>
      <c r="O361" s="27"/>
      <c r="P361" s="27"/>
      <c r="Z361" s="27"/>
      <c r="AA361" s="27"/>
      <c r="AB361" s="27"/>
      <c r="AF361" s="27"/>
      <c r="AG361" s="278"/>
      <c r="AH361" s="27"/>
    </row>
    <row r="362" spans="4:34" hidden="1" x14ac:dyDescent="0.35">
      <c r="D362" s="27"/>
      <c r="E362" s="27"/>
      <c r="N362" s="27"/>
      <c r="O362" s="27"/>
      <c r="P362" s="27"/>
      <c r="Z362" s="27"/>
      <c r="AA362" s="27"/>
      <c r="AB362" s="27"/>
      <c r="AF362" s="27"/>
      <c r="AG362" s="278"/>
      <c r="AH362" s="27"/>
    </row>
    <row r="363" spans="4:34" hidden="1" x14ac:dyDescent="0.35">
      <c r="D363" s="27"/>
      <c r="E363" s="27"/>
      <c r="N363" s="27"/>
      <c r="O363" s="27"/>
      <c r="P363" s="27"/>
      <c r="Z363" s="27"/>
      <c r="AA363" s="27"/>
      <c r="AB363" s="27"/>
      <c r="AF363" s="27"/>
      <c r="AG363" s="278"/>
      <c r="AH363" s="27"/>
    </row>
    <row r="364" spans="4:34" hidden="1" x14ac:dyDescent="0.35">
      <c r="D364" s="27"/>
      <c r="E364" s="27"/>
      <c r="N364" s="27"/>
      <c r="O364" s="27"/>
      <c r="P364" s="27"/>
      <c r="Z364" s="27"/>
      <c r="AA364" s="27"/>
      <c r="AB364" s="27"/>
      <c r="AF364" s="27"/>
      <c r="AG364" s="278"/>
      <c r="AH364" s="27"/>
    </row>
    <row r="365" spans="4:34" hidden="1" x14ac:dyDescent="0.35">
      <c r="D365" s="27"/>
      <c r="E365" s="27"/>
      <c r="N365" s="27"/>
      <c r="O365" s="27"/>
      <c r="P365" s="27"/>
      <c r="Z365" s="27"/>
      <c r="AA365" s="27"/>
      <c r="AB365" s="27"/>
      <c r="AF365" s="27"/>
      <c r="AG365" s="278"/>
      <c r="AH365" s="27"/>
    </row>
    <row r="366" spans="4:34" hidden="1" x14ac:dyDescent="0.35">
      <c r="D366" s="27"/>
      <c r="E366" s="27"/>
      <c r="N366" s="27"/>
      <c r="O366" s="27"/>
      <c r="P366" s="27"/>
      <c r="Z366" s="27"/>
      <c r="AA366" s="27"/>
      <c r="AB366" s="27"/>
      <c r="AF366" s="27"/>
      <c r="AG366" s="278"/>
      <c r="AH366" s="27"/>
    </row>
    <row r="367" spans="4:34" hidden="1" x14ac:dyDescent="0.35">
      <c r="D367" s="27"/>
      <c r="E367" s="27"/>
      <c r="N367" s="27"/>
      <c r="O367" s="27"/>
      <c r="P367" s="27"/>
      <c r="Z367" s="27"/>
      <c r="AA367" s="27"/>
      <c r="AB367" s="27"/>
      <c r="AF367" s="27"/>
      <c r="AG367" s="278"/>
      <c r="AH367" s="27"/>
    </row>
    <row r="368" spans="4:34" hidden="1" x14ac:dyDescent="0.35">
      <c r="D368" s="27"/>
      <c r="E368" s="27"/>
      <c r="N368" s="27"/>
      <c r="O368" s="27"/>
      <c r="P368" s="27"/>
      <c r="Z368" s="27"/>
      <c r="AA368" s="27"/>
      <c r="AB368" s="27"/>
      <c r="AF368" s="27"/>
      <c r="AG368" s="278"/>
      <c r="AH368" s="27"/>
    </row>
    <row r="369" spans="4:34" hidden="1" x14ac:dyDescent="0.35">
      <c r="D369" s="27"/>
      <c r="E369" s="27"/>
      <c r="N369" s="27"/>
      <c r="O369" s="27"/>
      <c r="P369" s="27"/>
      <c r="Z369" s="27"/>
      <c r="AA369" s="27"/>
      <c r="AB369" s="27"/>
      <c r="AF369" s="27"/>
      <c r="AG369" s="278"/>
      <c r="AH369" s="27"/>
    </row>
    <row r="370" spans="4:34" hidden="1" x14ac:dyDescent="0.35">
      <c r="D370" s="27"/>
      <c r="E370" s="27"/>
      <c r="N370" s="27"/>
      <c r="O370" s="27"/>
      <c r="P370" s="27"/>
      <c r="Z370" s="27"/>
      <c r="AA370" s="27"/>
      <c r="AB370" s="27"/>
      <c r="AF370" s="27"/>
      <c r="AG370" s="278"/>
      <c r="AH370" s="27"/>
    </row>
    <row r="371" spans="4:34" hidden="1" x14ac:dyDescent="0.35">
      <c r="D371" s="27"/>
      <c r="E371" s="27"/>
      <c r="N371" s="27"/>
      <c r="O371" s="27"/>
      <c r="P371" s="27"/>
      <c r="Z371" s="27"/>
      <c r="AA371" s="27"/>
      <c r="AB371" s="27"/>
      <c r="AF371" s="27"/>
      <c r="AG371" s="278"/>
      <c r="AH371" s="27"/>
    </row>
    <row r="372" spans="4:34" hidden="1" x14ac:dyDescent="0.35">
      <c r="D372" s="27"/>
      <c r="E372" s="27"/>
      <c r="N372" s="27"/>
      <c r="O372" s="27"/>
      <c r="P372" s="27"/>
      <c r="Z372" s="27"/>
      <c r="AA372" s="27"/>
      <c r="AB372" s="27"/>
      <c r="AF372" s="27"/>
      <c r="AG372" s="278"/>
      <c r="AH372" s="27"/>
    </row>
    <row r="373" spans="4:34" hidden="1" x14ac:dyDescent="0.35">
      <c r="D373" s="27"/>
      <c r="E373" s="27"/>
      <c r="N373" s="27"/>
      <c r="O373" s="27"/>
      <c r="P373" s="27"/>
      <c r="Z373" s="27"/>
      <c r="AA373" s="27"/>
      <c r="AB373" s="27"/>
      <c r="AF373" s="27"/>
      <c r="AG373" s="278"/>
      <c r="AH373" s="27"/>
    </row>
    <row r="374" spans="4:34" hidden="1" x14ac:dyDescent="0.35">
      <c r="D374" s="27"/>
      <c r="E374" s="27"/>
      <c r="N374" s="27"/>
      <c r="O374" s="27"/>
      <c r="P374" s="27"/>
      <c r="Z374" s="27"/>
      <c r="AA374" s="27"/>
      <c r="AB374" s="27"/>
      <c r="AF374" s="27"/>
      <c r="AG374" s="278"/>
      <c r="AH374" s="27"/>
    </row>
    <row r="375" spans="4:34" hidden="1" x14ac:dyDescent="0.35">
      <c r="D375" s="27"/>
      <c r="E375" s="27"/>
      <c r="N375" s="27"/>
      <c r="O375" s="27"/>
      <c r="P375" s="27"/>
      <c r="Z375" s="27"/>
      <c r="AA375" s="27"/>
      <c r="AB375" s="27"/>
      <c r="AF375" s="27"/>
      <c r="AG375" s="278"/>
      <c r="AH375" s="27"/>
    </row>
    <row r="376" spans="4:34" hidden="1" x14ac:dyDescent="0.35">
      <c r="D376" s="27"/>
      <c r="E376" s="27"/>
      <c r="N376" s="27"/>
      <c r="O376" s="27"/>
      <c r="P376" s="27"/>
      <c r="Z376" s="27"/>
      <c r="AA376" s="27"/>
      <c r="AB376" s="27"/>
      <c r="AF376" s="27"/>
      <c r="AG376" s="278"/>
      <c r="AH376" s="27"/>
    </row>
    <row r="377" spans="4:34" hidden="1" x14ac:dyDescent="0.35">
      <c r="D377" s="27"/>
      <c r="E377" s="27"/>
      <c r="N377" s="27"/>
      <c r="O377" s="27"/>
      <c r="P377" s="27"/>
      <c r="Z377" s="27"/>
      <c r="AA377" s="27"/>
      <c r="AB377" s="27"/>
      <c r="AF377" s="27"/>
      <c r="AG377" s="278"/>
      <c r="AH377" s="27"/>
    </row>
    <row r="378" spans="4:34" hidden="1" x14ac:dyDescent="0.35">
      <c r="D378" s="27"/>
      <c r="E378" s="27"/>
      <c r="N378" s="27"/>
      <c r="O378" s="27"/>
      <c r="P378" s="27"/>
      <c r="Z378" s="27"/>
      <c r="AA378" s="27"/>
      <c r="AB378" s="27"/>
      <c r="AF378" s="27"/>
      <c r="AG378" s="278"/>
      <c r="AH378" s="27"/>
    </row>
    <row r="379" spans="4:34" hidden="1" x14ac:dyDescent="0.35">
      <c r="D379" s="27"/>
      <c r="E379" s="27"/>
      <c r="N379" s="27"/>
      <c r="O379" s="27"/>
      <c r="P379" s="27"/>
      <c r="Z379" s="27"/>
      <c r="AA379" s="27"/>
      <c r="AB379" s="27"/>
      <c r="AF379" s="27"/>
      <c r="AG379" s="278"/>
      <c r="AH379" s="27"/>
    </row>
    <row r="380" spans="4:34" hidden="1" x14ac:dyDescent="0.35">
      <c r="D380" s="27"/>
      <c r="E380" s="27"/>
      <c r="N380" s="27"/>
      <c r="O380" s="27"/>
      <c r="P380" s="27"/>
      <c r="Z380" s="27"/>
      <c r="AA380" s="27"/>
      <c r="AB380" s="27"/>
      <c r="AF380" s="27"/>
      <c r="AG380" s="278"/>
      <c r="AH380" s="27"/>
    </row>
    <row r="381" spans="4:34" hidden="1" x14ac:dyDescent="0.35">
      <c r="D381" s="27"/>
      <c r="E381" s="27"/>
      <c r="N381" s="27"/>
      <c r="O381" s="27"/>
      <c r="P381" s="27"/>
      <c r="Z381" s="27"/>
      <c r="AA381" s="27"/>
      <c r="AB381" s="27"/>
      <c r="AF381" s="27"/>
      <c r="AG381" s="278"/>
      <c r="AH381" s="27"/>
    </row>
    <row r="382" spans="4:34" hidden="1" x14ac:dyDescent="0.35">
      <c r="D382" s="27"/>
      <c r="E382" s="27"/>
      <c r="N382" s="27"/>
      <c r="O382" s="27"/>
      <c r="P382" s="27"/>
      <c r="Z382" s="27"/>
      <c r="AA382" s="27"/>
      <c r="AB382" s="27"/>
      <c r="AF382" s="27"/>
      <c r="AG382" s="278"/>
      <c r="AH382" s="27"/>
    </row>
    <row r="383" spans="4:34" hidden="1" x14ac:dyDescent="0.35">
      <c r="D383" s="27"/>
      <c r="E383" s="27"/>
      <c r="N383" s="27"/>
      <c r="O383" s="27"/>
      <c r="P383" s="27"/>
      <c r="Z383" s="27"/>
      <c r="AA383" s="27"/>
      <c r="AB383" s="27"/>
      <c r="AF383" s="27"/>
      <c r="AG383" s="278"/>
      <c r="AH383" s="27"/>
    </row>
    <row r="384" spans="4:34" hidden="1" x14ac:dyDescent="0.35">
      <c r="D384" s="27"/>
      <c r="E384" s="27"/>
      <c r="N384" s="27"/>
      <c r="O384" s="27"/>
      <c r="P384" s="27"/>
      <c r="Z384" s="27"/>
      <c r="AA384" s="27"/>
      <c r="AB384" s="27"/>
      <c r="AF384" s="27"/>
      <c r="AG384" s="278"/>
      <c r="AH384" s="27"/>
    </row>
    <row r="385" spans="4:34" hidden="1" x14ac:dyDescent="0.35">
      <c r="D385" s="27"/>
      <c r="E385" s="27"/>
      <c r="N385" s="27"/>
      <c r="O385" s="27"/>
      <c r="P385" s="27"/>
      <c r="Z385" s="27"/>
      <c r="AA385" s="27"/>
      <c r="AB385" s="27"/>
      <c r="AF385" s="27"/>
      <c r="AG385" s="278"/>
      <c r="AH385" s="27"/>
    </row>
    <row r="386" spans="4:34" hidden="1" x14ac:dyDescent="0.35">
      <c r="D386" s="27"/>
      <c r="E386" s="27"/>
      <c r="N386" s="27"/>
      <c r="O386" s="27"/>
      <c r="P386" s="27"/>
      <c r="Z386" s="27"/>
      <c r="AA386" s="27"/>
      <c r="AB386" s="27"/>
      <c r="AF386" s="27"/>
      <c r="AG386" s="278"/>
      <c r="AH386" s="27"/>
    </row>
    <row r="387" spans="4:34" hidden="1" x14ac:dyDescent="0.35">
      <c r="D387" s="27"/>
      <c r="E387" s="27"/>
      <c r="N387" s="27"/>
      <c r="O387" s="27"/>
      <c r="P387" s="27"/>
      <c r="Z387" s="27"/>
      <c r="AA387" s="27"/>
      <c r="AB387" s="27"/>
      <c r="AF387" s="27"/>
      <c r="AG387" s="278"/>
      <c r="AH387" s="27"/>
    </row>
    <row r="388" spans="4:34" hidden="1" x14ac:dyDescent="0.35">
      <c r="D388" s="27"/>
      <c r="E388" s="27"/>
      <c r="N388" s="27"/>
      <c r="O388" s="27"/>
      <c r="P388" s="27"/>
      <c r="Z388" s="27"/>
      <c r="AA388" s="27"/>
      <c r="AB388" s="27"/>
      <c r="AF388" s="27"/>
      <c r="AG388" s="278"/>
      <c r="AH388" s="27"/>
    </row>
    <row r="389" spans="4:34" hidden="1" x14ac:dyDescent="0.35">
      <c r="D389" s="27"/>
      <c r="E389" s="27"/>
      <c r="N389" s="27"/>
      <c r="O389" s="27"/>
      <c r="P389" s="27"/>
      <c r="Z389" s="27"/>
      <c r="AA389" s="27"/>
      <c r="AB389" s="27"/>
      <c r="AF389" s="27"/>
      <c r="AG389" s="278"/>
      <c r="AH389" s="27"/>
    </row>
    <row r="390" spans="4:34" hidden="1" x14ac:dyDescent="0.35">
      <c r="D390" s="27"/>
      <c r="E390" s="27"/>
      <c r="N390" s="27"/>
      <c r="O390" s="27"/>
      <c r="P390" s="27"/>
      <c r="Z390" s="27"/>
      <c r="AA390" s="27"/>
      <c r="AB390" s="27"/>
      <c r="AF390" s="27"/>
      <c r="AG390" s="278"/>
      <c r="AH390" s="27"/>
    </row>
    <row r="391" spans="4:34" hidden="1" x14ac:dyDescent="0.35">
      <c r="D391" s="27"/>
      <c r="E391" s="27"/>
      <c r="N391" s="27"/>
      <c r="O391" s="27"/>
      <c r="P391" s="27"/>
      <c r="Z391" s="27"/>
      <c r="AA391" s="27"/>
      <c r="AB391" s="27"/>
      <c r="AF391" s="27"/>
      <c r="AG391" s="278"/>
      <c r="AH391" s="27"/>
    </row>
    <row r="392" spans="4:34" hidden="1" x14ac:dyDescent="0.35">
      <c r="D392" s="27"/>
      <c r="E392" s="27"/>
      <c r="N392" s="27"/>
      <c r="O392" s="27"/>
      <c r="P392" s="27"/>
      <c r="Z392" s="27"/>
      <c r="AA392" s="27"/>
      <c r="AB392" s="27"/>
      <c r="AF392" s="27"/>
      <c r="AG392" s="278"/>
      <c r="AH392" s="27"/>
    </row>
    <row r="393" spans="4:34" hidden="1" x14ac:dyDescent="0.35">
      <c r="D393" s="27"/>
      <c r="E393" s="27"/>
      <c r="N393" s="27"/>
      <c r="O393" s="27"/>
      <c r="P393" s="27"/>
      <c r="Z393" s="27"/>
      <c r="AA393" s="27"/>
      <c r="AB393" s="27"/>
      <c r="AF393" s="27"/>
      <c r="AG393" s="278"/>
      <c r="AH393" s="27"/>
    </row>
    <row r="394" spans="4:34" hidden="1" x14ac:dyDescent="0.35">
      <c r="D394" s="27"/>
      <c r="E394" s="27"/>
      <c r="N394" s="27"/>
      <c r="O394" s="27"/>
      <c r="P394" s="27"/>
      <c r="Z394" s="27"/>
      <c r="AA394" s="27"/>
      <c r="AB394" s="27"/>
      <c r="AF394" s="27"/>
      <c r="AG394" s="278"/>
      <c r="AH394" s="27"/>
    </row>
    <row r="395" spans="4:34" hidden="1" x14ac:dyDescent="0.35">
      <c r="D395" s="27"/>
      <c r="E395" s="27"/>
      <c r="N395" s="27"/>
      <c r="O395" s="27"/>
      <c r="P395" s="27"/>
      <c r="Z395" s="27"/>
      <c r="AA395" s="27"/>
      <c r="AB395" s="27"/>
      <c r="AF395" s="27"/>
      <c r="AG395" s="278"/>
      <c r="AH395" s="27"/>
    </row>
    <row r="396" spans="4:34" hidden="1" x14ac:dyDescent="0.35">
      <c r="D396" s="27"/>
      <c r="E396" s="27"/>
      <c r="N396" s="27"/>
      <c r="O396" s="27"/>
      <c r="P396" s="27"/>
      <c r="Z396" s="27"/>
      <c r="AA396" s="27"/>
      <c r="AB396" s="27"/>
      <c r="AF396" s="27"/>
      <c r="AG396" s="278"/>
      <c r="AH396" s="27"/>
    </row>
    <row r="397" spans="4:34" hidden="1" x14ac:dyDescent="0.35">
      <c r="D397" s="27"/>
      <c r="E397" s="27"/>
      <c r="N397" s="27"/>
      <c r="O397" s="27"/>
      <c r="P397" s="27"/>
      <c r="Z397" s="27"/>
      <c r="AA397" s="27"/>
      <c r="AB397" s="27"/>
      <c r="AF397" s="27"/>
      <c r="AG397" s="278"/>
      <c r="AH397" s="27"/>
    </row>
    <row r="398" spans="4:34" hidden="1" x14ac:dyDescent="0.35">
      <c r="D398" s="27"/>
      <c r="E398" s="27"/>
      <c r="N398" s="27"/>
      <c r="O398" s="27"/>
      <c r="P398" s="27"/>
      <c r="Z398" s="27"/>
      <c r="AA398" s="27"/>
      <c r="AB398" s="27"/>
      <c r="AF398" s="27"/>
      <c r="AG398" s="278"/>
      <c r="AH398" s="27"/>
    </row>
    <row r="399" spans="4:34" hidden="1" x14ac:dyDescent="0.35">
      <c r="D399" s="27"/>
      <c r="E399" s="27"/>
      <c r="N399" s="27"/>
      <c r="O399" s="27"/>
      <c r="P399" s="27"/>
      <c r="Z399" s="27"/>
      <c r="AA399" s="27"/>
      <c r="AB399" s="27"/>
      <c r="AF399" s="27"/>
      <c r="AG399" s="278"/>
      <c r="AH399" s="27"/>
    </row>
    <row r="400" spans="4:34" hidden="1" x14ac:dyDescent="0.35">
      <c r="D400" s="27"/>
      <c r="E400" s="27"/>
      <c r="N400" s="27"/>
      <c r="O400" s="27"/>
      <c r="P400" s="27"/>
      <c r="Z400" s="27"/>
      <c r="AA400" s="27"/>
      <c r="AB400" s="27"/>
      <c r="AF400" s="27"/>
      <c r="AG400" s="278"/>
      <c r="AH400" s="27"/>
    </row>
    <row r="401" spans="4:34" hidden="1" x14ac:dyDescent="0.35">
      <c r="D401" s="27"/>
      <c r="E401" s="27"/>
      <c r="N401" s="27"/>
      <c r="O401" s="27"/>
      <c r="P401" s="27"/>
      <c r="Z401" s="27"/>
      <c r="AA401" s="27"/>
      <c r="AB401" s="27"/>
      <c r="AF401" s="27"/>
      <c r="AG401" s="278"/>
      <c r="AH401" s="27"/>
    </row>
    <row r="402" spans="4:34" hidden="1" x14ac:dyDescent="0.35">
      <c r="D402" s="27"/>
      <c r="E402" s="27"/>
      <c r="N402" s="27"/>
      <c r="O402" s="27"/>
      <c r="P402" s="27"/>
      <c r="Z402" s="27"/>
      <c r="AA402" s="27"/>
      <c r="AB402" s="27"/>
      <c r="AF402" s="27"/>
      <c r="AG402" s="278"/>
      <c r="AH402" s="27"/>
    </row>
    <row r="403" spans="4:34" hidden="1" x14ac:dyDescent="0.35">
      <c r="D403" s="27"/>
      <c r="E403" s="27"/>
      <c r="N403" s="27"/>
      <c r="O403" s="27"/>
      <c r="P403" s="27"/>
      <c r="Z403" s="27"/>
      <c r="AA403" s="27"/>
      <c r="AB403" s="27"/>
      <c r="AF403" s="27"/>
      <c r="AG403" s="278"/>
      <c r="AH403" s="27"/>
    </row>
    <row r="404" spans="4:34" hidden="1" x14ac:dyDescent="0.35">
      <c r="D404" s="27"/>
      <c r="E404" s="27"/>
      <c r="N404" s="27"/>
      <c r="O404" s="27"/>
      <c r="P404" s="27"/>
      <c r="Z404" s="27"/>
      <c r="AA404" s="27"/>
      <c r="AB404" s="27"/>
      <c r="AF404" s="27"/>
      <c r="AG404" s="278"/>
      <c r="AH404" s="27"/>
    </row>
    <row r="405" spans="4:34" hidden="1" x14ac:dyDescent="0.35">
      <c r="D405" s="27"/>
      <c r="E405" s="27"/>
      <c r="N405" s="27"/>
      <c r="O405" s="27"/>
      <c r="P405" s="27"/>
      <c r="Z405" s="27"/>
      <c r="AA405" s="27"/>
      <c r="AB405" s="27"/>
      <c r="AF405" s="27"/>
      <c r="AG405" s="278"/>
      <c r="AH405" s="27"/>
    </row>
    <row r="406" spans="4:34" hidden="1" x14ac:dyDescent="0.35">
      <c r="D406" s="27"/>
      <c r="E406" s="27"/>
      <c r="N406" s="27"/>
      <c r="O406" s="27"/>
      <c r="P406" s="27"/>
      <c r="Z406" s="27"/>
      <c r="AA406" s="27"/>
      <c r="AB406" s="27"/>
      <c r="AF406" s="27"/>
      <c r="AG406" s="278"/>
      <c r="AH406" s="27"/>
    </row>
    <row r="407" spans="4:34" hidden="1" x14ac:dyDescent="0.35">
      <c r="D407" s="27"/>
      <c r="E407" s="27"/>
      <c r="N407" s="27"/>
      <c r="O407" s="27"/>
      <c r="P407" s="27"/>
      <c r="Z407" s="27"/>
      <c r="AA407" s="27"/>
      <c r="AB407" s="27"/>
      <c r="AF407" s="27"/>
      <c r="AG407" s="278"/>
      <c r="AH407" s="27"/>
    </row>
    <row r="408" spans="4:34" hidden="1" x14ac:dyDescent="0.35">
      <c r="D408" s="27"/>
      <c r="E408" s="27"/>
      <c r="N408" s="27"/>
      <c r="O408" s="27"/>
      <c r="P408" s="27"/>
      <c r="Z408" s="27"/>
      <c r="AA408" s="27"/>
      <c r="AB408" s="27"/>
      <c r="AF408" s="27"/>
      <c r="AG408" s="278"/>
      <c r="AH408" s="27"/>
    </row>
    <row r="409" spans="4:34" hidden="1" x14ac:dyDescent="0.35">
      <c r="D409" s="27"/>
      <c r="E409" s="27"/>
      <c r="N409" s="27"/>
      <c r="O409" s="27"/>
      <c r="P409" s="27"/>
      <c r="Z409" s="27"/>
      <c r="AA409" s="27"/>
      <c r="AB409" s="27"/>
      <c r="AF409" s="27"/>
      <c r="AG409" s="278"/>
      <c r="AH409" s="27"/>
    </row>
    <row r="410" spans="4:34" hidden="1" x14ac:dyDescent="0.35">
      <c r="D410" s="27"/>
      <c r="E410" s="27"/>
      <c r="N410" s="27"/>
      <c r="O410" s="27"/>
      <c r="P410" s="27"/>
      <c r="Z410" s="27"/>
      <c r="AA410" s="27"/>
      <c r="AB410" s="27"/>
      <c r="AF410" s="27"/>
      <c r="AG410" s="278"/>
      <c r="AH410" s="27"/>
    </row>
    <row r="411" spans="4:34" hidden="1" x14ac:dyDescent="0.35">
      <c r="D411" s="27"/>
      <c r="E411" s="27"/>
      <c r="N411" s="27"/>
      <c r="O411" s="27"/>
      <c r="P411" s="27"/>
      <c r="Z411" s="27"/>
      <c r="AA411" s="27"/>
      <c r="AB411" s="27"/>
      <c r="AF411" s="27"/>
      <c r="AG411" s="278"/>
      <c r="AH411" s="27"/>
    </row>
    <row r="412" spans="4:34" hidden="1" x14ac:dyDescent="0.35">
      <c r="D412" s="27"/>
      <c r="E412" s="27"/>
      <c r="N412" s="27"/>
      <c r="O412" s="27"/>
      <c r="P412" s="27"/>
      <c r="Z412" s="27"/>
      <c r="AA412" s="27"/>
      <c r="AB412" s="27"/>
      <c r="AF412" s="27"/>
      <c r="AG412" s="278"/>
      <c r="AH412" s="27"/>
    </row>
    <row r="413" spans="4:34" hidden="1" x14ac:dyDescent="0.35">
      <c r="D413" s="27"/>
      <c r="E413" s="27"/>
      <c r="N413" s="27"/>
      <c r="O413" s="27"/>
      <c r="P413" s="27"/>
      <c r="Z413" s="27"/>
      <c r="AA413" s="27"/>
      <c r="AB413" s="27"/>
      <c r="AF413" s="27"/>
      <c r="AG413" s="278"/>
      <c r="AH413" s="27"/>
    </row>
    <row r="414" spans="4:34" hidden="1" x14ac:dyDescent="0.35">
      <c r="D414" s="27"/>
      <c r="E414" s="27"/>
      <c r="N414" s="27"/>
      <c r="O414" s="27"/>
      <c r="P414" s="27"/>
      <c r="Z414" s="27"/>
      <c r="AA414" s="27"/>
      <c r="AB414" s="27"/>
      <c r="AF414" s="27"/>
      <c r="AG414" s="278"/>
      <c r="AH414" s="27"/>
    </row>
    <row r="415" spans="4:34" hidden="1" x14ac:dyDescent="0.35">
      <c r="D415" s="27"/>
      <c r="E415" s="27"/>
      <c r="N415" s="27"/>
      <c r="O415" s="27"/>
      <c r="P415" s="27"/>
      <c r="Z415" s="27"/>
      <c r="AA415" s="27"/>
      <c r="AB415" s="27"/>
      <c r="AF415" s="27"/>
      <c r="AG415" s="278"/>
      <c r="AH415" s="27"/>
    </row>
    <row r="416" spans="4:34" hidden="1" x14ac:dyDescent="0.35">
      <c r="D416" s="27"/>
      <c r="E416" s="27"/>
      <c r="N416" s="27"/>
      <c r="O416" s="27"/>
      <c r="P416" s="27"/>
      <c r="Z416" s="27"/>
      <c r="AA416" s="27"/>
      <c r="AB416" s="27"/>
      <c r="AF416" s="27"/>
      <c r="AG416" s="278"/>
      <c r="AH416" s="27"/>
    </row>
    <row r="417" spans="4:34" hidden="1" x14ac:dyDescent="0.35">
      <c r="D417" s="27"/>
      <c r="E417" s="27"/>
      <c r="N417" s="27"/>
      <c r="O417" s="27"/>
      <c r="P417" s="27"/>
      <c r="Z417" s="27"/>
      <c r="AA417" s="27"/>
      <c r="AB417" s="27"/>
      <c r="AF417" s="27"/>
      <c r="AG417" s="278"/>
      <c r="AH417" s="27"/>
    </row>
    <row r="418" spans="4:34" hidden="1" x14ac:dyDescent="0.35">
      <c r="D418" s="27"/>
      <c r="E418" s="27"/>
      <c r="N418" s="27"/>
      <c r="O418" s="27"/>
      <c r="P418" s="27"/>
      <c r="Z418" s="27"/>
      <c r="AA418" s="27"/>
      <c r="AB418" s="27"/>
      <c r="AF418" s="27"/>
      <c r="AG418" s="278"/>
      <c r="AH418" s="27"/>
    </row>
    <row r="419" spans="4:34" hidden="1" x14ac:dyDescent="0.35">
      <c r="D419" s="27"/>
      <c r="E419" s="27"/>
      <c r="N419" s="27"/>
      <c r="O419" s="27"/>
      <c r="P419" s="27"/>
      <c r="Z419" s="27"/>
      <c r="AA419" s="27"/>
      <c r="AB419" s="27"/>
      <c r="AF419" s="27"/>
      <c r="AG419" s="278"/>
      <c r="AH419" s="27"/>
    </row>
    <row r="420" spans="4:34" hidden="1" x14ac:dyDescent="0.35">
      <c r="D420" s="27"/>
      <c r="E420" s="27"/>
      <c r="N420" s="27"/>
      <c r="O420" s="27"/>
      <c r="P420" s="27"/>
      <c r="Z420" s="27"/>
      <c r="AA420" s="27"/>
      <c r="AB420" s="27"/>
      <c r="AF420" s="27"/>
      <c r="AG420" s="278"/>
      <c r="AH420" s="27"/>
    </row>
    <row r="421" spans="4:34" hidden="1" x14ac:dyDescent="0.35">
      <c r="D421" s="27"/>
      <c r="E421" s="27"/>
      <c r="N421" s="27"/>
      <c r="O421" s="27"/>
      <c r="P421" s="27"/>
      <c r="Z421" s="27"/>
      <c r="AA421" s="27"/>
      <c r="AB421" s="27"/>
      <c r="AF421" s="27"/>
      <c r="AG421" s="278"/>
      <c r="AH421" s="27"/>
    </row>
    <row r="422" spans="4:34" hidden="1" x14ac:dyDescent="0.35">
      <c r="D422" s="27"/>
      <c r="E422" s="27"/>
      <c r="N422" s="27"/>
      <c r="O422" s="27"/>
      <c r="P422" s="27"/>
      <c r="Z422" s="27"/>
      <c r="AA422" s="27"/>
      <c r="AB422" s="27"/>
      <c r="AF422" s="27"/>
      <c r="AG422" s="278"/>
      <c r="AH422" s="27"/>
    </row>
    <row r="423" spans="4:34" hidden="1" x14ac:dyDescent="0.35">
      <c r="D423" s="27"/>
      <c r="E423" s="27"/>
      <c r="N423" s="27"/>
      <c r="O423" s="27"/>
      <c r="P423" s="27"/>
      <c r="Z423" s="27"/>
      <c r="AA423" s="27"/>
      <c r="AB423" s="27"/>
      <c r="AF423" s="27"/>
      <c r="AG423" s="278"/>
      <c r="AH423" s="27"/>
    </row>
    <row r="424" spans="4:34" hidden="1" x14ac:dyDescent="0.35">
      <c r="D424" s="27"/>
      <c r="E424" s="27"/>
      <c r="N424" s="27"/>
      <c r="O424" s="27"/>
      <c r="P424" s="27"/>
      <c r="Z424" s="27"/>
      <c r="AA424" s="27"/>
      <c r="AB424" s="27"/>
      <c r="AF424" s="27"/>
      <c r="AG424" s="278"/>
      <c r="AH424" s="27"/>
    </row>
    <row r="425" spans="4:34" hidden="1" x14ac:dyDescent="0.35">
      <c r="D425" s="27"/>
      <c r="E425" s="27"/>
      <c r="N425" s="27"/>
      <c r="O425" s="27"/>
      <c r="P425" s="27"/>
      <c r="Z425" s="27"/>
      <c r="AA425" s="27"/>
      <c r="AB425" s="27"/>
      <c r="AF425" s="27"/>
      <c r="AG425" s="278"/>
      <c r="AH425" s="27"/>
    </row>
    <row r="426" spans="4:34" hidden="1" x14ac:dyDescent="0.35">
      <c r="D426" s="27"/>
      <c r="E426" s="27"/>
      <c r="N426" s="27"/>
      <c r="O426" s="27"/>
      <c r="P426" s="27"/>
      <c r="Z426" s="27"/>
      <c r="AA426" s="27"/>
      <c r="AB426" s="27"/>
      <c r="AF426" s="27"/>
      <c r="AG426" s="278"/>
      <c r="AH426" s="27"/>
    </row>
    <row r="427" spans="4:34" hidden="1" x14ac:dyDescent="0.35">
      <c r="D427" s="27"/>
      <c r="E427" s="27"/>
      <c r="N427" s="27"/>
      <c r="O427" s="27"/>
      <c r="P427" s="27"/>
      <c r="Z427" s="27"/>
      <c r="AA427" s="27"/>
      <c r="AB427" s="27"/>
      <c r="AF427" s="27"/>
      <c r="AG427" s="278"/>
      <c r="AH427" s="27"/>
    </row>
    <row r="428" spans="4:34" hidden="1" x14ac:dyDescent="0.35">
      <c r="D428" s="27"/>
      <c r="E428" s="27"/>
      <c r="N428" s="27"/>
      <c r="O428" s="27"/>
      <c r="P428" s="27"/>
      <c r="Z428" s="27"/>
      <c r="AA428" s="27"/>
      <c r="AB428" s="27"/>
      <c r="AF428" s="27"/>
      <c r="AG428" s="278"/>
      <c r="AH428" s="27"/>
    </row>
    <row r="429" spans="4:34" hidden="1" x14ac:dyDescent="0.35">
      <c r="D429" s="27"/>
      <c r="E429" s="27"/>
      <c r="N429" s="27"/>
      <c r="O429" s="27"/>
      <c r="P429" s="27"/>
      <c r="Z429" s="27"/>
      <c r="AA429" s="27"/>
      <c r="AB429" s="27"/>
      <c r="AF429" s="27"/>
      <c r="AG429" s="278"/>
      <c r="AH429" s="27"/>
    </row>
    <row r="430" spans="4:34" hidden="1" x14ac:dyDescent="0.35">
      <c r="D430" s="27"/>
      <c r="E430" s="27"/>
      <c r="N430" s="27"/>
      <c r="O430" s="27"/>
      <c r="P430" s="27"/>
      <c r="Z430" s="27"/>
      <c r="AA430" s="27"/>
      <c r="AB430" s="27"/>
      <c r="AF430" s="27"/>
      <c r="AG430" s="278"/>
      <c r="AH430" s="27"/>
    </row>
    <row r="431" spans="4:34" hidden="1" x14ac:dyDescent="0.35">
      <c r="D431" s="27"/>
      <c r="E431" s="27"/>
      <c r="N431" s="27"/>
      <c r="O431" s="27"/>
      <c r="P431" s="27"/>
      <c r="Z431" s="27"/>
      <c r="AA431" s="27"/>
      <c r="AB431" s="27"/>
      <c r="AF431" s="27"/>
      <c r="AG431" s="278"/>
      <c r="AH431" s="27"/>
    </row>
    <row r="432" spans="4:34" hidden="1" x14ac:dyDescent="0.35">
      <c r="D432" s="27"/>
      <c r="E432" s="27"/>
      <c r="N432" s="27"/>
      <c r="O432" s="27"/>
      <c r="P432" s="27"/>
      <c r="Z432" s="27"/>
      <c r="AA432" s="27"/>
      <c r="AB432" s="27"/>
      <c r="AF432" s="27"/>
      <c r="AG432" s="278"/>
      <c r="AH432" s="27"/>
    </row>
    <row r="433" spans="4:34" hidden="1" x14ac:dyDescent="0.35">
      <c r="D433" s="27"/>
      <c r="E433" s="27"/>
      <c r="N433" s="27"/>
      <c r="O433" s="27"/>
      <c r="P433" s="27"/>
      <c r="Z433" s="27"/>
      <c r="AA433" s="27"/>
      <c r="AB433" s="27"/>
      <c r="AF433" s="27"/>
      <c r="AG433" s="278"/>
      <c r="AH433" s="27"/>
    </row>
    <row r="434" spans="4:34" hidden="1" x14ac:dyDescent="0.35">
      <c r="D434" s="27"/>
      <c r="E434" s="27"/>
      <c r="N434" s="27"/>
      <c r="O434" s="27"/>
      <c r="P434" s="27"/>
      <c r="Z434" s="27"/>
      <c r="AA434" s="27"/>
      <c r="AB434" s="27"/>
      <c r="AF434" s="27"/>
      <c r="AG434" s="278"/>
      <c r="AH434" s="27"/>
    </row>
    <row r="435" spans="4:34" hidden="1" x14ac:dyDescent="0.35">
      <c r="D435" s="27"/>
      <c r="E435" s="27"/>
      <c r="N435" s="27"/>
      <c r="O435" s="27"/>
      <c r="P435" s="27"/>
      <c r="Z435" s="27"/>
      <c r="AA435" s="27"/>
      <c r="AB435" s="27"/>
      <c r="AF435" s="27"/>
      <c r="AG435" s="278"/>
      <c r="AH435" s="27"/>
    </row>
    <row r="436" spans="4:34" hidden="1" x14ac:dyDescent="0.35">
      <c r="D436" s="27"/>
      <c r="E436" s="27"/>
      <c r="N436" s="27"/>
      <c r="O436" s="27"/>
      <c r="P436" s="27"/>
      <c r="Z436" s="27"/>
      <c r="AA436" s="27"/>
      <c r="AB436" s="27"/>
      <c r="AF436" s="27"/>
      <c r="AG436" s="278"/>
      <c r="AH436" s="27"/>
    </row>
    <row r="437" spans="4:34" hidden="1" x14ac:dyDescent="0.35">
      <c r="D437" s="27"/>
      <c r="E437" s="27"/>
      <c r="N437" s="27"/>
      <c r="O437" s="27"/>
      <c r="P437" s="27"/>
      <c r="Z437" s="27"/>
      <c r="AA437" s="27"/>
      <c r="AB437" s="27"/>
      <c r="AF437" s="27"/>
      <c r="AG437" s="278"/>
      <c r="AH437" s="27"/>
    </row>
    <row r="438" spans="4:34" hidden="1" x14ac:dyDescent="0.35">
      <c r="D438" s="27"/>
      <c r="E438" s="27"/>
      <c r="N438" s="27"/>
      <c r="O438" s="27"/>
      <c r="P438" s="27"/>
      <c r="Z438" s="27"/>
      <c r="AA438" s="27"/>
      <c r="AB438" s="27"/>
      <c r="AF438" s="27"/>
      <c r="AG438" s="278"/>
      <c r="AH438" s="27"/>
    </row>
    <row r="439" spans="4:34" hidden="1" x14ac:dyDescent="0.35">
      <c r="D439" s="27"/>
      <c r="E439" s="27"/>
      <c r="N439" s="27"/>
      <c r="O439" s="27"/>
      <c r="P439" s="27"/>
      <c r="Z439" s="27"/>
      <c r="AA439" s="27"/>
      <c r="AB439" s="27"/>
      <c r="AF439" s="27"/>
      <c r="AG439" s="278"/>
      <c r="AH439" s="27"/>
    </row>
    <row r="440" spans="4:34" hidden="1" x14ac:dyDescent="0.35">
      <c r="D440" s="27"/>
      <c r="E440" s="27"/>
      <c r="N440" s="27"/>
      <c r="O440" s="27"/>
      <c r="P440" s="27"/>
      <c r="Z440" s="27"/>
      <c r="AA440" s="27"/>
      <c r="AB440" s="27"/>
      <c r="AF440" s="27"/>
      <c r="AG440" s="278"/>
      <c r="AH440" s="27"/>
    </row>
    <row r="441" spans="4:34" hidden="1" x14ac:dyDescent="0.35">
      <c r="D441" s="27"/>
      <c r="E441" s="27"/>
      <c r="N441" s="27"/>
      <c r="O441" s="27"/>
      <c r="P441" s="27"/>
      <c r="Z441" s="27"/>
      <c r="AA441" s="27"/>
      <c r="AB441" s="27"/>
      <c r="AF441" s="27"/>
      <c r="AG441" s="278"/>
      <c r="AH441" s="27"/>
    </row>
    <row r="442" spans="4:34" hidden="1" x14ac:dyDescent="0.35">
      <c r="D442" s="27"/>
      <c r="E442" s="27"/>
      <c r="N442" s="27"/>
      <c r="O442" s="27"/>
      <c r="P442" s="27"/>
      <c r="Z442" s="27"/>
      <c r="AA442" s="27"/>
      <c r="AB442" s="27"/>
      <c r="AF442" s="27"/>
      <c r="AG442" s="278"/>
      <c r="AH442" s="27"/>
    </row>
    <row r="443" spans="4:34" hidden="1" x14ac:dyDescent="0.35">
      <c r="D443" s="27"/>
      <c r="E443" s="27"/>
      <c r="N443" s="27"/>
      <c r="O443" s="27"/>
      <c r="P443" s="27"/>
      <c r="Z443" s="27"/>
      <c r="AA443" s="27"/>
      <c r="AB443" s="27"/>
      <c r="AF443" s="27"/>
      <c r="AG443" s="278"/>
      <c r="AH443" s="27"/>
    </row>
    <row r="444" spans="4:34" hidden="1" x14ac:dyDescent="0.35">
      <c r="D444" s="27"/>
      <c r="E444" s="27"/>
      <c r="N444" s="27"/>
      <c r="O444" s="27"/>
      <c r="P444" s="27"/>
      <c r="Z444" s="27"/>
      <c r="AA444" s="27"/>
      <c r="AB444" s="27"/>
      <c r="AF444" s="27"/>
      <c r="AG444" s="278"/>
      <c r="AH444" s="27"/>
    </row>
    <row r="445" spans="4:34" hidden="1" x14ac:dyDescent="0.35">
      <c r="D445" s="27"/>
      <c r="E445" s="27"/>
      <c r="N445" s="27"/>
      <c r="O445" s="27"/>
      <c r="P445" s="27"/>
      <c r="Z445" s="27"/>
      <c r="AA445" s="27"/>
      <c r="AB445" s="27"/>
      <c r="AF445" s="27"/>
      <c r="AG445" s="278"/>
      <c r="AH445" s="27"/>
    </row>
    <row r="446" spans="4:34" hidden="1" x14ac:dyDescent="0.35">
      <c r="D446" s="27"/>
      <c r="E446" s="27"/>
      <c r="N446" s="27"/>
      <c r="O446" s="27"/>
      <c r="P446" s="27"/>
      <c r="Z446" s="27"/>
      <c r="AA446" s="27"/>
      <c r="AB446" s="27"/>
      <c r="AF446" s="27"/>
      <c r="AG446" s="278"/>
      <c r="AH446" s="27"/>
    </row>
    <row r="447" spans="4:34" hidden="1" x14ac:dyDescent="0.35">
      <c r="D447" s="27"/>
      <c r="E447" s="27"/>
      <c r="N447" s="27"/>
      <c r="O447" s="27"/>
      <c r="P447" s="27"/>
      <c r="Z447" s="27"/>
      <c r="AA447" s="27"/>
      <c r="AB447" s="27"/>
      <c r="AF447" s="27"/>
      <c r="AG447" s="278"/>
      <c r="AH447" s="27"/>
    </row>
    <row r="448" spans="4:34" hidden="1" x14ac:dyDescent="0.35">
      <c r="D448" s="27"/>
      <c r="E448" s="27"/>
      <c r="N448" s="27"/>
      <c r="O448" s="27"/>
      <c r="P448" s="27"/>
      <c r="Z448" s="27"/>
      <c r="AA448" s="27"/>
      <c r="AB448" s="27"/>
      <c r="AF448" s="27"/>
      <c r="AG448" s="278"/>
      <c r="AH448" s="27"/>
    </row>
    <row r="449" spans="4:34" hidden="1" x14ac:dyDescent="0.35">
      <c r="D449" s="27"/>
      <c r="E449" s="27"/>
      <c r="N449" s="27"/>
      <c r="O449" s="27"/>
      <c r="P449" s="27"/>
      <c r="Z449" s="27"/>
      <c r="AA449" s="27"/>
      <c r="AB449" s="27"/>
      <c r="AF449" s="27"/>
      <c r="AG449" s="278"/>
      <c r="AH449" s="27"/>
    </row>
    <row r="450" spans="4:34" hidden="1" x14ac:dyDescent="0.35">
      <c r="D450" s="27"/>
      <c r="E450" s="27"/>
      <c r="N450" s="27"/>
      <c r="O450" s="27"/>
      <c r="P450" s="27"/>
      <c r="Z450" s="27"/>
      <c r="AA450" s="27"/>
      <c r="AB450" s="27"/>
      <c r="AF450" s="27"/>
      <c r="AG450" s="278"/>
      <c r="AH450" s="27"/>
    </row>
    <row r="451" spans="4:34" hidden="1" x14ac:dyDescent="0.35">
      <c r="D451" s="27"/>
      <c r="E451" s="27"/>
      <c r="N451" s="27"/>
      <c r="O451" s="27"/>
      <c r="P451" s="27"/>
      <c r="Z451" s="27"/>
      <c r="AA451" s="27"/>
      <c r="AB451" s="27"/>
      <c r="AF451" s="27"/>
      <c r="AG451" s="278"/>
      <c r="AH451" s="27"/>
    </row>
    <row r="452" spans="4:34" hidden="1" x14ac:dyDescent="0.35">
      <c r="D452" s="27"/>
      <c r="E452" s="27"/>
      <c r="N452" s="27"/>
      <c r="O452" s="27"/>
      <c r="P452" s="27"/>
      <c r="Z452" s="27"/>
      <c r="AA452" s="27"/>
      <c r="AB452" s="27"/>
      <c r="AF452" s="27"/>
      <c r="AG452" s="278"/>
      <c r="AH452" s="27"/>
    </row>
    <row r="453" spans="4:34" hidden="1" x14ac:dyDescent="0.35">
      <c r="D453" s="27"/>
      <c r="E453" s="27"/>
      <c r="N453" s="27"/>
      <c r="O453" s="27"/>
      <c r="P453" s="27"/>
      <c r="Z453" s="27"/>
      <c r="AA453" s="27"/>
      <c r="AB453" s="27"/>
      <c r="AF453" s="27"/>
      <c r="AG453" s="278"/>
      <c r="AH453" s="27"/>
    </row>
    <row r="454" spans="4:34" hidden="1" x14ac:dyDescent="0.35">
      <c r="D454" s="27"/>
      <c r="E454" s="27"/>
      <c r="N454" s="27"/>
      <c r="O454" s="27"/>
      <c r="P454" s="27"/>
      <c r="Z454" s="27"/>
      <c r="AA454" s="27"/>
      <c r="AB454" s="27"/>
      <c r="AF454" s="27"/>
      <c r="AG454" s="278"/>
      <c r="AH454" s="27"/>
    </row>
    <row r="455" spans="4:34" hidden="1" x14ac:dyDescent="0.35">
      <c r="D455" s="27"/>
      <c r="E455" s="27"/>
      <c r="N455" s="27"/>
      <c r="O455" s="27"/>
      <c r="P455" s="27"/>
      <c r="Z455" s="27"/>
      <c r="AA455" s="27"/>
      <c r="AB455" s="27"/>
      <c r="AF455" s="27"/>
      <c r="AG455" s="278"/>
      <c r="AH455" s="27"/>
    </row>
    <row r="456" spans="4:34" hidden="1" x14ac:dyDescent="0.35">
      <c r="D456" s="27"/>
      <c r="E456" s="27"/>
      <c r="N456" s="27"/>
      <c r="O456" s="27"/>
      <c r="P456" s="27"/>
      <c r="Z456" s="27"/>
      <c r="AA456" s="27"/>
      <c r="AB456" s="27"/>
      <c r="AF456" s="27"/>
      <c r="AG456" s="278"/>
      <c r="AH456" s="27"/>
    </row>
    <row r="457" spans="4:34" hidden="1" x14ac:dyDescent="0.35">
      <c r="D457" s="27"/>
      <c r="E457" s="27"/>
      <c r="N457" s="27"/>
      <c r="O457" s="27"/>
      <c r="P457" s="27"/>
      <c r="Z457" s="27"/>
      <c r="AA457" s="27"/>
      <c r="AB457" s="27"/>
      <c r="AF457" s="27"/>
      <c r="AG457" s="278"/>
      <c r="AH457" s="27"/>
    </row>
    <row r="458" spans="4:34" hidden="1" x14ac:dyDescent="0.35">
      <c r="D458" s="27"/>
      <c r="E458" s="27"/>
      <c r="N458" s="27"/>
      <c r="O458" s="27"/>
      <c r="P458" s="27"/>
      <c r="Z458" s="27"/>
      <c r="AA458" s="27"/>
      <c r="AB458" s="27"/>
      <c r="AF458" s="27"/>
      <c r="AG458" s="278"/>
      <c r="AH458" s="27"/>
    </row>
    <row r="459" spans="4:34" hidden="1" x14ac:dyDescent="0.35">
      <c r="D459" s="27"/>
      <c r="E459" s="27"/>
      <c r="N459" s="27"/>
      <c r="O459" s="27"/>
      <c r="P459" s="27"/>
      <c r="Z459" s="27"/>
      <c r="AA459" s="27"/>
      <c r="AB459" s="27"/>
      <c r="AF459" s="27"/>
      <c r="AG459" s="278"/>
      <c r="AH459" s="27"/>
    </row>
    <row r="460" spans="4:34" hidden="1" x14ac:dyDescent="0.35">
      <c r="D460" s="27"/>
      <c r="E460" s="27"/>
      <c r="N460" s="27"/>
      <c r="O460" s="27"/>
      <c r="P460" s="27"/>
      <c r="Z460" s="27"/>
      <c r="AA460" s="27"/>
      <c r="AB460" s="27"/>
      <c r="AF460" s="27"/>
      <c r="AG460" s="278"/>
      <c r="AH460" s="27"/>
    </row>
    <row r="461" spans="4:34" hidden="1" x14ac:dyDescent="0.35">
      <c r="D461" s="27"/>
      <c r="E461" s="27"/>
      <c r="N461" s="27"/>
      <c r="O461" s="27"/>
      <c r="P461" s="27"/>
      <c r="Z461" s="27"/>
      <c r="AA461" s="27"/>
      <c r="AB461" s="27"/>
      <c r="AF461" s="27"/>
      <c r="AG461" s="278"/>
      <c r="AH461" s="27"/>
    </row>
    <row r="462" spans="4:34" hidden="1" x14ac:dyDescent="0.35">
      <c r="D462" s="27"/>
      <c r="E462" s="27"/>
      <c r="N462" s="27"/>
      <c r="O462" s="27"/>
      <c r="P462" s="27"/>
      <c r="Z462" s="27"/>
      <c r="AA462" s="27"/>
      <c r="AB462" s="27"/>
      <c r="AF462" s="27"/>
      <c r="AG462" s="278"/>
      <c r="AH462" s="27"/>
    </row>
    <row r="463" spans="4:34" hidden="1" x14ac:dyDescent="0.35">
      <c r="D463" s="27"/>
      <c r="E463" s="27"/>
      <c r="N463" s="27"/>
      <c r="O463" s="27"/>
      <c r="P463" s="27"/>
      <c r="Z463" s="27"/>
      <c r="AA463" s="27"/>
      <c r="AB463" s="27"/>
      <c r="AF463" s="27"/>
      <c r="AG463" s="278"/>
      <c r="AH463" s="27"/>
    </row>
    <row r="464" spans="4:34" hidden="1" x14ac:dyDescent="0.35">
      <c r="D464" s="27"/>
      <c r="E464" s="27"/>
      <c r="N464" s="27"/>
      <c r="O464" s="27"/>
      <c r="P464" s="27"/>
      <c r="Z464" s="27"/>
      <c r="AA464" s="27"/>
      <c r="AB464" s="27"/>
      <c r="AF464" s="27"/>
      <c r="AG464" s="278"/>
      <c r="AH464" s="27"/>
    </row>
    <row r="465" spans="4:34" hidden="1" x14ac:dyDescent="0.35">
      <c r="D465" s="27"/>
      <c r="E465" s="27"/>
      <c r="N465" s="27"/>
      <c r="O465" s="27"/>
      <c r="P465" s="27"/>
      <c r="Z465" s="27"/>
      <c r="AA465" s="27"/>
      <c r="AB465" s="27"/>
      <c r="AF465" s="27"/>
      <c r="AG465" s="278"/>
      <c r="AH465" s="27"/>
    </row>
    <row r="466" spans="4:34" hidden="1" x14ac:dyDescent="0.35">
      <c r="D466" s="27"/>
      <c r="E466" s="27"/>
      <c r="N466" s="27"/>
      <c r="O466" s="27"/>
      <c r="P466" s="27"/>
      <c r="Z466" s="27"/>
      <c r="AA466" s="27"/>
      <c r="AB466" s="27"/>
      <c r="AF466" s="27"/>
      <c r="AG466" s="278"/>
      <c r="AH466" s="27"/>
    </row>
    <row r="467" spans="4:34" hidden="1" x14ac:dyDescent="0.35">
      <c r="D467" s="27"/>
      <c r="E467" s="27"/>
      <c r="N467" s="27"/>
      <c r="O467" s="27"/>
      <c r="P467" s="27"/>
      <c r="Z467" s="27"/>
      <c r="AA467" s="27"/>
      <c r="AB467" s="27"/>
      <c r="AF467" s="27"/>
      <c r="AG467" s="278"/>
      <c r="AH467" s="27"/>
    </row>
    <row r="468" spans="4:34" hidden="1" x14ac:dyDescent="0.35">
      <c r="D468" s="27"/>
      <c r="E468" s="27"/>
      <c r="N468" s="27"/>
      <c r="O468" s="27"/>
      <c r="P468" s="27"/>
      <c r="Z468" s="27"/>
      <c r="AA468" s="27"/>
      <c r="AB468" s="27"/>
      <c r="AF468" s="27"/>
      <c r="AG468" s="278"/>
      <c r="AH468" s="27"/>
    </row>
    <row r="469" spans="4:34" hidden="1" x14ac:dyDescent="0.35">
      <c r="D469" s="27"/>
      <c r="E469" s="27"/>
      <c r="N469" s="27"/>
      <c r="O469" s="27"/>
      <c r="P469" s="27"/>
      <c r="Z469" s="27"/>
      <c r="AA469" s="27"/>
      <c r="AB469" s="27"/>
      <c r="AF469" s="27"/>
      <c r="AG469" s="278"/>
      <c r="AH469" s="27"/>
    </row>
    <row r="470" spans="4:34" hidden="1" x14ac:dyDescent="0.35">
      <c r="D470" s="27"/>
      <c r="E470" s="27"/>
      <c r="N470" s="27"/>
      <c r="O470" s="27"/>
      <c r="P470" s="27"/>
      <c r="Z470" s="27"/>
      <c r="AA470" s="27"/>
      <c r="AB470" s="27"/>
      <c r="AF470" s="27"/>
      <c r="AG470" s="278"/>
      <c r="AH470" s="27"/>
    </row>
    <row r="471" spans="4:34" hidden="1" x14ac:dyDescent="0.35">
      <c r="D471" s="27"/>
      <c r="E471" s="27"/>
      <c r="N471" s="27"/>
      <c r="O471" s="27"/>
      <c r="P471" s="27"/>
      <c r="Z471" s="27"/>
      <c r="AA471" s="27"/>
      <c r="AB471" s="27"/>
      <c r="AF471" s="27"/>
      <c r="AG471" s="278"/>
      <c r="AH471" s="27"/>
    </row>
    <row r="472" spans="4:34" hidden="1" x14ac:dyDescent="0.35">
      <c r="D472" s="27"/>
      <c r="E472" s="27"/>
      <c r="N472" s="27"/>
      <c r="O472" s="27"/>
      <c r="P472" s="27"/>
      <c r="Z472" s="27"/>
      <c r="AA472" s="27"/>
      <c r="AB472" s="27"/>
      <c r="AF472" s="27"/>
      <c r="AG472" s="278"/>
      <c r="AH472" s="27"/>
    </row>
    <row r="473" spans="4:34" hidden="1" x14ac:dyDescent="0.35">
      <c r="D473" s="27"/>
      <c r="E473" s="27"/>
      <c r="N473" s="27"/>
      <c r="O473" s="27"/>
      <c r="P473" s="27"/>
      <c r="Z473" s="27"/>
      <c r="AA473" s="27"/>
      <c r="AB473" s="27"/>
      <c r="AF473" s="27"/>
      <c r="AG473" s="278"/>
      <c r="AH473" s="27"/>
    </row>
    <row r="474" spans="4:34" hidden="1" x14ac:dyDescent="0.35">
      <c r="D474" s="27"/>
      <c r="E474" s="27"/>
      <c r="N474" s="27"/>
      <c r="O474" s="27"/>
      <c r="P474" s="27"/>
      <c r="Z474" s="27"/>
      <c r="AA474" s="27"/>
      <c r="AB474" s="27"/>
      <c r="AF474" s="27"/>
      <c r="AG474" s="278"/>
      <c r="AH474" s="27"/>
    </row>
    <row r="475" spans="4:34" hidden="1" x14ac:dyDescent="0.35">
      <c r="D475" s="27"/>
      <c r="E475" s="27"/>
      <c r="N475" s="27"/>
      <c r="O475" s="27"/>
      <c r="P475" s="27"/>
      <c r="Z475" s="27"/>
      <c r="AA475" s="27"/>
      <c r="AB475" s="27"/>
      <c r="AF475" s="27"/>
      <c r="AG475" s="278"/>
      <c r="AH475" s="27"/>
    </row>
    <row r="476" spans="4:34" hidden="1" x14ac:dyDescent="0.35">
      <c r="D476" s="27"/>
      <c r="E476" s="27"/>
      <c r="N476" s="27"/>
      <c r="O476" s="27"/>
      <c r="P476" s="27"/>
      <c r="Z476" s="27"/>
      <c r="AA476" s="27"/>
      <c r="AB476" s="27"/>
      <c r="AF476" s="27"/>
      <c r="AG476" s="278"/>
      <c r="AH476" s="27"/>
    </row>
    <row r="477" spans="4:34" hidden="1" x14ac:dyDescent="0.35">
      <c r="D477" s="27"/>
      <c r="E477" s="27"/>
      <c r="N477" s="27"/>
      <c r="O477" s="27"/>
      <c r="P477" s="27"/>
      <c r="Z477" s="27"/>
      <c r="AA477" s="27"/>
      <c r="AB477" s="27"/>
      <c r="AF477" s="27"/>
      <c r="AG477" s="278"/>
      <c r="AH477" s="27"/>
    </row>
    <row r="478" spans="4:34" hidden="1" x14ac:dyDescent="0.35">
      <c r="D478" s="27"/>
      <c r="E478" s="27"/>
      <c r="N478" s="27"/>
      <c r="O478" s="27"/>
      <c r="P478" s="27"/>
      <c r="Z478" s="27"/>
      <c r="AA478" s="27"/>
      <c r="AB478" s="27"/>
      <c r="AF478" s="27"/>
      <c r="AG478" s="278"/>
      <c r="AH478" s="27"/>
    </row>
    <row r="479" spans="4:34" hidden="1" x14ac:dyDescent="0.35">
      <c r="D479" s="27"/>
      <c r="E479" s="27"/>
      <c r="N479" s="27"/>
      <c r="O479" s="27"/>
      <c r="P479" s="27"/>
      <c r="Z479" s="27"/>
      <c r="AA479" s="27"/>
      <c r="AB479" s="27"/>
      <c r="AF479" s="27"/>
      <c r="AG479" s="278"/>
      <c r="AH479" s="27"/>
    </row>
    <row r="480" spans="4:34" hidden="1" x14ac:dyDescent="0.35">
      <c r="D480" s="27"/>
      <c r="E480" s="27"/>
      <c r="N480" s="27"/>
      <c r="O480" s="27"/>
      <c r="P480" s="27"/>
      <c r="Z480" s="27"/>
      <c r="AA480" s="27"/>
      <c r="AB480" s="27"/>
      <c r="AF480" s="27"/>
      <c r="AG480" s="278"/>
      <c r="AH480" s="27"/>
    </row>
    <row r="481" spans="4:34" hidden="1" x14ac:dyDescent="0.35">
      <c r="D481" s="27"/>
      <c r="E481" s="27"/>
      <c r="N481" s="27"/>
      <c r="O481" s="27"/>
      <c r="P481" s="27"/>
      <c r="Z481" s="27"/>
      <c r="AA481" s="27"/>
      <c r="AB481" s="27"/>
      <c r="AF481" s="27"/>
      <c r="AG481" s="278"/>
      <c r="AH481" s="27"/>
    </row>
    <row r="482" spans="4:34" hidden="1" x14ac:dyDescent="0.35">
      <c r="D482" s="27"/>
      <c r="E482" s="27"/>
      <c r="N482" s="27"/>
      <c r="O482" s="27"/>
      <c r="P482" s="27"/>
      <c r="Z482" s="27"/>
      <c r="AA482" s="27"/>
      <c r="AB482" s="27"/>
      <c r="AF482" s="27"/>
      <c r="AG482" s="278"/>
      <c r="AH482" s="27"/>
    </row>
    <row r="483" spans="4:34" hidden="1" x14ac:dyDescent="0.35">
      <c r="D483" s="27"/>
      <c r="E483" s="27"/>
      <c r="N483" s="27"/>
      <c r="O483" s="27"/>
      <c r="P483" s="27"/>
      <c r="Z483" s="27"/>
      <c r="AA483" s="27"/>
      <c r="AB483" s="27"/>
      <c r="AF483" s="27"/>
      <c r="AG483" s="278"/>
      <c r="AH483" s="27"/>
    </row>
    <row r="484" spans="4:34" hidden="1" x14ac:dyDescent="0.35">
      <c r="D484" s="27"/>
      <c r="E484" s="27"/>
      <c r="N484" s="27"/>
      <c r="O484" s="27"/>
      <c r="P484" s="27"/>
      <c r="Z484" s="27"/>
      <c r="AA484" s="27"/>
      <c r="AB484" s="27"/>
      <c r="AF484" s="27"/>
      <c r="AG484" s="278"/>
      <c r="AH484" s="27"/>
    </row>
    <row r="485" spans="4:34" hidden="1" x14ac:dyDescent="0.35">
      <c r="D485" s="27"/>
      <c r="E485" s="27"/>
      <c r="N485" s="27"/>
      <c r="O485" s="27"/>
      <c r="P485" s="27"/>
      <c r="Z485" s="27"/>
      <c r="AA485" s="27"/>
      <c r="AB485" s="27"/>
      <c r="AF485" s="27"/>
      <c r="AG485" s="278"/>
      <c r="AH485" s="27"/>
    </row>
    <row r="486" spans="4:34" hidden="1" x14ac:dyDescent="0.35">
      <c r="D486" s="27"/>
      <c r="E486" s="27"/>
      <c r="N486" s="27"/>
      <c r="O486" s="27"/>
      <c r="P486" s="27"/>
      <c r="Z486" s="27"/>
      <c r="AA486" s="27"/>
      <c r="AB486" s="27"/>
      <c r="AF486" s="27"/>
      <c r="AG486" s="278"/>
      <c r="AH486" s="27"/>
    </row>
    <row r="487" spans="4:34" hidden="1" x14ac:dyDescent="0.35">
      <c r="D487" s="27"/>
      <c r="E487" s="27"/>
      <c r="N487" s="27"/>
      <c r="O487" s="27"/>
      <c r="P487" s="27"/>
      <c r="Z487" s="27"/>
      <c r="AA487" s="27"/>
      <c r="AB487" s="27"/>
      <c r="AF487" s="27"/>
      <c r="AG487" s="278"/>
      <c r="AH487" s="27"/>
    </row>
    <row r="488" spans="4:34" hidden="1" x14ac:dyDescent="0.35">
      <c r="D488" s="27"/>
      <c r="E488" s="27"/>
      <c r="N488" s="27"/>
      <c r="O488" s="27"/>
      <c r="P488" s="27"/>
      <c r="Z488" s="27"/>
      <c r="AA488" s="27"/>
      <c r="AB488" s="27"/>
      <c r="AF488" s="27"/>
      <c r="AG488" s="278"/>
      <c r="AH488" s="27"/>
    </row>
    <row r="489" spans="4:34" hidden="1" x14ac:dyDescent="0.35">
      <c r="D489" s="27"/>
      <c r="E489" s="27"/>
      <c r="N489" s="27"/>
      <c r="O489" s="27"/>
      <c r="P489" s="27"/>
      <c r="Z489" s="27"/>
      <c r="AA489" s="27"/>
      <c r="AB489" s="27"/>
      <c r="AF489" s="27"/>
      <c r="AG489" s="278"/>
      <c r="AH489" s="27"/>
    </row>
    <row r="490" spans="4:34" hidden="1" x14ac:dyDescent="0.35">
      <c r="D490" s="27"/>
      <c r="E490" s="27"/>
      <c r="N490" s="27"/>
      <c r="O490" s="27"/>
      <c r="P490" s="27"/>
      <c r="Z490" s="27"/>
      <c r="AA490" s="27"/>
      <c r="AB490" s="27"/>
      <c r="AF490" s="27"/>
      <c r="AG490" s="278"/>
      <c r="AH490" s="27"/>
    </row>
    <row r="491" spans="4:34" hidden="1" x14ac:dyDescent="0.35">
      <c r="D491" s="27"/>
      <c r="E491" s="27"/>
      <c r="N491" s="27"/>
      <c r="O491" s="27"/>
      <c r="P491" s="27"/>
      <c r="Z491" s="27"/>
      <c r="AA491" s="27"/>
      <c r="AB491" s="27"/>
      <c r="AF491" s="27"/>
      <c r="AG491" s="278"/>
      <c r="AH491" s="27"/>
    </row>
    <row r="492" spans="4:34" hidden="1" x14ac:dyDescent="0.35">
      <c r="D492" s="27"/>
      <c r="E492" s="27"/>
      <c r="N492" s="27"/>
      <c r="O492" s="27"/>
      <c r="P492" s="27"/>
      <c r="Z492" s="27"/>
      <c r="AA492" s="27"/>
      <c r="AB492" s="27"/>
      <c r="AF492" s="27"/>
      <c r="AG492" s="278"/>
      <c r="AH492" s="27"/>
    </row>
    <row r="493" spans="4:34" hidden="1" x14ac:dyDescent="0.35">
      <c r="D493" s="27"/>
      <c r="E493" s="27"/>
      <c r="N493" s="27"/>
      <c r="O493" s="27"/>
      <c r="P493" s="27"/>
      <c r="Z493" s="27"/>
      <c r="AA493" s="27"/>
      <c r="AB493" s="27"/>
      <c r="AF493" s="27"/>
      <c r="AG493" s="278"/>
      <c r="AH493" s="27"/>
    </row>
    <row r="494" spans="4:34" hidden="1" x14ac:dyDescent="0.35">
      <c r="D494" s="27"/>
      <c r="E494" s="27"/>
      <c r="N494" s="27"/>
      <c r="O494" s="27"/>
      <c r="P494" s="27"/>
      <c r="Z494" s="27"/>
      <c r="AA494" s="27"/>
      <c r="AB494" s="27"/>
      <c r="AF494" s="27"/>
      <c r="AG494" s="278"/>
      <c r="AH494" s="27"/>
    </row>
    <row r="495" spans="4:34" hidden="1" x14ac:dyDescent="0.35">
      <c r="D495" s="27"/>
      <c r="E495" s="27"/>
      <c r="N495" s="27"/>
      <c r="O495" s="27"/>
      <c r="P495" s="27"/>
      <c r="Z495" s="27"/>
      <c r="AA495" s="27"/>
      <c r="AB495" s="27"/>
      <c r="AF495" s="27"/>
      <c r="AG495" s="278"/>
      <c r="AH495" s="27"/>
    </row>
    <row r="496" spans="4:34" hidden="1" x14ac:dyDescent="0.35">
      <c r="D496" s="27"/>
      <c r="E496" s="27"/>
      <c r="N496" s="27"/>
      <c r="O496" s="27"/>
      <c r="P496" s="27"/>
      <c r="Z496" s="27"/>
      <c r="AA496" s="27"/>
      <c r="AB496" s="27"/>
      <c r="AF496" s="27"/>
      <c r="AG496" s="278"/>
      <c r="AH496" s="27"/>
    </row>
    <row r="497" spans="4:34" hidden="1" x14ac:dyDescent="0.35">
      <c r="D497" s="27"/>
      <c r="E497" s="27"/>
      <c r="N497" s="27"/>
      <c r="O497" s="27"/>
      <c r="P497" s="27"/>
      <c r="Z497" s="27"/>
      <c r="AA497" s="27"/>
      <c r="AB497" s="27"/>
      <c r="AF497" s="27"/>
      <c r="AG497" s="278"/>
      <c r="AH497" s="27"/>
    </row>
    <row r="498" spans="4:34" hidden="1" x14ac:dyDescent="0.35">
      <c r="D498" s="27"/>
      <c r="E498" s="27"/>
      <c r="N498" s="27"/>
      <c r="O498" s="27"/>
      <c r="P498" s="27"/>
      <c r="Z498" s="27"/>
      <c r="AA498" s="27"/>
      <c r="AB498" s="27"/>
      <c r="AF498" s="27"/>
      <c r="AG498" s="278"/>
      <c r="AH498" s="27"/>
    </row>
    <row r="499" spans="4:34" hidden="1" x14ac:dyDescent="0.35">
      <c r="D499" s="27"/>
      <c r="E499" s="27"/>
      <c r="N499" s="27"/>
      <c r="O499" s="27"/>
      <c r="P499" s="27"/>
      <c r="Z499" s="27"/>
      <c r="AA499" s="27"/>
      <c r="AB499" s="27"/>
      <c r="AF499" s="27"/>
      <c r="AG499" s="278"/>
      <c r="AH499" s="27"/>
    </row>
    <row r="500" spans="4:34" hidden="1" x14ac:dyDescent="0.35">
      <c r="D500" s="27"/>
      <c r="E500" s="27"/>
      <c r="N500" s="27"/>
      <c r="O500" s="27"/>
      <c r="P500" s="27"/>
      <c r="Z500" s="27"/>
      <c r="AA500" s="27"/>
      <c r="AB500" s="27"/>
      <c r="AF500" s="27"/>
      <c r="AG500" s="278"/>
      <c r="AH500" s="27"/>
    </row>
    <row r="501" spans="4:34" hidden="1" x14ac:dyDescent="0.35">
      <c r="D501" s="27"/>
      <c r="E501" s="27"/>
      <c r="N501" s="27"/>
      <c r="O501" s="27"/>
      <c r="P501" s="27"/>
      <c r="Z501" s="27"/>
      <c r="AA501" s="27"/>
      <c r="AB501" s="27"/>
      <c r="AF501" s="27"/>
      <c r="AG501" s="278"/>
      <c r="AH501" s="27"/>
    </row>
    <row r="502" spans="4:34" hidden="1" x14ac:dyDescent="0.35">
      <c r="D502" s="27"/>
      <c r="E502" s="27"/>
      <c r="N502" s="27"/>
      <c r="O502" s="27"/>
      <c r="P502" s="27"/>
      <c r="Z502" s="27"/>
      <c r="AA502" s="27"/>
      <c r="AB502" s="27"/>
      <c r="AF502" s="27"/>
      <c r="AG502" s="278"/>
      <c r="AH502" s="27"/>
    </row>
    <row r="503" spans="4:34" hidden="1" x14ac:dyDescent="0.35">
      <c r="D503" s="27"/>
      <c r="E503" s="27"/>
      <c r="N503" s="27"/>
      <c r="O503" s="27"/>
      <c r="P503" s="27"/>
      <c r="Z503" s="27"/>
      <c r="AA503" s="27"/>
      <c r="AB503" s="27"/>
      <c r="AF503" s="27"/>
      <c r="AG503" s="278"/>
      <c r="AH503" s="27"/>
    </row>
    <row r="504" spans="4:34" hidden="1" x14ac:dyDescent="0.35">
      <c r="D504" s="27"/>
      <c r="E504" s="27"/>
      <c r="N504" s="27"/>
      <c r="O504" s="27"/>
      <c r="P504" s="27"/>
      <c r="Z504" s="27"/>
      <c r="AA504" s="27"/>
      <c r="AB504" s="27"/>
      <c r="AF504" s="27"/>
      <c r="AG504" s="278"/>
      <c r="AH504" s="27"/>
    </row>
    <row r="505" spans="4:34" hidden="1" x14ac:dyDescent="0.35">
      <c r="D505" s="27"/>
      <c r="E505" s="27"/>
      <c r="N505" s="27"/>
      <c r="O505" s="27"/>
      <c r="P505" s="27"/>
      <c r="Z505" s="27"/>
      <c r="AA505" s="27"/>
      <c r="AB505" s="27"/>
      <c r="AF505" s="27"/>
      <c r="AG505" s="278"/>
      <c r="AH505" s="27"/>
    </row>
    <row r="506" spans="4:34" hidden="1" x14ac:dyDescent="0.35">
      <c r="D506" s="27"/>
      <c r="E506" s="27"/>
      <c r="N506" s="27"/>
      <c r="O506" s="27"/>
      <c r="P506" s="27"/>
      <c r="Z506" s="27"/>
      <c r="AA506" s="27"/>
      <c r="AB506" s="27"/>
      <c r="AF506" s="27"/>
      <c r="AG506" s="278"/>
      <c r="AH506" s="27"/>
    </row>
    <row r="507" spans="4:34" hidden="1" x14ac:dyDescent="0.35">
      <c r="D507" s="27"/>
      <c r="E507" s="27"/>
      <c r="N507" s="27"/>
      <c r="O507" s="27"/>
      <c r="P507" s="27"/>
      <c r="Z507" s="27"/>
      <c r="AA507" s="27"/>
      <c r="AB507" s="27"/>
      <c r="AF507" s="27"/>
      <c r="AG507" s="278"/>
      <c r="AH507" s="27"/>
    </row>
    <row r="508" spans="4:34" hidden="1" x14ac:dyDescent="0.35">
      <c r="D508" s="27"/>
      <c r="E508" s="27"/>
      <c r="N508" s="27"/>
      <c r="O508" s="27"/>
      <c r="P508" s="27"/>
      <c r="Z508" s="27"/>
      <c r="AA508" s="27"/>
      <c r="AB508" s="27"/>
      <c r="AF508" s="27"/>
      <c r="AG508" s="278"/>
      <c r="AH508" s="27"/>
    </row>
    <row r="509" spans="4:34" hidden="1" x14ac:dyDescent="0.35">
      <c r="D509" s="27"/>
      <c r="E509" s="27"/>
      <c r="N509" s="27"/>
      <c r="O509" s="27"/>
      <c r="P509" s="27"/>
      <c r="Z509" s="27"/>
      <c r="AA509" s="27"/>
      <c r="AB509" s="27"/>
      <c r="AF509" s="27"/>
      <c r="AG509" s="278"/>
      <c r="AH509" s="27"/>
    </row>
    <row r="510" spans="4:34" hidden="1" x14ac:dyDescent="0.35">
      <c r="D510" s="27"/>
      <c r="E510" s="27"/>
      <c r="N510" s="27"/>
      <c r="O510" s="27"/>
      <c r="P510" s="27"/>
      <c r="Z510" s="27"/>
      <c r="AA510" s="27"/>
      <c r="AB510" s="27"/>
      <c r="AF510" s="27"/>
      <c r="AG510" s="278"/>
      <c r="AH510" s="27"/>
    </row>
    <row r="511" spans="4:34" hidden="1" x14ac:dyDescent="0.35">
      <c r="D511" s="27"/>
      <c r="E511" s="27"/>
      <c r="N511" s="27"/>
      <c r="O511" s="27"/>
      <c r="P511" s="27"/>
      <c r="Z511" s="27"/>
      <c r="AA511" s="27"/>
      <c r="AB511" s="27"/>
      <c r="AF511" s="27"/>
      <c r="AG511" s="278"/>
      <c r="AH511" s="27"/>
    </row>
    <row r="512" spans="4:34" hidden="1" x14ac:dyDescent="0.35">
      <c r="D512" s="27"/>
      <c r="E512" s="27"/>
      <c r="N512" s="27"/>
      <c r="O512" s="27"/>
      <c r="P512" s="27"/>
      <c r="Z512" s="27"/>
      <c r="AA512" s="27"/>
      <c r="AB512" s="27"/>
      <c r="AF512" s="27"/>
      <c r="AG512" s="278"/>
      <c r="AH512" s="27"/>
    </row>
    <row r="513" spans="4:34" hidden="1" x14ac:dyDescent="0.35">
      <c r="D513" s="27"/>
      <c r="E513" s="27"/>
      <c r="N513" s="27"/>
      <c r="O513" s="27"/>
      <c r="P513" s="27"/>
      <c r="Z513" s="27"/>
      <c r="AA513" s="27"/>
      <c r="AB513" s="27"/>
      <c r="AF513" s="27"/>
      <c r="AG513" s="278"/>
      <c r="AH513" s="27"/>
    </row>
    <row r="514" spans="4:34" hidden="1" x14ac:dyDescent="0.35">
      <c r="D514" s="27"/>
      <c r="E514" s="27"/>
      <c r="N514" s="27"/>
      <c r="O514" s="27"/>
      <c r="P514" s="27"/>
      <c r="Z514" s="27"/>
      <c r="AA514" s="27"/>
      <c r="AB514" s="27"/>
      <c r="AF514" s="27"/>
      <c r="AG514" s="278"/>
      <c r="AH514" s="27"/>
    </row>
    <row r="515" spans="4:34" hidden="1" x14ac:dyDescent="0.35">
      <c r="D515" s="27"/>
      <c r="E515" s="27"/>
      <c r="N515" s="27"/>
      <c r="O515" s="27"/>
      <c r="P515" s="27"/>
      <c r="Z515" s="27"/>
      <c r="AA515" s="27"/>
      <c r="AB515" s="27"/>
      <c r="AF515" s="27"/>
      <c r="AG515" s="278"/>
      <c r="AH515" s="27"/>
    </row>
    <row r="516" spans="4:34" hidden="1" x14ac:dyDescent="0.35">
      <c r="D516" s="27"/>
      <c r="E516" s="27"/>
      <c r="N516" s="27"/>
      <c r="O516" s="27"/>
      <c r="P516" s="27"/>
      <c r="Z516" s="27"/>
      <c r="AA516" s="27"/>
      <c r="AB516" s="27"/>
      <c r="AF516" s="27"/>
      <c r="AG516" s="278"/>
      <c r="AH516" s="27"/>
    </row>
    <row r="517" spans="4:34" hidden="1" x14ac:dyDescent="0.35">
      <c r="D517" s="27"/>
      <c r="E517" s="27"/>
      <c r="N517" s="27"/>
      <c r="O517" s="27"/>
      <c r="P517" s="27"/>
      <c r="Z517" s="27"/>
      <c r="AA517" s="27"/>
      <c r="AB517" s="27"/>
      <c r="AF517" s="27"/>
      <c r="AG517" s="278"/>
      <c r="AH517" s="27"/>
    </row>
    <row r="518" spans="4:34" hidden="1" x14ac:dyDescent="0.35">
      <c r="D518" s="27"/>
      <c r="E518" s="27"/>
      <c r="N518" s="27"/>
      <c r="O518" s="27"/>
      <c r="P518" s="27"/>
      <c r="Z518" s="27"/>
      <c r="AA518" s="27"/>
      <c r="AB518" s="27"/>
      <c r="AF518" s="27"/>
      <c r="AG518" s="278"/>
      <c r="AH518" s="27"/>
    </row>
    <row r="519" spans="4:34" hidden="1" x14ac:dyDescent="0.35">
      <c r="D519" s="27"/>
      <c r="E519" s="27"/>
      <c r="N519" s="27"/>
      <c r="O519" s="27"/>
      <c r="P519" s="27"/>
      <c r="Z519" s="27"/>
      <c r="AA519" s="27"/>
      <c r="AB519" s="27"/>
      <c r="AF519" s="27"/>
      <c r="AG519" s="278"/>
      <c r="AH519" s="27"/>
    </row>
    <row r="520" spans="4:34" hidden="1" x14ac:dyDescent="0.35">
      <c r="D520" s="27"/>
      <c r="E520" s="27"/>
      <c r="N520" s="27"/>
      <c r="O520" s="27"/>
      <c r="P520" s="27"/>
      <c r="Z520" s="27"/>
      <c r="AA520" s="27"/>
      <c r="AB520" s="27"/>
      <c r="AF520" s="27"/>
      <c r="AG520" s="278"/>
      <c r="AH520" s="27"/>
    </row>
    <row r="521" spans="4:34" hidden="1" x14ac:dyDescent="0.35">
      <c r="D521" s="27"/>
      <c r="E521" s="27"/>
      <c r="N521" s="27"/>
      <c r="O521" s="27"/>
      <c r="P521" s="27"/>
      <c r="Z521" s="27"/>
      <c r="AA521" s="27"/>
      <c r="AB521" s="27"/>
      <c r="AF521" s="27"/>
      <c r="AG521" s="278"/>
      <c r="AH521" s="27"/>
    </row>
    <row r="522" spans="4:34" hidden="1" x14ac:dyDescent="0.35">
      <c r="D522" s="27"/>
      <c r="E522" s="27"/>
      <c r="N522" s="27"/>
      <c r="O522" s="27"/>
      <c r="P522" s="27"/>
      <c r="Z522" s="27"/>
      <c r="AA522" s="27"/>
      <c r="AB522" s="27"/>
      <c r="AF522" s="27"/>
      <c r="AG522" s="278"/>
      <c r="AH522" s="27"/>
    </row>
    <row r="523" spans="4:34" hidden="1" x14ac:dyDescent="0.35">
      <c r="D523" s="27"/>
      <c r="E523" s="27"/>
      <c r="N523" s="27"/>
      <c r="O523" s="27"/>
      <c r="P523" s="27"/>
      <c r="Z523" s="27"/>
      <c r="AA523" s="27"/>
      <c r="AB523" s="27"/>
      <c r="AF523" s="27"/>
      <c r="AG523" s="278"/>
      <c r="AH523" s="27"/>
    </row>
    <row r="524" spans="4:34" hidden="1" x14ac:dyDescent="0.35">
      <c r="D524" s="27"/>
      <c r="E524" s="27"/>
      <c r="N524" s="27"/>
      <c r="O524" s="27"/>
      <c r="P524" s="27"/>
      <c r="Z524" s="27"/>
      <c r="AA524" s="27"/>
      <c r="AB524" s="27"/>
      <c r="AF524" s="27"/>
      <c r="AG524" s="278"/>
      <c r="AH524" s="27"/>
    </row>
    <row r="525" spans="4:34" hidden="1" x14ac:dyDescent="0.35">
      <c r="D525" s="27"/>
      <c r="E525" s="27"/>
      <c r="N525" s="27"/>
      <c r="O525" s="27"/>
      <c r="P525" s="27"/>
      <c r="Z525" s="27"/>
      <c r="AA525" s="27"/>
      <c r="AB525" s="27"/>
      <c r="AF525" s="27"/>
      <c r="AG525" s="278"/>
      <c r="AH525" s="27"/>
    </row>
    <row r="526" spans="4:34" hidden="1" x14ac:dyDescent="0.35">
      <c r="D526" s="27"/>
      <c r="E526" s="27"/>
      <c r="N526" s="27"/>
      <c r="O526" s="27"/>
      <c r="P526" s="27"/>
      <c r="Z526" s="27"/>
      <c r="AA526" s="27"/>
      <c r="AB526" s="27"/>
      <c r="AF526" s="27"/>
      <c r="AG526" s="278"/>
      <c r="AH526" s="27"/>
    </row>
    <row r="527" spans="4:34" hidden="1" x14ac:dyDescent="0.35">
      <c r="D527" s="27"/>
      <c r="E527" s="27"/>
      <c r="N527" s="27"/>
      <c r="O527" s="27"/>
      <c r="P527" s="27"/>
      <c r="Z527" s="27"/>
      <c r="AA527" s="27"/>
      <c r="AB527" s="27"/>
      <c r="AF527" s="27"/>
      <c r="AG527" s="278"/>
      <c r="AH527" s="27"/>
    </row>
    <row r="528" spans="4:34" hidden="1" x14ac:dyDescent="0.35">
      <c r="D528" s="27"/>
      <c r="E528" s="27"/>
      <c r="N528" s="27"/>
      <c r="O528" s="27"/>
      <c r="P528" s="27"/>
      <c r="Z528" s="27"/>
      <c r="AA528" s="27"/>
      <c r="AB528" s="27"/>
      <c r="AF528" s="27"/>
      <c r="AG528" s="278"/>
      <c r="AH528" s="27"/>
    </row>
    <row r="529" spans="4:34" hidden="1" x14ac:dyDescent="0.35">
      <c r="D529" s="27"/>
      <c r="E529" s="27"/>
      <c r="N529" s="27"/>
      <c r="O529" s="27"/>
      <c r="P529" s="27"/>
      <c r="Z529" s="27"/>
      <c r="AA529" s="27"/>
      <c r="AB529" s="27"/>
      <c r="AF529" s="27"/>
      <c r="AG529" s="278"/>
      <c r="AH529" s="27"/>
    </row>
    <row r="530" spans="4:34" hidden="1" x14ac:dyDescent="0.35">
      <c r="D530" s="27"/>
      <c r="E530" s="27"/>
      <c r="N530" s="27"/>
      <c r="O530" s="27"/>
      <c r="P530" s="27"/>
      <c r="Z530" s="27"/>
      <c r="AA530" s="27"/>
      <c r="AB530" s="27"/>
      <c r="AF530" s="27"/>
      <c r="AG530" s="278"/>
      <c r="AH530" s="27"/>
    </row>
    <row r="531" spans="4:34" hidden="1" x14ac:dyDescent="0.35">
      <c r="D531" s="27"/>
      <c r="E531" s="27"/>
      <c r="N531" s="27"/>
      <c r="O531" s="27"/>
      <c r="P531" s="27"/>
      <c r="Z531" s="27"/>
      <c r="AA531" s="27"/>
      <c r="AB531" s="27"/>
      <c r="AF531" s="27"/>
      <c r="AG531" s="278"/>
      <c r="AH531" s="27"/>
    </row>
    <row r="532" spans="4:34" hidden="1" x14ac:dyDescent="0.35">
      <c r="D532" s="27"/>
      <c r="E532" s="27"/>
      <c r="N532" s="27"/>
      <c r="O532" s="27"/>
      <c r="P532" s="27"/>
      <c r="Z532" s="27"/>
      <c r="AA532" s="27"/>
      <c r="AB532" s="27"/>
      <c r="AF532" s="27"/>
      <c r="AG532" s="278"/>
      <c r="AH532" s="27"/>
    </row>
    <row r="533" spans="4:34" hidden="1" x14ac:dyDescent="0.35">
      <c r="D533" s="27"/>
      <c r="E533" s="27"/>
      <c r="N533" s="27"/>
      <c r="O533" s="27"/>
      <c r="P533" s="27"/>
      <c r="Z533" s="27"/>
      <c r="AA533" s="27"/>
      <c r="AB533" s="27"/>
      <c r="AF533" s="27"/>
      <c r="AG533" s="278"/>
      <c r="AH533" s="27"/>
    </row>
    <row r="534" spans="4:34" hidden="1" x14ac:dyDescent="0.35">
      <c r="D534" s="27"/>
      <c r="E534" s="27"/>
      <c r="N534" s="27"/>
      <c r="O534" s="27"/>
      <c r="P534" s="27"/>
      <c r="Z534" s="27"/>
      <c r="AA534" s="27"/>
      <c r="AB534" s="27"/>
      <c r="AF534" s="27"/>
      <c r="AG534" s="278"/>
      <c r="AH534" s="27"/>
    </row>
    <row r="535" spans="4:34" hidden="1" x14ac:dyDescent="0.35">
      <c r="D535" s="27"/>
      <c r="E535" s="27"/>
      <c r="N535" s="27"/>
      <c r="O535" s="27"/>
      <c r="P535" s="27"/>
      <c r="Z535" s="27"/>
      <c r="AA535" s="27"/>
      <c r="AB535" s="27"/>
      <c r="AF535" s="27"/>
      <c r="AG535" s="278"/>
      <c r="AH535" s="27"/>
    </row>
    <row r="536" spans="4:34" hidden="1" x14ac:dyDescent="0.35">
      <c r="D536" s="27"/>
      <c r="E536" s="27"/>
      <c r="N536" s="27"/>
      <c r="O536" s="27"/>
      <c r="P536" s="27"/>
      <c r="Z536" s="27"/>
      <c r="AA536" s="27"/>
      <c r="AB536" s="27"/>
      <c r="AF536" s="27"/>
      <c r="AG536" s="278"/>
      <c r="AH536" s="27"/>
    </row>
    <row r="537" spans="4:34" hidden="1" x14ac:dyDescent="0.35">
      <c r="D537" s="27"/>
      <c r="E537" s="27"/>
      <c r="N537" s="27"/>
      <c r="O537" s="27"/>
      <c r="P537" s="27"/>
      <c r="Z537" s="27"/>
      <c r="AA537" s="27"/>
      <c r="AB537" s="27"/>
      <c r="AF537" s="27"/>
      <c r="AG537" s="278"/>
      <c r="AH537" s="27"/>
    </row>
    <row r="538" spans="4:34" hidden="1" x14ac:dyDescent="0.35">
      <c r="D538" s="27"/>
      <c r="E538" s="27"/>
      <c r="N538" s="27"/>
      <c r="O538" s="27"/>
      <c r="P538" s="27"/>
      <c r="Z538" s="27"/>
      <c r="AA538" s="27"/>
      <c r="AB538" s="27"/>
      <c r="AF538" s="27"/>
      <c r="AG538" s="278"/>
      <c r="AH538" s="27"/>
    </row>
    <row r="539" spans="4:34" hidden="1" x14ac:dyDescent="0.35">
      <c r="D539" s="27"/>
      <c r="E539" s="27"/>
      <c r="N539" s="27"/>
      <c r="O539" s="27"/>
      <c r="P539" s="27"/>
      <c r="Z539" s="27"/>
      <c r="AA539" s="27"/>
      <c r="AB539" s="27"/>
      <c r="AF539" s="27"/>
      <c r="AG539" s="278"/>
      <c r="AH539" s="27"/>
    </row>
    <row r="540" spans="4:34" hidden="1" x14ac:dyDescent="0.35">
      <c r="D540" s="27"/>
      <c r="E540" s="27"/>
      <c r="N540" s="27"/>
      <c r="O540" s="27"/>
      <c r="P540" s="27"/>
      <c r="Z540" s="27"/>
      <c r="AA540" s="27"/>
      <c r="AB540" s="27"/>
      <c r="AF540" s="27"/>
      <c r="AG540" s="278"/>
      <c r="AH540" s="27"/>
    </row>
    <row r="541" spans="4:34" hidden="1" x14ac:dyDescent="0.35">
      <c r="D541" s="27"/>
      <c r="E541" s="27"/>
      <c r="N541" s="27"/>
      <c r="O541" s="27"/>
      <c r="P541" s="27"/>
      <c r="Z541" s="27"/>
      <c r="AA541" s="27"/>
      <c r="AB541" s="27"/>
      <c r="AF541" s="27"/>
      <c r="AG541" s="278"/>
      <c r="AH541" s="27"/>
    </row>
    <row r="542" spans="4:34" hidden="1" x14ac:dyDescent="0.35">
      <c r="D542" s="27"/>
      <c r="E542" s="27"/>
      <c r="N542" s="27"/>
      <c r="O542" s="27"/>
      <c r="P542" s="27"/>
      <c r="Z542" s="27"/>
      <c r="AA542" s="27"/>
      <c r="AB542" s="27"/>
      <c r="AF542" s="27"/>
      <c r="AG542" s="278"/>
      <c r="AH542" s="27"/>
    </row>
    <row r="543" spans="4:34" hidden="1" x14ac:dyDescent="0.35">
      <c r="D543" s="27"/>
      <c r="E543" s="27"/>
      <c r="N543" s="27"/>
      <c r="O543" s="27"/>
      <c r="P543" s="27"/>
      <c r="Z543" s="27"/>
      <c r="AA543" s="27"/>
      <c r="AB543" s="27"/>
      <c r="AF543" s="27"/>
      <c r="AG543" s="278"/>
      <c r="AH543" s="27"/>
    </row>
    <row r="544" spans="4:34" hidden="1" x14ac:dyDescent="0.35">
      <c r="D544" s="27"/>
      <c r="E544" s="27"/>
      <c r="N544" s="27"/>
      <c r="O544" s="27"/>
      <c r="P544" s="27"/>
      <c r="Z544" s="27"/>
      <c r="AA544" s="27"/>
      <c r="AB544" s="27"/>
      <c r="AF544" s="27"/>
      <c r="AG544" s="278"/>
      <c r="AH544" s="27"/>
    </row>
    <row r="545" spans="4:34" hidden="1" x14ac:dyDescent="0.35">
      <c r="D545" s="27"/>
      <c r="E545" s="27"/>
      <c r="N545" s="27"/>
      <c r="O545" s="27"/>
      <c r="P545" s="27"/>
      <c r="Z545" s="27"/>
      <c r="AA545" s="27"/>
      <c r="AB545" s="27"/>
      <c r="AF545" s="27"/>
      <c r="AG545" s="278"/>
      <c r="AH545" s="27"/>
    </row>
    <row r="546" spans="4:34" hidden="1" x14ac:dyDescent="0.35">
      <c r="D546" s="27"/>
      <c r="E546" s="27"/>
      <c r="N546" s="27"/>
      <c r="O546" s="27"/>
      <c r="P546" s="27"/>
      <c r="Z546" s="27"/>
      <c r="AA546" s="27"/>
      <c r="AB546" s="27"/>
      <c r="AF546" s="27"/>
      <c r="AG546" s="278"/>
      <c r="AH546" s="27"/>
    </row>
    <row r="547" spans="4:34" hidden="1" x14ac:dyDescent="0.35">
      <c r="D547" s="27"/>
      <c r="E547" s="27"/>
      <c r="N547" s="27"/>
      <c r="O547" s="27"/>
      <c r="P547" s="27"/>
      <c r="Z547" s="27"/>
      <c r="AA547" s="27"/>
      <c r="AB547" s="27"/>
      <c r="AF547" s="27"/>
      <c r="AG547" s="278"/>
      <c r="AH547" s="27"/>
    </row>
    <row r="548" spans="4:34" hidden="1" x14ac:dyDescent="0.35">
      <c r="D548" s="27"/>
      <c r="E548" s="27"/>
      <c r="N548" s="27"/>
      <c r="O548" s="27"/>
      <c r="P548" s="27"/>
      <c r="Z548" s="27"/>
      <c r="AA548" s="27"/>
      <c r="AB548" s="27"/>
      <c r="AF548" s="27"/>
      <c r="AG548" s="278"/>
      <c r="AH548" s="27"/>
    </row>
    <row r="549" spans="4:34" hidden="1" x14ac:dyDescent="0.35">
      <c r="D549" s="27"/>
      <c r="E549" s="27"/>
      <c r="N549" s="27"/>
      <c r="O549" s="27"/>
      <c r="P549" s="27"/>
      <c r="Z549" s="27"/>
      <c r="AA549" s="27"/>
      <c r="AB549" s="27"/>
      <c r="AF549" s="27"/>
      <c r="AG549" s="278"/>
      <c r="AH549" s="27"/>
    </row>
    <row r="550" spans="4:34" hidden="1" x14ac:dyDescent="0.35">
      <c r="D550" s="27"/>
      <c r="E550" s="27"/>
      <c r="N550" s="27"/>
      <c r="O550" s="27"/>
      <c r="P550" s="27"/>
      <c r="Z550" s="27"/>
      <c r="AA550" s="27"/>
      <c r="AB550" s="27"/>
      <c r="AF550" s="27"/>
      <c r="AG550" s="278"/>
      <c r="AH550" s="27"/>
    </row>
    <row r="551" spans="4:34" hidden="1" x14ac:dyDescent="0.35">
      <c r="D551" s="27"/>
      <c r="E551" s="27"/>
      <c r="N551" s="27"/>
      <c r="O551" s="27"/>
      <c r="P551" s="27"/>
      <c r="Z551" s="27"/>
      <c r="AA551" s="27"/>
      <c r="AB551" s="27"/>
      <c r="AF551" s="27"/>
      <c r="AG551" s="278"/>
      <c r="AH551" s="27"/>
    </row>
    <row r="552" spans="4:34" hidden="1" x14ac:dyDescent="0.35">
      <c r="D552" s="27"/>
      <c r="E552" s="27"/>
      <c r="N552" s="27"/>
      <c r="O552" s="27"/>
      <c r="P552" s="27"/>
      <c r="Z552" s="27"/>
      <c r="AA552" s="27"/>
      <c r="AB552" s="27"/>
      <c r="AF552" s="27"/>
      <c r="AG552" s="278"/>
      <c r="AH552" s="27"/>
    </row>
    <row r="553" spans="4:34" hidden="1" x14ac:dyDescent="0.35">
      <c r="D553" s="27"/>
      <c r="E553" s="27"/>
      <c r="N553" s="27"/>
      <c r="O553" s="27"/>
      <c r="P553" s="27"/>
      <c r="Z553" s="27"/>
      <c r="AA553" s="27"/>
      <c r="AB553" s="27"/>
      <c r="AF553" s="27"/>
      <c r="AG553" s="278"/>
      <c r="AH553" s="27"/>
    </row>
    <row r="554" spans="4:34" hidden="1" x14ac:dyDescent="0.35">
      <c r="D554" s="27"/>
      <c r="E554" s="27"/>
      <c r="N554" s="27"/>
      <c r="O554" s="27"/>
      <c r="P554" s="27"/>
      <c r="Z554" s="27"/>
      <c r="AA554" s="27"/>
      <c r="AB554" s="27"/>
      <c r="AF554" s="27"/>
      <c r="AG554" s="278"/>
      <c r="AH554" s="27"/>
    </row>
    <row r="555" spans="4:34" hidden="1" x14ac:dyDescent="0.35">
      <c r="D555" s="27"/>
      <c r="E555" s="27"/>
      <c r="N555" s="27"/>
      <c r="O555" s="27"/>
      <c r="P555" s="27"/>
      <c r="Z555" s="27"/>
      <c r="AA555" s="27"/>
      <c r="AB555" s="27"/>
      <c r="AF555" s="27"/>
      <c r="AG555" s="278"/>
      <c r="AH555" s="27"/>
    </row>
    <row r="556" spans="4:34" hidden="1" x14ac:dyDescent="0.35">
      <c r="D556" s="27"/>
      <c r="E556" s="27"/>
      <c r="N556" s="27"/>
      <c r="O556" s="27"/>
      <c r="P556" s="27"/>
      <c r="Z556" s="27"/>
      <c r="AA556" s="27"/>
      <c r="AB556" s="27"/>
      <c r="AF556" s="27"/>
      <c r="AG556" s="278"/>
      <c r="AH556" s="27"/>
    </row>
    <row r="557" spans="4:34" hidden="1" x14ac:dyDescent="0.35">
      <c r="D557" s="27"/>
      <c r="E557" s="27"/>
      <c r="N557" s="27"/>
      <c r="O557" s="27"/>
      <c r="P557" s="27"/>
      <c r="Z557" s="27"/>
      <c r="AA557" s="27"/>
      <c r="AB557" s="27"/>
      <c r="AF557" s="27"/>
      <c r="AG557" s="278"/>
      <c r="AH557" s="27"/>
    </row>
    <row r="558" spans="4:34" hidden="1" x14ac:dyDescent="0.35">
      <c r="D558" s="27"/>
      <c r="E558" s="27"/>
      <c r="N558" s="27"/>
      <c r="O558" s="27"/>
      <c r="P558" s="27"/>
      <c r="Z558" s="27"/>
      <c r="AA558" s="27"/>
      <c r="AB558" s="27"/>
      <c r="AF558" s="27"/>
      <c r="AG558" s="278"/>
      <c r="AH558" s="27"/>
    </row>
    <row r="559" spans="4:34" hidden="1" x14ac:dyDescent="0.35">
      <c r="D559" s="27"/>
      <c r="E559" s="27"/>
      <c r="N559" s="27"/>
      <c r="O559" s="27"/>
      <c r="P559" s="27"/>
      <c r="Z559" s="27"/>
      <c r="AA559" s="27"/>
      <c r="AB559" s="27"/>
      <c r="AF559" s="27"/>
      <c r="AG559" s="278"/>
      <c r="AH559" s="27"/>
    </row>
    <row r="560" spans="4:34" hidden="1" x14ac:dyDescent="0.35">
      <c r="D560" s="27"/>
      <c r="E560" s="27"/>
      <c r="N560" s="27"/>
      <c r="O560" s="27"/>
      <c r="P560" s="27"/>
      <c r="Z560" s="27"/>
      <c r="AA560" s="27"/>
      <c r="AB560" s="27"/>
      <c r="AF560" s="27"/>
      <c r="AG560" s="278"/>
      <c r="AH560" s="27"/>
    </row>
    <row r="561" spans="4:34" hidden="1" x14ac:dyDescent="0.35">
      <c r="D561" s="27"/>
      <c r="E561" s="27"/>
      <c r="N561" s="27"/>
      <c r="O561" s="27"/>
      <c r="P561" s="27"/>
      <c r="Z561" s="27"/>
      <c r="AA561" s="27"/>
      <c r="AB561" s="27"/>
      <c r="AF561" s="27"/>
      <c r="AG561" s="278"/>
      <c r="AH561" s="27"/>
    </row>
    <row r="562" spans="4:34" hidden="1" x14ac:dyDescent="0.35">
      <c r="D562" s="27"/>
      <c r="E562" s="27"/>
      <c r="N562" s="27"/>
      <c r="O562" s="27"/>
      <c r="P562" s="27"/>
      <c r="Z562" s="27"/>
      <c r="AA562" s="27"/>
      <c r="AB562" s="27"/>
      <c r="AF562" s="27"/>
      <c r="AG562" s="278"/>
      <c r="AH562" s="27"/>
    </row>
    <row r="563" spans="4:34" hidden="1" x14ac:dyDescent="0.35">
      <c r="D563" s="27"/>
      <c r="E563" s="27"/>
      <c r="N563" s="27"/>
      <c r="O563" s="27"/>
      <c r="P563" s="27"/>
      <c r="Z563" s="27"/>
      <c r="AA563" s="27"/>
      <c r="AB563" s="27"/>
      <c r="AF563" s="27"/>
      <c r="AG563" s="278"/>
      <c r="AH563" s="27"/>
    </row>
    <row r="564" spans="4:34" hidden="1" x14ac:dyDescent="0.35">
      <c r="D564" s="27"/>
      <c r="E564" s="27"/>
      <c r="N564" s="27"/>
      <c r="O564" s="27"/>
      <c r="P564" s="27"/>
      <c r="Z564" s="27"/>
      <c r="AA564" s="27"/>
      <c r="AB564" s="27"/>
      <c r="AF564" s="27"/>
      <c r="AG564" s="278"/>
      <c r="AH564" s="27"/>
    </row>
    <row r="565" spans="4:34" hidden="1" x14ac:dyDescent="0.35">
      <c r="D565" s="27"/>
      <c r="E565" s="27"/>
      <c r="N565" s="27"/>
      <c r="O565" s="27"/>
      <c r="P565" s="27"/>
      <c r="Z565" s="27"/>
      <c r="AA565" s="27"/>
      <c r="AB565" s="27"/>
      <c r="AF565" s="27"/>
      <c r="AG565" s="278"/>
      <c r="AH565" s="27"/>
    </row>
    <row r="566" spans="4:34" hidden="1" x14ac:dyDescent="0.35">
      <c r="D566" s="27"/>
      <c r="E566" s="27"/>
      <c r="N566" s="27"/>
      <c r="O566" s="27"/>
      <c r="P566" s="27"/>
      <c r="Z566" s="27"/>
      <c r="AA566" s="27"/>
      <c r="AB566" s="27"/>
      <c r="AF566" s="27"/>
      <c r="AG566" s="278"/>
      <c r="AH566" s="27"/>
    </row>
    <row r="567" spans="4:34" hidden="1" x14ac:dyDescent="0.35">
      <c r="D567" s="27"/>
      <c r="E567" s="27"/>
      <c r="N567" s="27"/>
      <c r="O567" s="27"/>
      <c r="P567" s="27"/>
      <c r="Z567" s="27"/>
      <c r="AA567" s="27"/>
      <c r="AB567" s="27"/>
      <c r="AF567" s="27"/>
      <c r="AG567" s="278"/>
      <c r="AH567" s="27"/>
    </row>
    <row r="568" spans="4:34" hidden="1" x14ac:dyDescent="0.35">
      <c r="D568" s="27"/>
      <c r="E568" s="27"/>
      <c r="N568" s="27"/>
      <c r="O568" s="27"/>
      <c r="P568" s="27"/>
      <c r="Z568" s="27"/>
      <c r="AA568" s="27"/>
      <c r="AB568" s="27"/>
      <c r="AF568" s="27"/>
      <c r="AG568" s="278"/>
      <c r="AH568" s="27"/>
    </row>
    <row r="569" spans="4:34" hidden="1" x14ac:dyDescent="0.35">
      <c r="D569" s="27"/>
      <c r="E569" s="27"/>
      <c r="N569" s="27"/>
      <c r="O569" s="27"/>
      <c r="P569" s="27"/>
      <c r="Z569" s="27"/>
      <c r="AA569" s="27"/>
      <c r="AB569" s="27"/>
      <c r="AF569" s="27"/>
      <c r="AG569" s="278"/>
      <c r="AH569" s="27"/>
    </row>
    <row r="570" spans="4:34" hidden="1" x14ac:dyDescent="0.35">
      <c r="D570" s="27"/>
      <c r="E570" s="27"/>
      <c r="N570" s="27"/>
      <c r="O570" s="27"/>
      <c r="P570" s="27"/>
      <c r="Z570" s="27"/>
      <c r="AA570" s="27"/>
      <c r="AB570" s="27"/>
      <c r="AF570" s="27"/>
      <c r="AG570" s="278"/>
      <c r="AH570" s="27"/>
    </row>
    <row r="571" spans="4:34" hidden="1" x14ac:dyDescent="0.35">
      <c r="D571" s="27"/>
      <c r="E571" s="27"/>
      <c r="N571" s="27"/>
      <c r="O571" s="27"/>
      <c r="P571" s="27"/>
      <c r="Z571" s="27"/>
      <c r="AA571" s="27"/>
      <c r="AB571" s="27"/>
      <c r="AF571" s="27"/>
      <c r="AG571" s="278"/>
      <c r="AH571" s="27"/>
    </row>
    <row r="572" spans="4:34" hidden="1" x14ac:dyDescent="0.35">
      <c r="D572" s="27"/>
      <c r="E572" s="27"/>
      <c r="N572" s="27"/>
      <c r="O572" s="27"/>
      <c r="P572" s="27"/>
      <c r="Z572" s="27"/>
      <c r="AA572" s="27"/>
      <c r="AB572" s="27"/>
      <c r="AF572" s="27"/>
      <c r="AG572" s="278"/>
      <c r="AH572" s="27"/>
    </row>
    <row r="573" spans="4:34" hidden="1" x14ac:dyDescent="0.35">
      <c r="D573" s="27"/>
      <c r="E573" s="27"/>
      <c r="N573" s="27"/>
      <c r="O573" s="27"/>
      <c r="P573" s="27"/>
      <c r="Z573" s="27"/>
      <c r="AA573" s="27"/>
      <c r="AB573" s="27"/>
      <c r="AF573" s="27"/>
      <c r="AG573" s="278"/>
      <c r="AH573" s="27"/>
    </row>
    <row r="574" spans="4:34" hidden="1" x14ac:dyDescent="0.35">
      <c r="D574" s="27"/>
      <c r="E574" s="27"/>
      <c r="N574" s="27"/>
      <c r="O574" s="27"/>
      <c r="P574" s="27"/>
      <c r="Z574" s="27"/>
      <c r="AA574" s="27"/>
      <c r="AB574" s="27"/>
      <c r="AF574" s="27"/>
      <c r="AG574" s="278"/>
      <c r="AH574" s="27"/>
    </row>
    <row r="575" spans="4:34" hidden="1" x14ac:dyDescent="0.35">
      <c r="D575" s="27"/>
      <c r="E575" s="27"/>
      <c r="N575" s="27"/>
      <c r="O575" s="27"/>
      <c r="P575" s="27"/>
      <c r="Z575" s="27"/>
      <c r="AA575" s="27"/>
      <c r="AB575" s="27"/>
      <c r="AF575" s="27"/>
      <c r="AG575" s="278"/>
      <c r="AH575" s="27"/>
    </row>
    <row r="576" spans="4:34" hidden="1" x14ac:dyDescent="0.35">
      <c r="D576" s="27"/>
      <c r="E576" s="27"/>
      <c r="N576" s="27"/>
      <c r="O576" s="27"/>
      <c r="P576" s="27"/>
      <c r="Z576" s="27"/>
      <c r="AA576" s="27"/>
      <c r="AB576" s="27"/>
      <c r="AF576" s="27"/>
      <c r="AG576" s="278"/>
      <c r="AH576" s="27"/>
    </row>
    <row r="577" spans="4:34" hidden="1" x14ac:dyDescent="0.35">
      <c r="D577" s="27"/>
      <c r="E577" s="27"/>
      <c r="N577" s="27"/>
      <c r="O577" s="27"/>
      <c r="P577" s="27"/>
      <c r="Z577" s="27"/>
      <c r="AA577" s="27"/>
      <c r="AB577" s="27"/>
      <c r="AF577" s="27"/>
      <c r="AG577" s="278"/>
      <c r="AH577" s="27"/>
    </row>
    <row r="578" spans="4:34" hidden="1" x14ac:dyDescent="0.35">
      <c r="D578" s="27"/>
      <c r="E578" s="27"/>
      <c r="N578" s="27"/>
      <c r="O578" s="27"/>
      <c r="P578" s="27"/>
      <c r="Z578" s="27"/>
      <c r="AA578" s="27"/>
      <c r="AB578" s="27"/>
      <c r="AF578" s="27"/>
      <c r="AG578" s="278"/>
      <c r="AH578" s="27"/>
    </row>
    <row r="579" spans="4:34" hidden="1" x14ac:dyDescent="0.35">
      <c r="D579" s="27"/>
      <c r="E579" s="27"/>
      <c r="N579" s="27"/>
      <c r="O579" s="27"/>
      <c r="P579" s="27"/>
      <c r="Z579" s="27"/>
      <c r="AA579" s="27"/>
      <c r="AB579" s="27"/>
      <c r="AF579" s="27"/>
      <c r="AG579" s="278"/>
      <c r="AH579" s="27"/>
    </row>
    <row r="580" spans="4:34" hidden="1" x14ac:dyDescent="0.35">
      <c r="D580" s="27"/>
      <c r="E580" s="27"/>
      <c r="N580" s="27"/>
      <c r="O580" s="27"/>
      <c r="P580" s="27"/>
      <c r="Z580" s="27"/>
      <c r="AA580" s="27"/>
      <c r="AB580" s="27"/>
      <c r="AF580" s="27"/>
      <c r="AG580" s="278"/>
      <c r="AH580" s="27"/>
    </row>
    <row r="581" spans="4:34" hidden="1" x14ac:dyDescent="0.35">
      <c r="D581" s="27"/>
      <c r="E581" s="27"/>
      <c r="N581" s="27"/>
      <c r="O581" s="27"/>
      <c r="P581" s="27"/>
      <c r="Z581" s="27"/>
      <c r="AA581" s="27"/>
      <c r="AB581" s="27"/>
      <c r="AF581" s="27"/>
      <c r="AG581" s="278"/>
      <c r="AH581" s="27"/>
    </row>
    <row r="582" spans="4:34" hidden="1" x14ac:dyDescent="0.35">
      <c r="D582" s="27"/>
      <c r="E582" s="27"/>
      <c r="N582" s="27"/>
      <c r="O582" s="27"/>
      <c r="P582" s="27"/>
      <c r="Z582" s="27"/>
      <c r="AA582" s="27"/>
      <c r="AB582" s="27"/>
      <c r="AF582" s="27"/>
      <c r="AG582" s="278"/>
      <c r="AH582" s="27"/>
    </row>
    <row r="583" spans="4:34" hidden="1" x14ac:dyDescent="0.35">
      <c r="D583" s="27"/>
      <c r="E583" s="27"/>
      <c r="N583" s="27"/>
      <c r="O583" s="27"/>
      <c r="P583" s="27"/>
      <c r="Z583" s="27"/>
      <c r="AA583" s="27"/>
      <c r="AB583" s="27"/>
      <c r="AF583" s="27"/>
      <c r="AG583" s="278"/>
      <c r="AH583" s="27"/>
    </row>
    <row r="584" spans="4:34" hidden="1" x14ac:dyDescent="0.35">
      <c r="D584" s="27"/>
      <c r="E584" s="27"/>
      <c r="N584" s="27"/>
      <c r="O584" s="27"/>
      <c r="P584" s="27"/>
      <c r="Z584" s="27"/>
      <c r="AA584" s="27"/>
      <c r="AB584" s="27"/>
      <c r="AF584" s="27"/>
      <c r="AG584" s="278"/>
      <c r="AH584" s="27"/>
    </row>
    <row r="585" spans="4:34" hidden="1" x14ac:dyDescent="0.35">
      <c r="D585" s="27"/>
      <c r="E585" s="27"/>
      <c r="N585" s="27"/>
      <c r="O585" s="27"/>
      <c r="P585" s="27"/>
      <c r="Z585" s="27"/>
      <c r="AA585" s="27"/>
      <c r="AB585" s="27"/>
      <c r="AF585" s="27"/>
      <c r="AG585" s="278"/>
      <c r="AH585" s="27"/>
    </row>
    <row r="586" spans="4:34" hidden="1" x14ac:dyDescent="0.35">
      <c r="D586" s="27"/>
      <c r="E586" s="27"/>
      <c r="N586" s="27"/>
      <c r="O586" s="27"/>
      <c r="P586" s="27"/>
      <c r="Z586" s="27"/>
      <c r="AA586" s="27"/>
      <c r="AB586" s="27"/>
      <c r="AF586" s="27"/>
      <c r="AG586" s="278"/>
      <c r="AH586" s="27"/>
    </row>
    <row r="587" spans="4:34" hidden="1" x14ac:dyDescent="0.35">
      <c r="D587" s="27"/>
      <c r="E587" s="27"/>
      <c r="N587" s="27"/>
      <c r="O587" s="27"/>
      <c r="P587" s="27"/>
      <c r="Z587" s="27"/>
      <c r="AA587" s="27"/>
      <c r="AB587" s="27"/>
      <c r="AF587" s="27"/>
      <c r="AG587" s="278"/>
      <c r="AH587" s="27"/>
    </row>
    <row r="588" spans="4:34" hidden="1" x14ac:dyDescent="0.35">
      <c r="D588" s="27"/>
      <c r="E588" s="27"/>
      <c r="N588" s="27"/>
      <c r="O588" s="27"/>
      <c r="P588" s="27"/>
      <c r="Z588" s="27"/>
      <c r="AA588" s="27"/>
      <c r="AB588" s="27"/>
      <c r="AF588" s="27"/>
      <c r="AG588" s="278"/>
      <c r="AH588" s="27"/>
    </row>
    <row r="589" spans="4:34" hidden="1" x14ac:dyDescent="0.35">
      <c r="D589" s="27"/>
      <c r="E589" s="27"/>
      <c r="N589" s="27"/>
      <c r="O589" s="27"/>
      <c r="P589" s="27"/>
      <c r="Z589" s="27"/>
      <c r="AA589" s="27"/>
      <c r="AB589" s="27"/>
      <c r="AF589" s="27"/>
      <c r="AG589" s="278"/>
      <c r="AH589" s="27"/>
    </row>
    <row r="590" spans="4:34" hidden="1" x14ac:dyDescent="0.35">
      <c r="D590" s="27"/>
      <c r="E590" s="27"/>
      <c r="N590" s="27"/>
      <c r="O590" s="27"/>
      <c r="P590" s="27"/>
      <c r="Z590" s="27"/>
      <c r="AA590" s="27"/>
      <c r="AB590" s="27"/>
      <c r="AF590" s="27"/>
      <c r="AG590" s="278"/>
      <c r="AH590" s="27"/>
    </row>
    <row r="591" spans="4:34" hidden="1" x14ac:dyDescent="0.35">
      <c r="D591" s="27"/>
      <c r="E591" s="27"/>
      <c r="N591" s="27"/>
      <c r="O591" s="27"/>
      <c r="P591" s="27"/>
      <c r="Z591" s="27"/>
      <c r="AA591" s="27"/>
      <c r="AB591" s="27"/>
      <c r="AF591" s="27"/>
      <c r="AG591" s="278"/>
      <c r="AH591" s="27"/>
    </row>
    <row r="592" spans="4:34" hidden="1" x14ac:dyDescent="0.35">
      <c r="D592" s="27"/>
      <c r="E592" s="27"/>
      <c r="N592" s="27"/>
      <c r="O592" s="27"/>
      <c r="P592" s="27"/>
      <c r="Z592" s="27"/>
      <c r="AA592" s="27"/>
      <c r="AB592" s="27"/>
      <c r="AF592" s="27"/>
      <c r="AG592" s="278"/>
      <c r="AH592" s="27"/>
    </row>
    <row r="593" spans="4:34" hidden="1" x14ac:dyDescent="0.35">
      <c r="D593" s="27"/>
      <c r="E593" s="27"/>
      <c r="N593" s="27"/>
      <c r="O593" s="27"/>
      <c r="P593" s="27"/>
      <c r="Z593" s="27"/>
      <c r="AA593" s="27"/>
      <c r="AB593" s="27"/>
      <c r="AF593" s="27"/>
      <c r="AG593" s="278"/>
      <c r="AH593" s="27"/>
    </row>
    <row r="594" spans="4:34" hidden="1" x14ac:dyDescent="0.35">
      <c r="D594" s="27"/>
      <c r="E594" s="27"/>
      <c r="N594" s="27"/>
      <c r="O594" s="27"/>
      <c r="P594" s="27"/>
      <c r="Z594" s="27"/>
      <c r="AA594" s="27"/>
      <c r="AB594" s="27"/>
      <c r="AF594" s="27"/>
      <c r="AG594" s="278"/>
      <c r="AH594" s="27"/>
    </row>
    <row r="595" spans="4:34" hidden="1" x14ac:dyDescent="0.35">
      <c r="D595" s="27"/>
      <c r="E595" s="27"/>
      <c r="N595" s="27"/>
      <c r="O595" s="27"/>
      <c r="P595" s="27"/>
      <c r="Z595" s="27"/>
      <c r="AA595" s="27"/>
      <c r="AB595" s="27"/>
      <c r="AF595" s="27"/>
      <c r="AG595" s="278"/>
      <c r="AH595" s="27"/>
    </row>
    <row r="596" spans="4:34" hidden="1" x14ac:dyDescent="0.35">
      <c r="D596" s="27"/>
      <c r="E596" s="27"/>
      <c r="N596" s="27"/>
      <c r="O596" s="27"/>
      <c r="P596" s="27"/>
      <c r="Z596" s="27"/>
      <c r="AA596" s="27"/>
      <c r="AB596" s="27"/>
      <c r="AF596" s="27"/>
      <c r="AG596" s="278"/>
      <c r="AH596" s="27"/>
    </row>
    <row r="597" spans="4:34" hidden="1" x14ac:dyDescent="0.35">
      <c r="D597" s="27"/>
      <c r="E597" s="27"/>
      <c r="N597" s="27"/>
      <c r="O597" s="27"/>
      <c r="P597" s="27"/>
      <c r="Z597" s="27"/>
      <c r="AA597" s="27"/>
      <c r="AB597" s="27"/>
      <c r="AF597" s="27"/>
      <c r="AG597" s="278"/>
      <c r="AH597" s="27"/>
    </row>
    <row r="598" spans="4:34" hidden="1" x14ac:dyDescent="0.35">
      <c r="D598" s="27"/>
      <c r="E598" s="27"/>
      <c r="N598" s="27"/>
      <c r="O598" s="27"/>
      <c r="P598" s="27"/>
      <c r="Z598" s="27"/>
      <c r="AA598" s="27"/>
      <c r="AB598" s="27"/>
      <c r="AF598" s="27"/>
      <c r="AG598" s="278"/>
      <c r="AH598" s="27"/>
    </row>
    <row r="599" spans="4:34" hidden="1" x14ac:dyDescent="0.35">
      <c r="D599" s="27"/>
      <c r="E599" s="27"/>
      <c r="N599" s="27"/>
      <c r="O599" s="27"/>
      <c r="P599" s="27"/>
      <c r="Z599" s="27"/>
      <c r="AA599" s="27"/>
      <c r="AB599" s="27"/>
      <c r="AF599" s="27"/>
      <c r="AG599" s="278"/>
      <c r="AH599" s="27"/>
    </row>
    <row r="600" spans="4:34" hidden="1" x14ac:dyDescent="0.35">
      <c r="D600" s="27"/>
      <c r="E600" s="27"/>
      <c r="N600" s="27"/>
      <c r="O600" s="27"/>
      <c r="P600" s="27"/>
      <c r="Z600" s="27"/>
      <c r="AA600" s="27"/>
      <c r="AB600" s="27"/>
      <c r="AF600" s="27"/>
      <c r="AG600" s="278"/>
      <c r="AH600" s="27"/>
    </row>
    <row r="601" spans="4:34" hidden="1" x14ac:dyDescent="0.35">
      <c r="D601" s="27"/>
      <c r="E601" s="27"/>
      <c r="N601" s="27"/>
      <c r="O601" s="27"/>
      <c r="P601" s="27"/>
      <c r="Z601" s="27"/>
      <c r="AA601" s="27"/>
      <c r="AB601" s="27"/>
      <c r="AF601" s="27"/>
      <c r="AG601" s="278"/>
      <c r="AH601" s="27"/>
    </row>
    <row r="602" spans="4:34" hidden="1" x14ac:dyDescent="0.35">
      <c r="D602" s="27"/>
      <c r="E602" s="27"/>
      <c r="N602" s="27"/>
      <c r="O602" s="27"/>
      <c r="P602" s="27"/>
      <c r="Z602" s="27"/>
      <c r="AA602" s="27"/>
      <c r="AB602" s="27"/>
      <c r="AF602" s="27"/>
      <c r="AG602" s="278"/>
      <c r="AH602" s="27"/>
    </row>
    <row r="603" spans="4:34" hidden="1" x14ac:dyDescent="0.35">
      <c r="D603" s="27"/>
      <c r="E603" s="27"/>
      <c r="N603" s="27"/>
      <c r="O603" s="27"/>
      <c r="P603" s="27"/>
      <c r="Z603" s="27"/>
      <c r="AA603" s="27"/>
      <c r="AB603" s="27"/>
      <c r="AF603" s="27"/>
      <c r="AG603" s="278"/>
      <c r="AH603" s="27"/>
    </row>
    <row r="604" spans="4:34" hidden="1" x14ac:dyDescent="0.35">
      <c r="D604" s="27"/>
      <c r="E604" s="27"/>
      <c r="N604" s="27"/>
      <c r="O604" s="27"/>
      <c r="P604" s="27"/>
      <c r="Z604" s="27"/>
      <c r="AA604" s="27"/>
      <c r="AB604" s="27"/>
      <c r="AF604" s="27"/>
      <c r="AG604" s="278"/>
      <c r="AH604" s="27"/>
    </row>
    <row r="605" spans="4:34" hidden="1" x14ac:dyDescent="0.35">
      <c r="D605" s="27"/>
      <c r="E605" s="27"/>
      <c r="N605" s="27"/>
      <c r="O605" s="27"/>
      <c r="P605" s="27"/>
      <c r="Z605" s="27"/>
      <c r="AA605" s="27"/>
      <c r="AB605" s="27"/>
      <c r="AF605" s="27"/>
      <c r="AG605" s="278"/>
      <c r="AH605" s="27"/>
    </row>
    <row r="606" spans="4:34" hidden="1" x14ac:dyDescent="0.35">
      <c r="D606" s="27"/>
      <c r="E606" s="27"/>
      <c r="N606" s="27"/>
      <c r="O606" s="27"/>
      <c r="P606" s="27"/>
      <c r="Z606" s="27"/>
      <c r="AA606" s="27"/>
      <c r="AB606" s="27"/>
      <c r="AF606" s="27"/>
      <c r="AG606" s="278"/>
      <c r="AH606" s="27"/>
    </row>
    <row r="607" spans="4:34" hidden="1" x14ac:dyDescent="0.35">
      <c r="D607" s="27"/>
      <c r="E607" s="27"/>
      <c r="N607" s="27"/>
      <c r="O607" s="27"/>
      <c r="P607" s="27"/>
      <c r="Z607" s="27"/>
      <c r="AA607" s="27"/>
      <c r="AB607" s="27"/>
      <c r="AF607" s="27"/>
      <c r="AG607" s="278"/>
      <c r="AH607" s="27"/>
    </row>
    <row r="608" spans="4:34" hidden="1" x14ac:dyDescent="0.35">
      <c r="D608" s="27"/>
      <c r="E608" s="27"/>
      <c r="N608" s="27"/>
      <c r="O608" s="27"/>
      <c r="P608" s="27"/>
      <c r="Z608" s="27"/>
      <c r="AA608" s="27"/>
      <c r="AB608" s="27"/>
      <c r="AF608" s="27"/>
      <c r="AG608" s="278"/>
      <c r="AH608" s="27"/>
    </row>
    <row r="609" spans="4:34" hidden="1" x14ac:dyDescent="0.35">
      <c r="D609" s="27"/>
      <c r="E609" s="27"/>
      <c r="N609" s="27"/>
      <c r="O609" s="27"/>
      <c r="P609" s="27"/>
      <c r="Z609" s="27"/>
      <c r="AA609" s="27"/>
      <c r="AB609" s="27"/>
      <c r="AF609" s="27"/>
      <c r="AG609" s="278"/>
      <c r="AH609" s="27"/>
    </row>
    <row r="610" spans="4:34" hidden="1" x14ac:dyDescent="0.35">
      <c r="D610" s="27"/>
      <c r="E610" s="27"/>
      <c r="N610" s="27"/>
      <c r="O610" s="27"/>
      <c r="P610" s="27"/>
      <c r="Z610" s="27"/>
      <c r="AA610" s="27"/>
      <c r="AB610" s="27"/>
      <c r="AF610" s="27"/>
      <c r="AG610" s="278"/>
      <c r="AH610" s="27"/>
    </row>
    <row r="611" spans="4:34" hidden="1" x14ac:dyDescent="0.35">
      <c r="D611" s="27"/>
      <c r="E611" s="27"/>
      <c r="N611" s="27"/>
      <c r="O611" s="27"/>
      <c r="P611" s="27"/>
      <c r="Z611" s="27"/>
      <c r="AA611" s="27"/>
      <c r="AB611" s="27"/>
      <c r="AF611" s="27"/>
      <c r="AG611" s="278"/>
      <c r="AH611" s="27"/>
    </row>
    <row r="612" spans="4:34" hidden="1" x14ac:dyDescent="0.35">
      <c r="D612" s="27"/>
      <c r="E612" s="27"/>
      <c r="N612" s="27"/>
      <c r="O612" s="27"/>
      <c r="P612" s="27"/>
      <c r="Z612" s="27"/>
      <c r="AA612" s="27"/>
      <c r="AB612" s="27"/>
      <c r="AF612" s="27"/>
      <c r="AG612" s="278"/>
      <c r="AH612" s="27"/>
    </row>
    <row r="613" spans="4:34" hidden="1" x14ac:dyDescent="0.35">
      <c r="D613" s="27"/>
      <c r="E613" s="27"/>
      <c r="N613" s="27"/>
      <c r="O613" s="27"/>
      <c r="P613" s="27"/>
      <c r="Z613" s="27"/>
      <c r="AA613" s="27"/>
      <c r="AB613" s="27"/>
      <c r="AF613" s="27"/>
      <c r="AG613" s="278"/>
      <c r="AH613" s="27"/>
    </row>
    <row r="614" spans="4:34" hidden="1" x14ac:dyDescent="0.35">
      <c r="D614" s="27"/>
      <c r="E614" s="27"/>
      <c r="N614" s="27"/>
      <c r="O614" s="27"/>
      <c r="P614" s="27"/>
      <c r="Z614" s="27"/>
      <c r="AA614" s="27"/>
      <c r="AB614" s="27"/>
      <c r="AF614" s="27"/>
      <c r="AG614" s="278"/>
      <c r="AH614" s="27"/>
    </row>
    <row r="615" spans="4:34" hidden="1" x14ac:dyDescent="0.35">
      <c r="D615" s="27"/>
      <c r="E615" s="27"/>
      <c r="N615" s="27"/>
      <c r="O615" s="27"/>
      <c r="P615" s="27"/>
      <c r="Z615" s="27"/>
      <c r="AA615" s="27"/>
      <c r="AB615" s="27"/>
      <c r="AF615" s="27"/>
      <c r="AG615" s="278"/>
      <c r="AH615" s="27"/>
    </row>
    <row r="616" spans="4:34" hidden="1" x14ac:dyDescent="0.35">
      <c r="D616" s="27"/>
      <c r="E616" s="27"/>
      <c r="N616" s="27"/>
      <c r="O616" s="27"/>
      <c r="P616" s="27"/>
      <c r="Z616" s="27"/>
      <c r="AA616" s="27"/>
      <c r="AB616" s="27"/>
      <c r="AF616" s="27"/>
      <c r="AG616" s="278"/>
      <c r="AH616" s="27"/>
    </row>
    <row r="617" spans="4:34" hidden="1" x14ac:dyDescent="0.35">
      <c r="D617" s="27"/>
      <c r="E617" s="27"/>
      <c r="N617" s="27"/>
      <c r="O617" s="27"/>
      <c r="P617" s="27"/>
      <c r="Z617" s="27"/>
      <c r="AA617" s="27"/>
      <c r="AB617" s="27"/>
      <c r="AF617" s="27"/>
      <c r="AG617" s="278"/>
      <c r="AH617" s="27"/>
    </row>
    <row r="618" spans="4:34" hidden="1" x14ac:dyDescent="0.35">
      <c r="D618" s="27"/>
      <c r="E618" s="27"/>
      <c r="N618" s="27"/>
      <c r="O618" s="27"/>
      <c r="P618" s="27"/>
      <c r="Z618" s="27"/>
      <c r="AA618" s="27"/>
      <c r="AB618" s="27"/>
      <c r="AF618" s="27"/>
      <c r="AG618" s="278"/>
      <c r="AH618" s="27"/>
    </row>
    <row r="619" spans="4:34" hidden="1" x14ac:dyDescent="0.35">
      <c r="D619" s="27"/>
      <c r="E619" s="27"/>
      <c r="N619" s="27"/>
      <c r="O619" s="27"/>
      <c r="P619" s="27"/>
      <c r="Z619" s="27"/>
      <c r="AA619" s="27"/>
      <c r="AB619" s="27"/>
      <c r="AF619" s="27"/>
      <c r="AG619" s="278"/>
      <c r="AH619" s="27"/>
    </row>
    <row r="620" spans="4:34" hidden="1" x14ac:dyDescent="0.35">
      <c r="D620" s="27"/>
      <c r="E620" s="27"/>
      <c r="N620" s="27"/>
      <c r="O620" s="27"/>
      <c r="P620" s="27"/>
      <c r="Z620" s="27"/>
      <c r="AA620" s="27"/>
      <c r="AB620" s="27"/>
      <c r="AF620" s="27"/>
      <c r="AG620" s="278"/>
      <c r="AH620" s="27"/>
    </row>
    <row r="621" spans="4:34" hidden="1" x14ac:dyDescent="0.35">
      <c r="D621" s="27"/>
      <c r="E621" s="27"/>
      <c r="N621" s="27"/>
      <c r="O621" s="27"/>
      <c r="P621" s="27"/>
      <c r="Z621" s="27"/>
      <c r="AA621" s="27"/>
      <c r="AB621" s="27"/>
      <c r="AF621" s="27"/>
      <c r="AG621" s="278"/>
      <c r="AH621" s="27"/>
    </row>
    <row r="622" spans="4:34" hidden="1" x14ac:dyDescent="0.35">
      <c r="D622" s="27"/>
      <c r="E622" s="27"/>
      <c r="N622" s="27"/>
      <c r="O622" s="27"/>
      <c r="P622" s="27"/>
      <c r="Z622" s="27"/>
      <c r="AA622" s="27"/>
      <c r="AB622" s="27"/>
      <c r="AF622" s="27"/>
      <c r="AG622" s="278"/>
      <c r="AH622" s="27"/>
    </row>
    <row r="623" spans="4:34" hidden="1" x14ac:dyDescent="0.35">
      <c r="D623" s="27"/>
      <c r="E623" s="27"/>
      <c r="N623" s="27"/>
      <c r="O623" s="27"/>
      <c r="P623" s="27"/>
      <c r="Z623" s="27"/>
      <c r="AA623" s="27"/>
      <c r="AB623" s="27"/>
      <c r="AF623" s="27"/>
      <c r="AG623" s="278"/>
      <c r="AH623" s="27"/>
    </row>
    <row r="624" spans="4:34" hidden="1" x14ac:dyDescent="0.35">
      <c r="D624" s="27"/>
      <c r="E624" s="27"/>
      <c r="N624" s="27"/>
      <c r="O624" s="27"/>
      <c r="P624" s="27"/>
      <c r="Z624" s="27"/>
      <c r="AA624" s="27"/>
      <c r="AB624" s="27"/>
      <c r="AF624" s="27"/>
      <c r="AG624" s="278"/>
      <c r="AH624" s="27"/>
    </row>
    <row r="625" spans="4:34" hidden="1" x14ac:dyDescent="0.35">
      <c r="D625" s="27"/>
      <c r="E625" s="27"/>
      <c r="N625" s="27"/>
      <c r="O625" s="27"/>
      <c r="P625" s="27"/>
      <c r="Z625" s="27"/>
      <c r="AA625" s="27"/>
      <c r="AB625" s="27"/>
      <c r="AF625" s="27"/>
      <c r="AG625" s="278"/>
      <c r="AH625" s="27"/>
    </row>
    <row r="626" spans="4:34" hidden="1" x14ac:dyDescent="0.35">
      <c r="D626" s="27"/>
      <c r="E626" s="27"/>
      <c r="N626" s="27"/>
      <c r="O626" s="27"/>
      <c r="P626" s="27"/>
      <c r="Z626" s="27"/>
      <c r="AA626" s="27"/>
      <c r="AB626" s="27"/>
      <c r="AF626" s="27"/>
      <c r="AG626" s="278"/>
      <c r="AH626" s="27"/>
    </row>
    <row r="627" spans="4:34" hidden="1" x14ac:dyDescent="0.35">
      <c r="D627" s="27"/>
      <c r="E627" s="27"/>
      <c r="N627" s="27"/>
      <c r="O627" s="27"/>
      <c r="P627" s="27"/>
      <c r="Z627" s="27"/>
      <c r="AA627" s="27"/>
      <c r="AB627" s="27"/>
      <c r="AF627" s="27"/>
      <c r="AG627" s="278"/>
      <c r="AH627" s="27"/>
    </row>
    <row r="628" spans="4:34" hidden="1" x14ac:dyDescent="0.35">
      <c r="D628" s="27"/>
      <c r="E628" s="27"/>
      <c r="N628" s="27"/>
      <c r="O628" s="27"/>
      <c r="P628" s="27"/>
      <c r="Z628" s="27"/>
      <c r="AA628" s="27"/>
      <c r="AB628" s="27"/>
      <c r="AF628" s="27"/>
      <c r="AG628" s="278"/>
      <c r="AH628" s="27"/>
    </row>
    <row r="629" spans="4:34" hidden="1" x14ac:dyDescent="0.35">
      <c r="D629" s="27"/>
      <c r="E629" s="27"/>
      <c r="N629" s="27"/>
      <c r="O629" s="27"/>
      <c r="P629" s="27"/>
      <c r="Z629" s="27"/>
      <c r="AA629" s="27"/>
      <c r="AB629" s="27"/>
      <c r="AF629" s="27"/>
      <c r="AG629" s="278"/>
      <c r="AH629" s="27"/>
    </row>
    <row r="630" spans="4:34" hidden="1" x14ac:dyDescent="0.35">
      <c r="D630" s="27"/>
      <c r="E630" s="27"/>
      <c r="N630" s="27"/>
      <c r="O630" s="27"/>
      <c r="P630" s="27"/>
      <c r="Z630" s="27"/>
      <c r="AA630" s="27"/>
      <c r="AB630" s="27"/>
      <c r="AF630" s="27"/>
      <c r="AG630" s="278"/>
      <c r="AH630" s="27"/>
    </row>
    <row r="631" spans="4:34" hidden="1" x14ac:dyDescent="0.35">
      <c r="D631" s="27"/>
      <c r="E631" s="27"/>
      <c r="N631" s="27"/>
      <c r="O631" s="27"/>
      <c r="P631" s="27"/>
      <c r="Z631" s="27"/>
      <c r="AA631" s="27"/>
      <c r="AB631" s="27"/>
      <c r="AF631" s="27"/>
      <c r="AG631" s="278"/>
      <c r="AH631" s="27"/>
    </row>
    <row r="632" spans="4:34" hidden="1" x14ac:dyDescent="0.35">
      <c r="D632" s="27"/>
      <c r="E632" s="27"/>
      <c r="N632" s="27"/>
      <c r="O632" s="27"/>
      <c r="P632" s="27"/>
      <c r="Z632" s="27"/>
      <c r="AA632" s="27"/>
      <c r="AB632" s="27"/>
      <c r="AF632" s="27"/>
      <c r="AG632" s="278"/>
      <c r="AH632" s="27"/>
    </row>
    <row r="633" spans="4:34" hidden="1" x14ac:dyDescent="0.35">
      <c r="D633" s="27"/>
      <c r="E633" s="27"/>
      <c r="N633" s="27"/>
      <c r="O633" s="27"/>
      <c r="P633" s="27"/>
      <c r="Z633" s="27"/>
      <c r="AA633" s="27"/>
      <c r="AB633" s="27"/>
      <c r="AF633" s="27"/>
      <c r="AG633" s="278"/>
      <c r="AH633" s="27"/>
    </row>
    <row r="634" spans="4:34" hidden="1" x14ac:dyDescent="0.35">
      <c r="D634" s="27"/>
      <c r="E634" s="27"/>
      <c r="N634" s="27"/>
      <c r="O634" s="27"/>
      <c r="P634" s="27"/>
      <c r="Z634" s="27"/>
      <c r="AA634" s="27"/>
      <c r="AB634" s="27"/>
      <c r="AF634" s="27"/>
      <c r="AG634" s="278"/>
      <c r="AH634" s="27"/>
    </row>
    <row r="635" spans="4:34" hidden="1" x14ac:dyDescent="0.35">
      <c r="D635" s="27"/>
      <c r="E635" s="27"/>
      <c r="N635" s="27"/>
      <c r="O635" s="27"/>
      <c r="P635" s="27"/>
      <c r="Z635" s="27"/>
      <c r="AA635" s="27"/>
      <c r="AB635" s="27"/>
      <c r="AF635" s="27"/>
      <c r="AG635" s="278"/>
      <c r="AH635" s="27"/>
    </row>
    <row r="636" spans="4:34" hidden="1" x14ac:dyDescent="0.35">
      <c r="D636" s="27"/>
      <c r="E636" s="27"/>
      <c r="N636" s="27"/>
      <c r="O636" s="27"/>
      <c r="P636" s="27"/>
      <c r="Z636" s="27"/>
      <c r="AA636" s="27"/>
      <c r="AB636" s="27"/>
      <c r="AF636" s="27"/>
      <c r="AG636" s="278"/>
      <c r="AH636" s="27"/>
    </row>
    <row r="637" spans="4:34" hidden="1" x14ac:dyDescent="0.35">
      <c r="D637" s="27"/>
      <c r="E637" s="27"/>
      <c r="N637" s="27"/>
      <c r="O637" s="27"/>
      <c r="P637" s="27"/>
      <c r="Z637" s="27"/>
      <c r="AA637" s="27"/>
      <c r="AB637" s="27"/>
      <c r="AF637" s="27"/>
      <c r="AG637" s="278"/>
      <c r="AH637" s="27"/>
    </row>
    <row r="638" spans="4:34" hidden="1" x14ac:dyDescent="0.35">
      <c r="D638" s="27"/>
      <c r="E638" s="27"/>
      <c r="N638" s="27"/>
      <c r="O638" s="27"/>
      <c r="P638" s="27"/>
      <c r="Z638" s="27"/>
      <c r="AA638" s="27"/>
      <c r="AB638" s="27"/>
      <c r="AF638" s="27"/>
      <c r="AG638" s="278"/>
      <c r="AH638" s="27"/>
    </row>
    <row r="639" spans="4:34" hidden="1" x14ac:dyDescent="0.35">
      <c r="D639" s="27"/>
      <c r="E639" s="27"/>
      <c r="N639" s="27"/>
      <c r="O639" s="27"/>
      <c r="P639" s="27"/>
      <c r="Z639" s="27"/>
      <c r="AA639" s="27"/>
      <c r="AB639" s="27"/>
      <c r="AF639" s="27"/>
      <c r="AG639" s="278"/>
      <c r="AH639" s="27"/>
    </row>
    <row r="640" spans="4:34" hidden="1" x14ac:dyDescent="0.35">
      <c r="D640" s="27"/>
      <c r="E640" s="27"/>
      <c r="N640" s="27"/>
      <c r="O640" s="27"/>
      <c r="P640" s="27"/>
      <c r="Z640" s="27"/>
      <c r="AA640" s="27"/>
      <c r="AB640" s="27"/>
      <c r="AF640" s="27"/>
      <c r="AG640" s="278"/>
      <c r="AH640" s="27"/>
    </row>
    <row r="641" spans="4:34" hidden="1" x14ac:dyDescent="0.35">
      <c r="D641" s="27"/>
      <c r="E641" s="27"/>
      <c r="N641" s="27"/>
      <c r="O641" s="27"/>
      <c r="P641" s="27"/>
      <c r="Z641" s="27"/>
      <c r="AA641" s="27"/>
      <c r="AB641" s="27"/>
      <c r="AF641" s="27"/>
      <c r="AG641" s="278"/>
      <c r="AH641" s="27"/>
    </row>
    <row r="642" spans="4:34" hidden="1" x14ac:dyDescent="0.35">
      <c r="D642" s="27"/>
      <c r="E642" s="27"/>
      <c r="N642" s="27"/>
      <c r="O642" s="27"/>
      <c r="P642" s="27"/>
      <c r="Z642" s="27"/>
      <c r="AA642" s="27"/>
      <c r="AB642" s="27"/>
      <c r="AF642" s="27"/>
      <c r="AG642" s="278"/>
      <c r="AH642" s="27"/>
    </row>
    <row r="643" spans="4:34" hidden="1" x14ac:dyDescent="0.35">
      <c r="D643" s="27"/>
      <c r="E643" s="27"/>
      <c r="N643" s="27"/>
      <c r="O643" s="27"/>
      <c r="P643" s="27"/>
      <c r="Z643" s="27"/>
      <c r="AA643" s="27"/>
      <c r="AB643" s="27"/>
      <c r="AF643" s="27"/>
      <c r="AG643" s="278"/>
      <c r="AH643" s="27"/>
    </row>
    <row r="644" spans="4:34" hidden="1" x14ac:dyDescent="0.35">
      <c r="D644" s="27"/>
      <c r="E644" s="27"/>
      <c r="N644" s="27"/>
      <c r="O644" s="27"/>
      <c r="P644" s="27"/>
      <c r="Z644" s="27"/>
      <c r="AA644" s="27"/>
      <c r="AB644" s="27"/>
      <c r="AF644" s="27"/>
      <c r="AG644" s="278"/>
      <c r="AH644" s="27"/>
    </row>
    <row r="645" spans="4:34" hidden="1" x14ac:dyDescent="0.35">
      <c r="D645" s="27"/>
      <c r="E645" s="27"/>
      <c r="N645" s="27"/>
      <c r="O645" s="27"/>
      <c r="P645" s="27"/>
      <c r="Z645" s="27"/>
      <c r="AA645" s="27"/>
      <c r="AB645" s="27"/>
      <c r="AF645" s="27"/>
      <c r="AG645" s="278"/>
      <c r="AH645" s="27"/>
    </row>
    <row r="646" spans="4:34" hidden="1" x14ac:dyDescent="0.35">
      <c r="D646" s="27"/>
      <c r="E646" s="27"/>
      <c r="N646" s="27"/>
      <c r="O646" s="27"/>
      <c r="P646" s="27"/>
      <c r="Z646" s="27"/>
      <c r="AA646" s="27"/>
      <c r="AB646" s="27"/>
      <c r="AF646" s="27"/>
      <c r="AG646" s="278"/>
      <c r="AH646" s="27"/>
    </row>
    <row r="647" spans="4:34" hidden="1" x14ac:dyDescent="0.35">
      <c r="D647" s="27"/>
      <c r="E647" s="27"/>
      <c r="N647" s="27"/>
      <c r="O647" s="27"/>
      <c r="P647" s="27"/>
      <c r="Z647" s="27"/>
      <c r="AA647" s="27"/>
      <c r="AB647" s="27"/>
      <c r="AF647" s="27"/>
      <c r="AG647" s="278"/>
      <c r="AH647" s="27"/>
    </row>
    <row r="648" spans="4:34" hidden="1" x14ac:dyDescent="0.35">
      <c r="D648" s="27"/>
      <c r="E648" s="27"/>
      <c r="N648" s="27"/>
      <c r="O648" s="27"/>
      <c r="P648" s="27"/>
      <c r="Z648" s="27"/>
      <c r="AA648" s="27"/>
      <c r="AB648" s="27"/>
      <c r="AF648" s="27"/>
      <c r="AG648" s="278"/>
      <c r="AH648" s="27"/>
    </row>
    <row r="649" spans="4:34" hidden="1" x14ac:dyDescent="0.35">
      <c r="D649" s="27"/>
      <c r="E649" s="27"/>
      <c r="N649" s="27"/>
      <c r="O649" s="27"/>
      <c r="P649" s="27"/>
      <c r="Z649" s="27"/>
      <c r="AA649" s="27"/>
      <c r="AB649" s="27"/>
      <c r="AF649" s="27"/>
      <c r="AG649" s="278"/>
      <c r="AH649" s="27"/>
    </row>
    <row r="650" spans="4:34" hidden="1" x14ac:dyDescent="0.35">
      <c r="D650" s="27"/>
      <c r="E650" s="27"/>
      <c r="N650" s="27"/>
      <c r="O650" s="27"/>
      <c r="P650" s="27"/>
      <c r="Z650" s="27"/>
      <c r="AA650" s="27"/>
      <c r="AB650" s="27"/>
      <c r="AF650" s="27"/>
      <c r="AG650" s="278"/>
      <c r="AH650" s="27"/>
    </row>
    <row r="651" spans="4:34" hidden="1" x14ac:dyDescent="0.35">
      <c r="D651" s="27"/>
      <c r="E651" s="27"/>
      <c r="N651" s="27"/>
      <c r="O651" s="27"/>
      <c r="P651" s="27"/>
      <c r="Z651" s="27"/>
      <c r="AA651" s="27"/>
      <c r="AB651" s="27"/>
      <c r="AF651" s="27"/>
      <c r="AG651" s="278"/>
      <c r="AH651" s="27"/>
    </row>
    <row r="652" spans="4:34" hidden="1" x14ac:dyDescent="0.35">
      <c r="D652" s="27"/>
      <c r="E652" s="27"/>
      <c r="N652" s="27"/>
      <c r="O652" s="27"/>
      <c r="P652" s="27"/>
      <c r="Z652" s="27"/>
      <c r="AA652" s="27"/>
      <c r="AB652" s="27"/>
      <c r="AF652" s="27"/>
      <c r="AG652" s="278"/>
      <c r="AH652" s="27"/>
    </row>
    <row r="653" spans="4:34" hidden="1" x14ac:dyDescent="0.35">
      <c r="D653" s="27"/>
      <c r="E653" s="27"/>
      <c r="N653" s="27"/>
      <c r="O653" s="27"/>
      <c r="P653" s="27"/>
      <c r="Z653" s="27"/>
      <c r="AA653" s="27"/>
      <c r="AB653" s="27"/>
      <c r="AF653" s="27"/>
      <c r="AG653" s="278"/>
      <c r="AH653" s="27"/>
    </row>
    <row r="654" spans="4:34" hidden="1" x14ac:dyDescent="0.35">
      <c r="D654" s="27"/>
      <c r="E654" s="27"/>
      <c r="N654" s="27"/>
      <c r="O654" s="27"/>
      <c r="P654" s="27"/>
      <c r="Z654" s="27"/>
      <c r="AA654" s="27"/>
      <c r="AB654" s="27"/>
      <c r="AF654" s="27"/>
      <c r="AG654" s="278"/>
      <c r="AH654" s="27"/>
    </row>
    <row r="655" spans="4:34" hidden="1" x14ac:dyDescent="0.35">
      <c r="D655" s="27"/>
      <c r="E655" s="27"/>
      <c r="N655" s="27"/>
      <c r="O655" s="27"/>
      <c r="P655" s="27"/>
      <c r="Z655" s="27"/>
      <c r="AA655" s="27"/>
      <c r="AB655" s="27"/>
      <c r="AF655" s="27"/>
      <c r="AG655" s="278"/>
      <c r="AH655" s="27"/>
    </row>
    <row r="656" spans="4:34" hidden="1" x14ac:dyDescent="0.35">
      <c r="D656" s="27"/>
      <c r="E656" s="27"/>
      <c r="N656" s="27"/>
      <c r="O656" s="27"/>
      <c r="P656" s="27"/>
      <c r="Z656" s="27"/>
      <c r="AA656" s="27"/>
      <c r="AB656" s="27"/>
      <c r="AF656" s="27"/>
      <c r="AG656" s="278"/>
      <c r="AH656" s="27"/>
    </row>
    <row r="657" spans="4:34" hidden="1" x14ac:dyDescent="0.35">
      <c r="D657" s="27"/>
      <c r="E657" s="27"/>
      <c r="N657" s="27"/>
      <c r="O657" s="27"/>
      <c r="P657" s="27"/>
      <c r="Z657" s="27"/>
      <c r="AA657" s="27"/>
      <c r="AB657" s="27"/>
      <c r="AF657" s="27"/>
      <c r="AG657" s="278"/>
      <c r="AH657" s="27"/>
    </row>
    <row r="658" spans="4:34" hidden="1" x14ac:dyDescent="0.35">
      <c r="D658" s="27"/>
      <c r="E658" s="27"/>
      <c r="N658" s="27"/>
      <c r="O658" s="27"/>
      <c r="P658" s="27"/>
      <c r="Z658" s="27"/>
      <c r="AA658" s="27"/>
      <c r="AB658" s="27"/>
      <c r="AF658" s="27"/>
      <c r="AG658" s="278"/>
      <c r="AH658" s="27"/>
    </row>
    <row r="659" spans="4:34" hidden="1" x14ac:dyDescent="0.35">
      <c r="D659" s="27"/>
      <c r="E659" s="27"/>
      <c r="N659" s="27"/>
      <c r="O659" s="27"/>
      <c r="P659" s="27"/>
      <c r="Z659" s="27"/>
      <c r="AA659" s="27"/>
      <c r="AB659" s="27"/>
      <c r="AF659" s="27"/>
      <c r="AG659" s="278"/>
      <c r="AH659" s="27"/>
    </row>
    <row r="660" spans="4:34" hidden="1" x14ac:dyDescent="0.35">
      <c r="D660" s="27"/>
      <c r="E660" s="27"/>
      <c r="N660" s="27"/>
      <c r="O660" s="27"/>
      <c r="P660" s="27"/>
      <c r="Z660" s="27"/>
      <c r="AA660" s="27"/>
      <c r="AB660" s="27"/>
      <c r="AF660" s="27"/>
      <c r="AG660" s="278"/>
      <c r="AH660" s="27"/>
    </row>
    <row r="661" spans="4:34" hidden="1" x14ac:dyDescent="0.35">
      <c r="D661" s="27"/>
      <c r="E661" s="27"/>
      <c r="N661" s="27"/>
      <c r="O661" s="27"/>
      <c r="P661" s="27"/>
      <c r="Z661" s="27"/>
      <c r="AA661" s="27"/>
      <c r="AB661" s="27"/>
      <c r="AF661" s="27"/>
      <c r="AG661" s="278"/>
      <c r="AH661" s="27"/>
    </row>
    <row r="662" spans="4:34" hidden="1" x14ac:dyDescent="0.35">
      <c r="D662" s="27"/>
      <c r="E662" s="27"/>
      <c r="N662" s="27"/>
      <c r="O662" s="27"/>
      <c r="P662" s="27"/>
      <c r="Z662" s="27"/>
      <c r="AA662" s="27"/>
      <c r="AB662" s="27"/>
      <c r="AF662" s="27"/>
      <c r="AG662" s="278"/>
      <c r="AH662" s="27"/>
    </row>
    <row r="663" spans="4:34" hidden="1" x14ac:dyDescent="0.35">
      <c r="D663" s="27"/>
      <c r="E663" s="27"/>
      <c r="N663" s="27"/>
      <c r="O663" s="27"/>
      <c r="P663" s="27"/>
      <c r="Z663" s="27"/>
      <c r="AA663" s="27"/>
      <c r="AB663" s="27"/>
      <c r="AF663" s="27"/>
      <c r="AG663" s="278"/>
      <c r="AH663" s="27"/>
    </row>
    <row r="664" spans="4:34" hidden="1" x14ac:dyDescent="0.35">
      <c r="D664" s="27"/>
      <c r="E664" s="27"/>
      <c r="N664" s="27"/>
      <c r="O664" s="27"/>
      <c r="P664" s="27"/>
      <c r="Z664" s="27"/>
      <c r="AA664" s="27"/>
      <c r="AB664" s="27"/>
      <c r="AF664" s="27"/>
      <c r="AG664" s="278"/>
      <c r="AH664" s="27"/>
    </row>
    <row r="665" spans="4:34" hidden="1" x14ac:dyDescent="0.35">
      <c r="D665" s="27"/>
      <c r="E665" s="27"/>
      <c r="N665" s="27"/>
      <c r="O665" s="27"/>
      <c r="P665" s="27"/>
      <c r="Z665" s="27"/>
      <c r="AA665" s="27"/>
      <c r="AB665" s="27"/>
      <c r="AF665" s="27"/>
      <c r="AG665" s="278"/>
      <c r="AH665" s="27"/>
    </row>
    <row r="666" spans="4:34" hidden="1" x14ac:dyDescent="0.35">
      <c r="D666" s="27"/>
      <c r="E666" s="27"/>
      <c r="N666" s="27"/>
      <c r="O666" s="27"/>
      <c r="P666" s="27"/>
      <c r="Z666" s="27"/>
      <c r="AA666" s="27"/>
      <c r="AB666" s="27"/>
      <c r="AF666" s="27"/>
      <c r="AG666" s="278"/>
      <c r="AH666" s="27"/>
    </row>
    <row r="667" spans="4:34" hidden="1" x14ac:dyDescent="0.35">
      <c r="D667" s="27"/>
      <c r="E667" s="27"/>
      <c r="N667" s="27"/>
      <c r="O667" s="27"/>
      <c r="P667" s="27"/>
      <c r="Z667" s="27"/>
      <c r="AA667" s="27"/>
      <c r="AB667" s="27"/>
      <c r="AF667" s="27"/>
      <c r="AG667" s="278"/>
      <c r="AH667" s="27"/>
    </row>
    <row r="668" spans="4:34" hidden="1" x14ac:dyDescent="0.35">
      <c r="D668" s="27"/>
      <c r="E668" s="27"/>
      <c r="N668" s="27"/>
      <c r="O668" s="27"/>
      <c r="P668" s="27"/>
      <c r="Z668" s="27"/>
      <c r="AA668" s="27"/>
      <c r="AB668" s="27"/>
      <c r="AF668" s="27"/>
      <c r="AG668" s="278"/>
      <c r="AH668" s="27"/>
    </row>
    <row r="669" spans="4:34" hidden="1" x14ac:dyDescent="0.35">
      <c r="D669" s="27"/>
      <c r="E669" s="27"/>
      <c r="N669" s="27"/>
      <c r="O669" s="27"/>
      <c r="P669" s="27"/>
      <c r="Z669" s="27"/>
      <c r="AA669" s="27"/>
      <c r="AB669" s="27"/>
      <c r="AF669" s="27"/>
      <c r="AG669" s="278"/>
      <c r="AH669" s="27"/>
    </row>
    <row r="670" spans="4:34" hidden="1" x14ac:dyDescent="0.35">
      <c r="D670" s="27"/>
      <c r="E670" s="27"/>
      <c r="N670" s="27"/>
      <c r="O670" s="27"/>
      <c r="P670" s="27"/>
      <c r="Z670" s="27"/>
      <c r="AA670" s="27"/>
      <c r="AB670" s="27"/>
      <c r="AF670" s="27"/>
      <c r="AG670" s="278"/>
      <c r="AH670" s="27"/>
    </row>
  </sheetData>
  <pageMargins left="0.75" right="0.75" top="1" bottom="1" header="0.5" footer="0.5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/>
  </sheetPr>
  <dimension ref="A1:AI663"/>
  <sheetViews>
    <sheetView zoomScale="70" zoomScaleNormal="70" zoomScalePageLayoutView="85" workbookViewId="0">
      <pane xSplit="4" ySplit="1" topLeftCell="E2" activePane="bottomRight" state="frozenSplit"/>
      <selection activeCell="B20" sqref="B20"/>
      <selection pane="topRight" activeCell="B20" sqref="B20"/>
      <selection pane="bottomLeft" activeCell="B20" sqref="B20"/>
      <selection pane="bottomRight" activeCell="AI1" sqref="AI1:XFD1048576"/>
    </sheetView>
  </sheetViews>
  <sheetFormatPr defaultColWidth="0" defaultRowHeight="12.5" zeroHeight="1" x14ac:dyDescent="0.35"/>
  <cols>
    <col min="1" max="1" width="4.1796875" style="27" hidden="1" customWidth="1"/>
    <col min="2" max="2" width="3.1796875" style="27" customWidth="1"/>
    <col min="3" max="3" width="10.1796875" style="27" bestFit="1" customWidth="1"/>
    <col min="4" max="4" width="15.6328125" style="5" bestFit="1" customWidth="1"/>
    <col min="5" max="5" width="9.81640625" style="6" bestFit="1" customWidth="1"/>
    <col min="6" max="6" width="10.1796875" style="27" bestFit="1" customWidth="1"/>
    <col min="7" max="7" width="16.1796875" style="27" bestFit="1" customWidth="1"/>
    <col min="8" max="13" width="8.1796875" style="27" customWidth="1"/>
    <col min="14" max="16" width="8.1796875" style="28" customWidth="1"/>
    <col min="17" max="25" width="8.1796875" style="27" customWidth="1"/>
    <col min="26" max="28" width="8.1796875" style="28" customWidth="1"/>
    <col min="29" max="31" width="8.1796875" style="27" customWidth="1"/>
    <col min="32" max="32" width="8.1796875" style="28" customWidth="1"/>
    <col min="33" max="33" width="8.1796875" style="279" customWidth="1"/>
    <col min="34" max="34" width="8.1796875" style="35" customWidth="1"/>
    <col min="35" max="35" width="8.1796875" style="57" hidden="1" customWidth="1"/>
    <col min="36" max="16384" width="8.1796875" style="27" hidden="1"/>
  </cols>
  <sheetData>
    <row r="1" spans="1:35" s="22" customFormat="1" ht="136.5" customHeight="1" x14ac:dyDescent="0.35">
      <c r="A1" s="70" t="s">
        <v>0</v>
      </c>
      <c r="B1" s="20" t="s">
        <v>75</v>
      </c>
      <c r="C1" s="19" t="s">
        <v>1</v>
      </c>
      <c r="D1" s="1" t="s">
        <v>2</v>
      </c>
      <c r="E1" s="2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54</v>
      </c>
      <c r="L1" s="19" t="s">
        <v>58</v>
      </c>
      <c r="M1" s="19" t="s">
        <v>57</v>
      </c>
      <c r="N1" s="19" t="s">
        <v>9</v>
      </c>
      <c r="O1" s="19" t="s">
        <v>55</v>
      </c>
      <c r="P1" s="19" t="s">
        <v>56</v>
      </c>
      <c r="Q1" s="19" t="s">
        <v>12</v>
      </c>
      <c r="R1" s="19" t="s">
        <v>13</v>
      </c>
      <c r="S1" s="19" t="s">
        <v>14</v>
      </c>
      <c r="T1" s="19" t="s">
        <v>15</v>
      </c>
      <c r="U1" s="19" t="s">
        <v>16</v>
      </c>
      <c r="V1" s="19" t="s">
        <v>17</v>
      </c>
      <c r="W1" s="19" t="s">
        <v>18</v>
      </c>
      <c r="X1" s="19" t="s">
        <v>19</v>
      </c>
      <c r="Y1" s="19" t="s">
        <v>20</v>
      </c>
      <c r="Z1" s="19" t="s">
        <v>21</v>
      </c>
      <c r="AA1" s="19" t="s">
        <v>22</v>
      </c>
      <c r="AB1" s="19" t="s">
        <v>23</v>
      </c>
      <c r="AC1" s="19" t="s">
        <v>24</v>
      </c>
      <c r="AD1" s="19" t="s">
        <v>25</v>
      </c>
      <c r="AE1" s="19" t="s">
        <v>26</v>
      </c>
      <c r="AF1" s="19" t="s">
        <v>43</v>
      </c>
      <c r="AG1" s="276" t="s">
        <v>65</v>
      </c>
      <c r="AH1" s="21" t="s">
        <v>66</v>
      </c>
      <c r="AI1" s="55" t="s">
        <v>42</v>
      </c>
    </row>
    <row r="2" spans="1:35" ht="3.5" customHeight="1" x14ac:dyDescent="0.25">
      <c r="A2" s="71"/>
      <c r="B2" s="59"/>
      <c r="C2" s="72"/>
      <c r="D2" s="13"/>
      <c r="E2" s="14"/>
      <c r="F2" s="51"/>
      <c r="G2" s="51"/>
      <c r="H2" s="85"/>
      <c r="I2" s="85"/>
      <c r="J2" s="51"/>
      <c r="K2" s="51"/>
      <c r="L2" s="51"/>
      <c r="M2" s="51"/>
      <c r="N2" s="51"/>
      <c r="O2" s="51"/>
      <c r="P2" s="51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  <c r="AG2" s="284"/>
      <c r="AH2" s="60"/>
      <c r="AI2" s="56" t="e">
        <f>CONCATENATE(AF2 &amp; "." &amp;#REF!)</f>
        <v>#REF!</v>
      </c>
    </row>
    <row r="3" spans="1:35" ht="20" customHeight="1" x14ac:dyDescent="0.25">
      <c r="A3" s="71">
        <v>1</v>
      </c>
      <c r="B3" s="144">
        <v>501</v>
      </c>
      <c r="C3" s="107" t="s">
        <v>396</v>
      </c>
      <c r="D3" s="68" t="s">
        <v>620</v>
      </c>
      <c r="E3" s="63">
        <v>38831</v>
      </c>
      <c r="F3" s="64" t="s">
        <v>47</v>
      </c>
      <c r="G3" s="64" t="s">
        <v>61</v>
      </c>
      <c r="H3" s="131">
        <v>180.1</v>
      </c>
      <c r="I3" s="131">
        <v>70</v>
      </c>
      <c r="J3" s="64">
        <v>235</v>
      </c>
      <c r="K3" s="64">
        <v>294</v>
      </c>
      <c r="L3" s="64">
        <v>314</v>
      </c>
      <c r="M3" s="64">
        <v>300</v>
      </c>
      <c r="N3" s="78">
        <v>59</v>
      </c>
      <c r="O3" s="78">
        <v>79</v>
      </c>
      <c r="P3" s="78">
        <v>65</v>
      </c>
      <c r="Q3" s="38">
        <v>1.167</v>
      </c>
      <c r="R3" s="38">
        <v>1.873</v>
      </c>
      <c r="S3" s="38">
        <v>3.109</v>
      </c>
      <c r="T3" s="38">
        <v>1.147</v>
      </c>
      <c r="U3" s="38">
        <v>1.877</v>
      </c>
      <c r="V3" s="38">
        <v>3.0859999999999999</v>
      </c>
      <c r="W3" s="38">
        <v>1.1919999999999999</v>
      </c>
      <c r="X3" s="38">
        <v>1.885</v>
      </c>
      <c r="Y3" s="38">
        <v>3.12</v>
      </c>
      <c r="Z3" s="79">
        <v>1.147</v>
      </c>
      <c r="AA3" s="79">
        <v>1.873</v>
      </c>
      <c r="AB3" s="79">
        <v>3.0859999999999999</v>
      </c>
      <c r="AC3" s="38">
        <v>8.4309999999999992</v>
      </c>
      <c r="AD3" s="38">
        <v>8.3480000000000008</v>
      </c>
      <c r="AE3" s="38">
        <v>8.5839999999999996</v>
      </c>
      <c r="AF3" s="79">
        <v>8.3480000000000008</v>
      </c>
      <c r="AG3" s="275">
        <v>21.02</v>
      </c>
      <c r="AH3" s="80">
        <v>840</v>
      </c>
      <c r="AI3" s="56">
        <v>19</v>
      </c>
    </row>
    <row r="4" spans="1:35" ht="20" customHeight="1" x14ac:dyDescent="0.25">
      <c r="A4" s="71">
        <v>2</v>
      </c>
      <c r="B4" s="144">
        <v>502</v>
      </c>
      <c r="C4" s="107" t="s">
        <v>239</v>
      </c>
      <c r="D4" s="68" t="s">
        <v>621</v>
      </c>
      <c r="E4" s="63">
        <v>38736</v>
      </c>
      <c r="F4" s="64" t="s">
        <v>47</v>
      </c>
      <c r="G4" s="64" t="s">
        <v>28</v>
      </c>
      <c r="H4" s="131">
        <v>184.4</v>
      </c>
      <c r="I4" s="131">
        <v>73.5</v>
      </c>
      <c r="J4" s="64">
        <v>248</v>
      </c>
      <c r="K4" s="64">
        <v>307</v>
      </c>
      <c r="L4" s="64">
        <v>323</v>
      </c>
      <c r="M4" s="64">
        <v>316</v>
      </c>
      <c r="N4" s="78">
        <v>59</v>
      </c>
      <c r="O4" s="78">
        <v>75</v>
      </c>
      <c r="P4" s="78">
        <v>68</v>
      </c>
      <c r="Q4" s="38">
        <v>1.117</v>
      </c>
      <c r="R4" s="38">
        <v>1.843</v>
      </c>
      <c r="S4" s="38">
        <v>3.0950000000000002</v>
      </c>
      <c r="T4" s="38">
        <v>1.2310000000000001</v>
      </c>
      <c r="U4" s="38">
        <v>1.96</v>
      </c>
      <c r="V4" s="38">
        <v>3.194</v>
      </c>
      <c r="W4" s="38"/>
      <c r="X4" s="38"/>
      <c r="Y4" s="38"/>
      <c r="Z4" s="79">
        <v>1.117</v>
      </c>
      <c r="AA4" s="79">
        <v>1.843</v>
      </c>
      <c r="AB4" s="79">
        <v>3.0950000000000002</v>
      </c>
      <c r="AC4" s="38">
        <v>8.6530000000000005</v>
      </c>
      <c r="AD4" s="38">
        <v>8.4860000000000007</v>
      </c>
      <c r="AE4" s="38">
        <v>8.4760000000000009</v>
      </c>
      <c r="AF4" s="79">
        <v>8.4760000000000009</v>
      </c>
      <c r="AG4" s="275">
        <v>20.04</v>
      </c>
      <c r="AH4" s="80">
        <v>600</v>
      </c>
      <c r="AI4" s="56">
        <v>17</v>
      </c>
    </row>
    <row r="5" spans="1:35" ht="20" customHeight="1" x14ac:dyDescent="0.25">
      <c r="A5" s="71">
        <v>3</v>
      </c>
      <c r="B5" s="144">
        <v>503</v>
      </c>
      <c r="C5" s="107" t="s">
        <v>622</v>
      </c>
      <c r="D5" s="68" t="s">
        <v>623</v>
      </c>
      <c r="E5" s="63">
        <v>38773</v>
      </c>
      <c r="F5" s="64" t="s">
        <v>47</v>
      </c>
      <c r="G5" s="64" t="s">
        <v>67</v>
      </c>
      <c r="H5" s="131">
        <v>190.2</v>
      </c>
      <c r="I5" s="131">
        <v>70.599999999999994</v>
      </c>
      <c r="J5" s="64">
        <v>246</v>
      </c>
      <c r="K5" s="64">
        <v>300</v>
      </c>
      <c r="L5" s="64">
        <v>307</v>
      </c>
      <c r="M5" s="64">
        <v>313</v>
      </c>
      <c r="N5" s="78">
        <v>54</v>
      </c>
      <c r="O5" s="78">
        <v>61</v>
      </c>
      <c r="P5" s="78">
        <v>67</v>
      </c>
      <c r="Q5" s="38">
        <v>1.226</v>
      </c>
      <c r="R5" s="38">
        <v>2.032</v>
      </c>
      <c r="S5" s="38">
        <v>3.4159999999999999</v>
      </c>
      <c r="T5" s="38">
        <v>1.2629999999999999</v>
      </c>
      <c r="U5" s="38">
        <v>2.0750000000000002</v>
      </c>
      <c r="V5" s="38">
        <v>3.4550000000000001</v>
      </c>
      <c r="W5" s="38">
        <v>1.2350000000000001</v>
      </c>
      <c r="X5" s="38">
        <v>2.0430000000000001</v>
      </c>
      <c r="Y5" s="38">
        <v>3.3940000000000001</v>
      </c>
      <c r="Z5" s="79">
        <v>1.226</v>
      </c>
      <c r="AA5" s="79">
        <v>2.032</v>
      </c>
      <c r="AB5" s="79">
        <v>3.3940000000000001</v>
      </c>
      <c r="AC5" s="38">
        <v>8.8919999999999995</v>
      </c>
      <c r="AD5" s="38">
        <v>8.7520000000000007</v>
      </c>
      <c r="AE5" s="38"/>
      <c r="AF5" s="79">
        <v>8.7520000000000007</v>
      </c>
      <c r="AG5" s="275">
        <v>20.07</v>
      </c>
      <c r="AH5" s="80">
        <v>720</v>
      </c>
      <c r="AI5" s="56">
        <v>17</v>
      </c>
    </row>
    <row r="6" spans="1:35" ht="20" customHeight="1" x14ac:dyDescent="0.25">
      <c r="A6" s="71">
        <v>4</v>
      </c>
      <c r="B6" s="144">
        <v>504</v>
      </c>
      <c r="C6" s="107" t="s">
        <v>624</v>
      </c>
      <c r="D6" s="68" t="s">
        <v>625</v>
      </c>
      <c r="E6" s="63">
        <v>38835</v>
      </c>
      <c r="F6" s="64" t="s">
        <v>47</v>
      </c>
      <c r="G6" s="64" t="s">
        <v>29</v>
      </c>
      <c r="H6" s="131">
        <v>187.8</v>
      </c>
      <c r="I6" s="131">
        <v>82.5</v>
      </c>
      <c r="J6" s="64">
        <v>244</v>
      </c>
      <c r="K6" s="64">
        <v>298</v>
      </c>
      <c r="L6" s="64">
        <v>319</v>
      </c>
      <c r="M6" s="64">
        <v>316</v>
      </c>
      <c r="N6" s="78">
        <v>54</v>
      </c>
      <c r="O6" s="78">
        <v>75</v>
      </c>
      <c r="P6" s="78">
        <v>72</v>
      </c>
      <c r="Q6" s="38">
        <v>1.119</v>
      </c>
      <c r="R6" s="38">
        <v>1.857</v>
      </c>
      <c r="S6" s="38">
        <v>3.1139999999999999</v>
      </c>
      <c r="T6" s="38">
        <v>1.0620000000000001</v>
      </c>
      <c r="U6" s="38">
        <v>1.8</v>
      </c>
      <c r="V6" s="38">
        <v>3.0779999999999998</v>
      </c>
      <c r="W6" s="38"/>
      <c r="X6" s="38"/>
      <c r="Y6" s="38"/>
      <c r="Z6" s="79">
        <v>1.0620000000000001</v>
      </c>
      <c r="AA6" s="79">
        <v>1.8</v>
      </c>
      <c r="AB6" s="79">
        <v>3.0779999999999998</v>
      </c>
      <c r="AC6" s="38">
        <v>8.4689999999999994</v>
      </c>
      <c r="AD6" s="38">
        <v>8.1859999999999999</v>
      </c>
      <c r="AE6" s="38"/>
      <c r="AF6" s="79">
        <v>8.1859999999999999</v>
      </c>
      <c r="AG6" s="275">
        <v>20.059999999999999</v>
      </c>
      <c r="AH6" s="80">
        <v>680</v>
      </c>
      <c r="AI6" s="56">
        <v>18</v>
      </c>
    </row>
    <row r="7" spans="1:35" ht="20" customHeight="1" x14ac:dyDescent="0.25">
      <c r="A7" s="71"/>
      <c r="B7" s="144">
        <v>505</v>
      </c>
      <c r="C7" s="107" t="s">
        <v>626</v>
      </c>
      <c r="D7" s="68" t="s">
        <v>627</v>
      </c>
      <c r="E7" s="63">
        <v>38887</v>
      </c>
      <c r="F7" s="64" t="s">
        <v>47</v>
      </c>
      <c r="G7" s="64" t="s">
        <v>28</v>
      </c>
      <c r="H7" s="131">
        <v>183.5</v>
      </c>
      <c r="I7" s="131">
        <v>71.599999999999994</v>
      </c>
      <c r="J7" s="64">
        <v>239</v>
      </c>
      <c r="K7" s="64">
        <v>298</v>
      </c>
      <c r="L7" s="64">
        <v>318</v>
      </c>
      <c r="M7" s="64">
        <v>315</v>
      </c>
      <c r="N7" s="78">
        <v>59</v>
      </c>
      <c r="O7" s="78">
        <v>79</v>
      </c>
      <c r="P7" s="78">
        <v>76</v>
      </c>
      <c r="Q7" s="38">
        <v>1.1579999999999999</v>
      </c>
      <c r="R7" s="38">
        <v>1.907</v>
      </c>
      <c r="S7" s="38">
        <v>3.17</v>
      </c>
      <c r="T7" s="38">
        <v>1.1850000000000001</v>
      </c>
      <c r="U7" s="38">
        <v>1.9370000000000001</v>
      </c>
      <c r="V7" s="38">
        <v>3.1880000000000002</v>
      </c>
      <c r="W7" s="38">
        <v>1.1639999999999999</v>
      </c>
      <c r="X7" s="38">
        <v>1.9139999999999999</v>
      </c>
      <c r="Y7" s="38">
        <v>3.1640000000000001</v>
      </c>
      <c r="Z7" s="79">
        <v>1.1579999999999999</v>
      </c>
      <c r="AA7" s="79">
        <v>1.907</v>
      </c>
      <c r="AB7" s="79">
        <v>3.1640000000000001</v>
      </c>
      <c r="AC7" s="38">
        <v>8.3219999999999992</v>
      </c>
      <c r="AD7" s="38">
        <v>8.26</v>
      </c>
      <c r="AE7" s="38"/>
      <c r="AF7" s="79">
        <v>8.26</v>
      </c>
      <c r="AG7" s="275">
        <v>20.079999999999998</v>
      </c>
      <c r="AH7" s="80">
        <v>760</v>
      </c>
      <c r="AI7" s="56"/>
    </row>
    <row r="8" spans="1:35" ht="20" customHeight="1" x14ac:dyDescent="0.25">
      <c r="A8" s="71"/>
      <c r="B8" s="144">
        <v>506</v>
      </c>
      <c r="C8" s="107" t="s">
        <v>228</v>
      </c>
      <c r="D8" s="68" t="s">
        <v>628</v>
      </c>
      <c r="E8" s="63">
        <v>38250</v>
      </c>
      <c r="F8" s="64" t="s">
        <v>47</v>
      </c>
      <c r="G8" s="64" t="s">
        <v>28</v>
      </c>
      <c r="H8" s="131">
        <v>186.7</v>
      </c>
      <c r="I8" s="131">
        <v>77.5</v>
      </c>
      <c r="J8" s="64">
        <v>248</v>
      </c>
      <c r="K8" s="64">
        <v>322</v>
      </c>
      <c r="L8" s="64">
        <v>342</v>
      </c>
      <c r="M8" s="64">
        <v>328</v>
      </c>
      <c r="N8" s="78">
        <v>74</v>
      </c>
      <c r="O8" s="78">
        <v>94</v>
      </c>
      <c r="P8" s="78">
        <v>80</v>
      </c>
      <c r="Q8" s="38">
        <v>1.099</v>
      </c>
      <c r="R8" s="38">
        <v>1.8089999999999999</v>
      </c>
      <c r="S8" s="38">
        <v>3.0550000000000002</v>
      </c>
      <c r="T8" s="38">
        <v>1.1060000000000001</v>
      </c>
      <c r="U8" s="38">
        <v>1.8240000000000001</v>
      </c>
      <c r="V8" s="38">
        <v>3.0630000000000002</v>
      </c>
      <c r="W8" s="38">
        <v>1.135</v>
      </c>
      <c r="X8" s="38">
        <v>1.853</v>
      </c>
      <c r="Y8" s="38">
        <v>3.0979999999999999</v>
      </c>
      <c r="Z8" s="79">
        <v>1.099</v>
      </c>
      <c r="AA8" s="79">
        <v>1.8089999999999999</v>
      </c>
      <c r="AB8" s="79">
        <v>3.0550000000000002</v>
      </c>
      <c r="AC8" s="38">
        <v>8.6549999999999994</v>
      </c>
      <c r="AD8" s="38">
        <v>8.4329999999999998</v>
      </c>
      <c r="AE8" s="38">
        <v>8.5760000000000005</v>
      </c>
      <c r="AF8" s="79">
        <v>8.4329999999999998</v>
      </c>
      <c r="AG8" s="275">
        <v>20.079999999999998</v>
      </c>
      <c r="AH8" s="80">
        <v>760</v>
      </c>
      <c r="AI8" s="56"/>
    </row>
    <row r="9" spans="1:35" ht="20" customHeight="1" x14ac:dyDescent="0.25">
      <c r="A9" s="71"/>
      <c r="B9" s="144">
        <v>507</v>
      </c>
      <c r="C9" s="107" t="s">
        <v>363</v>
      </c>
      <c r="D9" s="68" t="s">
        <v>629</v>
      </c>
      <c r="E9" s="63">
        <v>38484</v>
      </c>
      <c r="F9" s="64" t="s">
        <v>47</v>
      </c>
      <c r="G9" s="64" t="s">
        <v>34</v>
      </c>
      <c r="H9" s="131">
        <v>200.3</v>
      </c>
      <c r="I9" s="131">
        <v>79.900000000000006</v>
      </c>
      <c r="J9" s="64">
        <v>260</v>
      </c>
      <c r="K9" s="64">
        <v>324</v>
      </c>
      <c r="L9" s="64">
        <v>344</v>
      </c>
      <c r="M9" s="64">
        <v>331</v>
      </c>
      <c r="N9" s="78">
        <v>64</v>
      </c>
      <c r="O9" s="78">
        <v>84</v>
      </c>
      <c r="P9" s="78">
        <v>71</v>
      </c>
      <c r="Q9" s="38">
        <v>1.1020000000000001</v>
      </c>
      <c r="R9" s="38">
        <v>1.8460000000000001</v>
      </c>
      <c r="S9" s="38">
        <v>3.1219999999999999</v>
      </c>
      <c r="T9" s="38">
        <v>1.145</v>
      </c>
      <c r="U9" s="38">
        <v>1.8660000000000001</v>
      </c>
      <c r="V9" s="38">
        <v>3.141</v>
      </c>
      <c r="W9" s="38">
        <v>1.1579999999999999</v>
      </c>
      <c r="X9" s="38">
        <v>1.8819999999999999</v>
      </c>
      <c r="Y9" s="38">
        <v>3.145</v>
      </c>
      <c r="Z9" s="79">
        <v>1.1020000000000001</v>
      </c>
      <c r="AA9" s="79">
        <v>1.8460000000000001</v>
      </c>
      <c r="AB9" s="79">
        <v>3.1219999999999999</v>
      </c>
      <c r="AC9" s="38">
        <v>8.4610000000000003</v>
      </c>
      <c r="AD9" s="38">
        <v>8.4420000000000002</v>
      </c>
      <c r="AE9" s="38">
        <v>8.24</v>
      </c>
      <c r="AF9" s="79">
        <v>8.24</v>
      </c>
      <c r="AG9" s="275">
        <v>21.05</v>
      </c>
      <c r="AH9" s="80">
        <v>960</v>
      </c>
      <c r="AI9" s="56"/>
    </row>
    <row r="10" spans="1:35" ht="20" customHeight="1" x14ac:dyDescent="0.25">
      <c r="A10" s="71"/>
      <c r="B10" s="144">
        <v>508</v>
      </c>
      <c r="C10" s="107" t="s">
        <v>630</v>
      </c>
      <c r="D10" s="68" t="s">
        <v>631</v>
      </c>
      <c r="E10" s="63">
        <v>38806</v>
      </c>
      <c r="F10" s="64" t="s">
        <v>47</v>
      </c>
      <c r="G10" s="64" t="s">
        <v>60</v>
      </c>
      <c r="H10" s="131">
        <v>179.6</v>
      </c>
      <c r="I10" s="131">
        <v>73.7</v>
      </c>
      <c r="J10" s="64">
        <v>236</v>
      </c>
      <c r="K10" s="64">
        <v>293</v>
      </c>
      <c r="L10" s="64">
        <v>312</v>
      </c>
      <c r="M10" s="64">
        <v>309</v>
      </c>
      <c r="N10" s="78">
        <v>57</v>
      </c>
      <c r="O10" s="78">
        <v>76</v>
      </c>
      <c r="P10" s="78">
        <v>73</v>
      </c>
      <c r="Q10" s="38">
        <v>1.075</v>
      </c>
      <c r="R10" s="38">
        <v>1.8109999999999999</v>
      </c>
      <c r="S10" s="38">
        <v>3.032</v>
      </c>
      <c r="T10" s="38">
        <v>1.0960000000000001</v>
      </c>
      <c r="U10" s="38">
        <v>1.8</v>
      </c>
      <c r="V10" s="38">
        <v>3.0110000000000001</v>
      </c>
      <c r="W10" s="38">
        <v>1.0780000000000001</v>
      </c>
      <c r="X10" s="38">
        <v>1.794</v>
      </c>
      <c r="Y10" s="38">
        <v>2.9889999999999999</v>
      </c>
      <c r="Z10" s="79">
        <v>1.075</v>
      </c>
      <c r="AA10" s="79">
        <v>1.794</v>
      </c>
      <c r="AB10" s="79">
        <v>2.9889999999999999</v>
      </c>
      <c r="AC10" s="38">
        <v>8.31</v>
      </c>
      <c r="AD10" s="38">
        <v>8.2989999999999995</v>
      </c>
      <c r="AE10" s="38">
        <v>8.3759999999999994</v>
      </c>
      <c r="AF10" s="79">
        <v>8.2989999999999995</v>
      </c>
      <c r="AG10" s="275">
        <v>20.07</v>
      </c>
      <c r="AH10" s="80">
        <v>720</v>
      </c>
      <c r="AI10" s="56"/>
    </row>
    <row r="11" spans="1:35" ht="20" customHeight="1" x14ac:dyDescent="0.25">
      <c r="A11" s="71"/>
      <c r="B11" s="144">
        <v>509</v>
      </c>
      <c r="C11" s="107" t="s">
        <v>632</v>
      </c>
      <c r="D11" s="68" t="s">
        <v>633</v>
      </c>
      <c r="E11" s="63">
        <v>38660</v>
      </c>
      <c r="F11" s="64" t="s">
        <v>47</v>
      </c>
      <c r="G11" s="64" t="s">
        <v>33</v>
      </c>
      <c r="H11" s="131">
        <v>182.4</v>
      </c>
      <c r="I11" s="131">
        <v>74.7</v>
      </c>
      <c r="J11" s="64">
        <v>240</v>
      </c>
      <c r="K11" s="64">
        <v>302</v>
      </c>
      <c r="L11" s="64">
        <v>316</v>
      </c>
      <c r="M11" s="64">
        <v>312</v>
      </c>
      <c r="N11" s="78">
        <v>62</v>
      </c>
      <c r="O11" s="78">
        <v>76</v>
      </c>
      <c r="P11" s="78">
        <v>72</v>
      </c>
      <c r="Q11" s="38">
        <v>1.1599999999999999</v>
      </c>
      <c r="R11" s="38">
        <v>1.879</v>
      </c>
      <c r="S11" s="38">
        <v>3.1070000000000002</v>
      </c>
      <c r="T11" s="38">
        <v>1.159</v>
      </c>
      <c r="U11" s="38">
        <v>1.885</v>
      </c>
      <c r="V11" s="38">
        <v>3.1190000000000002</v>
      </c>
      <c r="W11" s="38">
        <v>1.1659999999999999</v>
      </c>
      <c r="X11" s="38">
        <v>1.8919999999999999</v>
      </c>
      <c r="Y11" s="38">
        <v>3.1379999999999999</v>
      </c>
      <c r="Z11" s="79">
        <v>1.159</v>
      </c>
      <c r="AA11" s="79">
        <v>1.879</v>
      </c>
      <c r="AB11" s="79">
        <v>3.1070000000000002</v>
      </c>
      <c r="AC11" s="38">
        <v>8.3800000000000008</v>
      </c>
      <c r="AD11" s="38">
        <v>8.4489999999999998</v>
      </c>
      <c r="AE11" s="38">
        <v>8.2370000000000001</v>
      </c>
      <c r="AF11" s="79">
        <v>8.2370000000000001</v>
      </c>
      <c r="AG11" s="275">
        <v>20.079999999999998</v>
      </c>
      <c r="AH11" s="80">
        <v>760</v>
      </c>
      <c r="AI11" s="56"/>
    </row>
    <row r="12" spans="1:35" ht="20" customHeight="1" x14ac:dyDescent="0.25">
      <c r="A12" s="71"/>
      <c r="B12" s="144">
        <v>510</v>
      </c>
      <c r="C12" s="107" t="s">
        <v>634</v>
      </c>
      <c r="D12" s="68" t="s">
        <v>635</v>
      </c>
      <c r="E12" s="63">
        <v>38722</v>
      </c>
      <c r="F12" s="64" t="s">
        <v>47</v>
      </c>
      <c r="G12" s="64" t="s">
        <v>60</v>
      </c>
      <c r="H12" s="131">
        <v>180.8</v>
      </c>
      <c r="I12" s="131">
        <v>78.900000000000006</v>
      </c>
      <c r="J12" s="64">
        <v>233</v>
      </c>
      <c r="K12" s="64">
        <v>295</v>
      </c>
      <c r="L12" s="64">
        <v>307</v>
      </c>
      <c r="M12" s="64">
        <v>305</v>
      </c>
      <c r="N12" s="78">
        <v>62</v>
      </c>
      <c r="O12" s="78">
        <v>74</v>
      </c>
      <c r="P12" s="78">
        <v>72</v>
      </c>
      <c r="Q12" s="38">
        <v>1.0980000000000001</v>
      </c>
      <c r="R12" s="38">
        <v>1.7889999999999999</v>
      </c>
      <c r="S12" s="38">
        <v>2.9929999999999999</v>
      </c>
      <c r="T12" s="38">
        <v>1.105</v>
      </c>
      <c r="U12" s="38">
        <v>1.8089999999999999</v>
      </c>
      <c r="V12" s="38">
        <v>2.9929999999999999</v>
      </c>
      <c r="W12" s="38">
        <v>1.093</v>
      </c>
      <c r="X12" s="38">
        <v>1.8149999999999999</v>
      </c>
      <c r="Y12" s="38">
        <v>2.9860000000000002</v>
      </c>
      <c r="Z12" s="79">
        <v>1.093</v>
      </c>
      <c r="AA12" s="79">
        <v>1.7889999999999999</v>
      </c>
      <c r="AB12" s="79">
        <v>2.9860000000000002</v>
      </c>
      <c r="AC12" s="38">
        <v>8.2330000000000005</v>
      </c>
      <c r="AD12" s="38">
        <v>8.0410000000000004</v>
      </c>
      <c r="AE12" s="38"/>
      <c r="AF12" s="79">
        <v>8.0410000000000004</v>
      </c>
      <c r="AG12" s="275">
        <v>20.079999999999998</v>
      </c>
      <c r="AH12" s="80">
        <v>760</v>
      </c>
      <c r="AI12" s="56"/>
    </row>
    <row r="13" spans="1:35" ht="20" customHeight="1" x14ac:dyDescent="0.25">
      <c r="A13" s="71"/>
      <c r="B13" s="144">
        <v>511</v>
      </c>
      <c r="C13" s="107" t="s">
        <v>198</v>
      </c>
      <c r="D13" s="68" t="s">
        <v>636</v>
      </c>
      <c r="E13" s="63">
        <v>38638</v>
      </c>
      <c r="F13" s="64" t="s">
        <v>47</v>
      </c>
      <c r="G13" s="64" t="s">
        <v>28</v>
      </c>
      <c r="H13" s="131">
        <v>184.1</v>
      </c>
      <c r="I13" s="131">
        <v>69.2</v>
      </c>
      <c r="J13" s="64">
        <v>238</v>
      </c>
      <c r="K13" s="64">
        <v>294</v>
      </c>
      <c r="L13" s="64">
        <v>317</v>
      </c>
      <c r="M13" s="64">
        <v>308</v>
      </c>
      <c r="N13" s="78">
        <v>56</v>
      </c>
      <c r="O13" s="78">
        <v>79</v>
      </c>
      <c r="P13" s="78">
        <v>70</v>
      </c>
      <c r="Q13" s="38">
        <v>1.1379999999999999</v>
      </c>
      <c r="R13" s="38">
        <v>1.833</v>
      </c>
      <c r="S13" s="38">
        <v>3.0649999999999999</v>
      </c>
      <c r="T13" s="38">
        <v>1.155</v>
      </c>
      <c r="U13" s="38">
        <v>1.8440000000000001</v>
      </c>
      <c r="V13" s="38">
        <v>3.052</v>
      </c>
      <c r="W13" s="38">
        <v>1.194</v>
      </c>
      <c r="X13" s="38">
        <v>1.885</v>
      </c>
      <c r="Y13" s="38">
        <v>3.0880000000000001</v>
      </c>
      <c r="Z13" s="79">
        <v>1.1379999999999999</v>
      </c>
      <c r="AA13" s="79">
        <v>1.833</v>
      </c>
      <c r="AB13" s="79">
        <v>3.052</v>
      </c>
      <c r="AC13" s="38">
        <v>8.6</v>
      </c>
      <c r="AD13" s="38">
        <v>8.3810000000000002</v>
      </c>
      <c r="AE13" s="38">
        <v>8.4260000000000002</v>
      </c>
      <c r="AF13" s="79">
        <v>8.3810000000000002</v>
      </c>
      <c r="AG13" s="275">
        <v>20.079999999999998</v>
      </c>
      <c r="AH13" s="80">
        <v>760</v>
      </c>
      <c r="AI13" s="56"/>
    </row>
    <row r="14" spans="1:35" ht="20" customHeight="1" x14ac:dyDescent="0.25">
      <c r="A14" s="71"/>
      <c r="B14" s="144">
        <v>512</v>
      </c>
      <c r="C14" s="107" t="s">
        <v>637</v>
      </c>
      <c r="D14" s="68" t="s">
        <v>638</v>
      </c>
      <c r="E14" s="63">
        <v>38756</v>
      </c>
      <c r="F14" s="64" t="s">
        <v>47</v>
      </c>
      <c r="G14" s="64" t="s">
        <v>61</v>
      </c>
      <c r="H14" s="131">
        <v>175.9</v>
      </c>
      <c r="I14" s="131">
        <v>70.599999999999994</v>
      </c>
      <c r="J14" s="64">
        <v>236</v>
      </c>
      <c r="K14" s="64">
        <v>300</v>
      </c>
      <c r="L14" s="64">
        <v>310</v>
      </c>
      <c r="M14" s="64">
        <v>305</v>
      </c>
      <c r="N14" s="78">
        <v>64</v>
      </c>
      <c r="O14" s="78">
        <v>74</v>
      </c>
      <c r="P14" s="78">
        <v>69</v>
      </c>
      <c r="Q14" s="38">
        <v>1.2350000000000001</v>
      </c>
      <c r="R14" s="38">
        <v>1.964</v>
      </c>
      <c r="S14" s="38">
        <v>3.2480000000000002</v>
      </c>
      <c r="T14" s="38">
        <v>1.169</v>
      </c>
      <c r="U14" s="38">
        <v>1.8779999999999999</v>
      </c>
      <c r="V14" s="38">
        <v>3.0750000000000002</v>
      </c>
      <c r="W14" s="38"/>
      <c r="X14" s="38"/>
      <c r="Y14" s="38"/>
      <c r="Z14" s="79">
        <v>1.169</v>
      </c>
      <c r="AA14" s="79">
        <v>1.8779999999999999</v>
      </c>
      <c r="AB14" s="79">
        <v>3.0750000000000002</v>
      </c>
      <c r="AC14" s="38">
        <v>8.6370000000000005</v>
      </c>
      <c r="AD14" s="38">
        <v>8.5869999999999997</v>
      </c>
      <c r="AE14" s="38">
        <v>8.4819999999999993</v>
      </c>
      <c r="AF14" s="79">
        <v>8.4819999999999993</v>
      </c>
      <c r="AG14" s="275">
        <v>20.05</v>
      </c>
      <c r="AH14" s="80">
        <v>640</v>
      </c>
      <c r="AI14" s="56"/>
    </row>
    <row r="15" spans="1:35" ht="20" customHeight="1" x14ac:dyDescent="0.25">
      <c r="A15" s="71"/>
      <c r="B15" s="144">
        <v>513</v>
      </c>
      <c r="C15" s="107" t="s">
        <v>198</v>
      </c>
      <c r="D15" s="68" t="s">
        <v>639</v>
      </c>
      <c r="E15" s="63">
        <v>38491</v>
      </c>
      <c r="F15" s="64" t="s">
        <v>47</v>
      </c>
      <c r="G15" s="64" t="s">
        <v>67</v>
      </c>
      <c r="H15" s="131">
        <v>192</v>
      </c>
      <c r="I15" s="131">
        <v>77.7</v>
      </c>
      <c r="J15" s="64">
        <v>252</v>
      </c>
      <c r="K15" s="64">
        <v>312</v>
      </c>
      <c r="L15" s="64">
        <v>337</v>
      </c>
      <c r="M15" s="64">
        <v>318</v>
      </c>
      <c r="N15" s="78">
        <v>60</v>
      </c>
      <c r="O15" s="78">
        <v>85</v>
      </c>
      <c r="P15" s="78">
        <v>66</v>
      </c>
      <c r="Q15" s="38">
        <v>1.1279999999999999</v>
      </c>
      <c r="R15" s="38">
        <v>1.8939999999999999</v>
      </c>
      <c r="S15" s="38">
        <v>3.1680000000000001</v>
      </c>
      <c r="T15" s="38">
        <v>1.0820000000000001</v>
      </c>
      <c r="U15" s="38">
        <v>1.8160000000000001</v>
      </c>
      <c r="V15" s="38">
        <v>3.1080000000000001</v>
      </c>
      <c r="W15" s="38"/>
      <c r="X15" s="38"/>
      <c r="Y15" s="38"/>
      <c r="Z15" s="79">
        <v>1.0820000000000001</v>
      </c>
      <c r="AA15" s="79">
        <v>1.8160000000000001</v>
      </c>
      <c r="AB15" s="79">
        <v>3.1080000000000001</v>
      </c>
      <c r="AC15" s="38">
        <v>8.5960000000000001</v>
      </c>
      <c r="AD15" s="38">
        <v>8.8350000000000009</v>
      </c>
      <c r="AE15" s="38">
        <v>8.6210000000000004</v>
      </c>
      <c r="AF15" s="79">
        <v>8.5960000000000001</v>
      </c>
      <c r="AG15" s="275">
        <v>20.05</v>
      </c>
      <c r="AH15" s="80">
        <v>640</v>
      </c>
      <c r="AI15" s="56"/>
    </row>
    <row r="16" spans="1:35" ht="20" customHeight="1" x14ac:dyDescent="0.25">
      <c r="A16" s="71"/>
      <c r="B16" s="144">
        <v>514</v>
      </c>
      <c r="C16" s="107" t="s">
        <v>529</v>
      </c>
      <c r="D16" s="68" t="s">
        <v>640</v>
      </c>
      <c r="E16" s="63">
        <v>38783</v>
      </c>
      <c r="F16" s="64" t="s">
        <v>47</v>
      </c>
      <c r="G16" s="64" t="s">
        <v>35</v>
      </c>
      <c r="H16" s="131">
        <v>174.9</v>
      </c>
      <c r="I16" s="131">
        <v>72.3</v>
      </c>
      <c r="J16" s="64">
        <v>227</v>
      </c>
      <c r="K16" s="64">
        <v>298</v>
      </c>
      <c r="L16" s="64">
        <v>309</v>
      </c>
      <c r="M16" s="64">
        <v>300</v>
      </c>
      <c r="N16" s="78">
        <v>71</v>
      </c>
      <c r="O16" s="78">
        <v>82</v>
      </c>
      <c r="P16" s="78">
        <v>73</v>
      </c>
      <c r="Q16" s="38">
        <v>1.167</v>
      </c>
      <c r="R16" s="38">
        <v>1.853</v>
      </c>
      <c r="S16" s="38">
        <v>3.016</v>
      </c>
      <c r="T16" s="38">
        <v>1.145</v>
      </c>
      <c r="U16" s="38">
        <v>1.8260000000000001</v>
      </c>
      <c r="V16" s="38">
        <v>2.996</v>
      </c>
      <c r="W16" s="38">
        <v>1.153</v>
      </c>
      <c r="X16" s="38">
        <v>1.837</v>
      </c>
      <c r="Y16" s="38">
        <v>3.004</v>
      </c>
      <c r="Z16" s="79">
        <v>1.145</v>
      </c>
      <c r="AA16" s="79">
        <v>1.8260000000000001</v>
      </c>
      <c r="AB16" s="79">
        <v>2.996</v>
      </c>
      <c r="AC16" s="38">
        <v>7.9489999999999998</v>
      </c>
      <c r="AD16" s="38">
        <v>8.1050000000000004</v>
      </c>
      <c r="AE16" s="38">
        <v>8.1999999999999993</v>
      </c>
      <c r="AF16" s="79">
        <v>7.9489999999999998</v>
      </c>
      <c r="AG16" s="275">
        <v>20.079999999999998</v>
      </c>
      <c r="AH16" s="80">
        <v>760</v>
      </c>
      <c r="AI16" s="56"/>
    </row>
    <row r="17" spans="1:35" ht="20" customHeight="1" x14ac:dyDescent="0.25">
      <c r="A17" s="71"/>
      <c r="B17" s="144">
        <v>515</v>
      </c>
      <c r="C17" s="107" t="s">
        <v>278</v>
      </c>
      <c r="D17" s="68" t="s">
        <v>641</v>
      </c>
      <c r="E17" s="63">
        <v>38791</v>
      </c>
      <c r="F17" s="64" t="s">
        <v>47</v>
      </c>
      <c r="G17" s="64" t="s">
        <v>60</v>
      </c>
      <c r="H17" s="131">
        <v>176.9</v>
      </c>
      <c r="I17" s="131">
        <v>68.7</v>
      </c>
      <c r="J17" s="64">
        <v>227</v>
      </c>
      <c r="K17" s="64">
        <v>295</v>
      </c>
      <c r="L17" s="64">
        <v>309</v>
      </c>
      <c r="M17" s="64">
        <v>302</v>
      </c>
      <c r="N17" s="78">
        <v>68</v>
      </c>
      <c r="O17" s="78">
        <v>82</v>
      </c>
      <c r="P17" s="78">
        <v>75</v>
      </c>
      <c r="Q17" s="38">
        <v>1.1599999999999999</v>
      </c>
      <c r="R17" s="38">
        <v>1.865</v>
      </c>
      <c r="S17" s="38">
        <v>3.0910000000000002</v>
      </c>
      <c r="T17" s="38">
        <v>1.147</v>
      </c>
      <c r="U17" s="38">
        <v>1.84</v>
      </c>
      <c r="V17" s="38">
        <v>3.0259999999999998</v>
      </c>
      <c r="W17" s="38">
        <v>1.117</v>
      </c>
      <c r="X17" s="38">
        <v>1.804</v>
      </c>
      <c r="Y17" s="38">
        <v>2.9489999999999998</v>
      </c>
      <c r="Z17" s="79">
        <v>1.117</v>
      </c>
      <c r="AA17" s="79">
        <v>1.804</v>
      </c>
      <c r="AB17" s="79">
        <v>2.9489999999999998</v>
      </c>
      <c r="AC17" s="38">
        <v>8.31</v>
      </c>
      <c r="AD17" s="38">
        <v>8.2010000000000005</v>
      </c>
      <c r="AE17" s="38"/>
      <c r="AF17" s="79">
        <v>8.2010000000000005</v>
      </c>
      <c r="AG17" s="275">
        <v>21.01</v>
      </c>
      <c r="AH17" s="80">
        <v>800</v>
      </c>
      <c r="AI17" s="56"/>
    </row>
    <row r="18" spans="1:35" ht="20" customHeight="1" x14ac:dyDescent="0.25">
      <c r="A18" s="71"/>
      <c r="B18" s="144">
        <v>516</v>
      </c>
      <c r="C18" s="107" t="s">
        <v>386</v>
      </c>
      <c r="D18" s="68" t="s">
        <v>642</v>
      </c>
      <c r="E18" s="63">
        <v>38603</v>
      </c>
      <c r="F18" s="64" t="s">
        <v>47</v>
      </c>
      <c r="G18" s="64" t="s">
        <v>60</v>
      </c>
      <c r="H18" s="131">
        <v>172</v>
      </c>
      <c r="I18" s="131">
        <v>72.3</v>
      </c>
      <c r="J18" s="64">
        <v>224</v>
      </c>
      <c r="K18" s="64">
        <v>279</v>
      </c>
      <c r="L18" s="64">
        <v>296</v>
      </c>
      <c r="M18" s="64">
        <v>292</v>
      </c>
      <c r="N18" s="78">
        <v>55</v>
      </c>
      <c r="O18" s="78">
        <v>72</v>
      </c>
      <c r="P18" s="78">
        <v>68</v>
      </c>
      <c r="Q18" s="38">
        <v>1.2689999999999999</v>
      </c>
      <c r="R18" s="38">
        <v>2.0230000000000001</v>
      </c>
      <c r="S18" s="38">
        <v>3.286</v>
      </c>
      <c r="T18" s="38">
        <v>1.2549999999999999</v>
      </c>
      <c r="U18" s="38">
        <v>1.9990000000000001</v>
      </c>
      <c r="V18" s="38">
        <v>3.2669999999999999</v>
      </c>
      <c r="W18" s="38">
        <v>1.288</v>
      </c>
      <c r="X18" s="38">
        <v>2.0369999999999999</v>
      </c>
      <c r="Y18" s="38">
        <v>3.2879999999999998</v>
      </c>
      <c r="Z18" s="79">
        <v>1.2549999999999999</v>
      </c>
      <c r="AA18" s="79">
        <v>1.9990000000000001</v>
      </c>
      <c r="AB18" s="79">
        <v>3.2669999999999999</v>
      </c>
      <c r="AC18" s="38">
        <v>8.8149999999999995</v>
      </c>
      <c r="AD18" s="38">
        <v>8.5410000000000004</v>
      </c>
      <c r="AE18" s="38">
        <v>8.7149999999999999</v>
      </c>
      <c r="AF18" s="79">
        <v>8.5410000000000004</v>
      </c>
      <c r="AG18" s="275">
        <v>20.079999999999998</v>
      </c>
      <c r="AH18" s="80">
        <v>760</v>
      </c>
      <c r="AI18" s="56"/>
    </row>
    <row r="19" spans="1:35" ht="20" customHeight="1" x14ac:dyDescent="0.25">
      <c r="A19" s="71"/>
      <c r="B19" s="144">
        <v>517</v>
      </c>
      <c r="C19" s="107" t="s">
        <v>643</v>
      </c>
      <c r="D19" s="68" t="s">
        <v>644</v>
      </c>
      <c r="E19" s="63">
        <v>38326</v>
      </c>
      <c r="F19" s="64" t="s">
        <v>47</v>
      </c>
      <c r="G19" s="64" t="s">
        <v>33</v>
      </c>
      <c r="H19" s="131">
        <v>189.7</v>
      </c>
      <c r="I19" s="131">
        <v>76.599999999999994</v>
      </c>
      <c r="J19" s="64">
        <v>247</v>
      </c>
      <c r="K19" s="64">
        <v>307</v>
      </c>
      <c r="L19" s="64">
        <v>330</v>
      </c>
      <c r="M19" s="64">
        <v>325</v>
      </c>
      <c r="N19" s="78">
        <v>60</v>
      </c>
      <c r="O19" s="78">
        <v>83</v>
      </c>
      <c r="P19" s="78">
        <v>78</v>
      </c>
      <c r="Q19" s="38">
        <v>1.0980000000000001</v>
      </c>
      <c r="R19" s="38">
        <v>1.83</v>
      </c>
      <c r="S19" s="38">
        <v>3.1019999999999999</v>
      </c>
      <c r="T19" s="38">
        <v>1.1240000000000001</v>
      </c>
      <c r="U19" s="38">
        <v>1.851</v>
      </c>
      <c r="V19" s="38">
        <v>3.0880000000000001</v>
      </c>
      <c r="W19" s="38">
        <v>1.129</v>
      </c>
      <c r="X19" s="38">
        <v>1.847</v>
      </c>
      <c r="Y19" s="38">
        <v>3.101</v>
      </c>
      <c r="Z19" s="79">
        <v>1.0980000000000001</v>
      </c>
      <c r="AA19" s="79">
        <v>1.83</v>
      </c>
      <c r="AB19" s="79">
        <v>3.0880000000000001</v>
      </c>
      <c r="AC19" s="38">
        <v>8.7690000000000001</v>
      </c>
      <c r="AD19" s="38">
        <v>8.5289999999999999</v>
      </c>
      <c r="AE19" s="38">
        <v>8.4109999999999996</v>
      </c>
      <c r="AF19" s="79">
        <v>8.4109999999999996</v>
      </c>
      <c r="AG19" s="275">
        <v>20.02</v>
      </c>
      <c r="AH19" s="80">
        <v>520</v>
      </c>
      <c r="AI19" s="56"/>
    </row>
    <row r="20" spans="1:35" ht="20" customHeight="1" x14ac:dyDescent="0.25">
      <c r="A20" s="71"/>
      <c r="B20" s="144">
        <v>518</v>
      </c>
      <c r="C20" s="107" t="s">
        <v>645</v>
      </c>
      <c r="D20" s="68" t="s">
        <v>646</v>
      </c>
      <c r="E20" s="63">
        <v>37989</v>
      </c>
      <c r="F20" s="64" t="s">
        <v>47</v>
      </c>
      <c r="G20" s="64" t="s">
        <v>33</v>
      </c>
      <c r="H20" s="131">
        <v>185.7</v>
      </c>
      <c r="I20" s="131">
        <v>79.8</v>
      </c>
      <c r="J20" s="64">
        <v>237</v>
      </c>
      <c r="K20" s="64">
        <v>323</v>
      </c>
      <c r="L20" s="64">
        <v>338</v>
      </c>
      <c r="M20" s="64">
        <v>333</v>
      </c>
      <c r="N20" s="78">
        <v>86</v>
      </c>
      <c r="O20" s="78">
        <v>101</v>
      </c>
      <c r="P20" s="78">
        <v>96</v>
      </c>
      <c r="Q20" s="38">
        <v>1.046</v>
      </c>
      <c r="R20" s="38">
        <v>1.742</v>
      </c>
      <c r="S20" s="38">
        <v>2.9039999999999999</v>
      </c>
      <c r="T20" s="38">
        <v>1.0489999999999999</v>
      </c>
      <c r="U20" s="38">
        <v>1.7430000000000001</v>
      </c>
      <c r="V20" s="38">
        <v>2.8919999999999999</v>
      </c>
      <c r="W20" s="38">
        <v>1.101</v>
      </c>
      <c r="X20" s="38">
        <v>1.7969999999999999</v>
      </c>
      <c r="Y20" s="38">
        <v>2.9369999999999998</v>
      </c>
      <c r="Z20" s="79">
        <v>1.046</v>
      </c>
      <c r="AA20" s="79">
        <v>1.742</v>
      </c>
      <c r="AB20" s="79">
        <v>2.8919999999999999</v>
      </c>
      <c r="AC20" s="38">
        <v>8.5890000000000004</v>
      </c>
      <c r="AD20" s="38">
        <v>8.5020000000000007</v>
      </c>
      <c r="AE20" s="38">
        <v>8.6609999999999996</v>
      </c>
      <c r="AF20" s="79">
        <v>8.5020000000000007</v>
      </c>
      <c r="AG20" s="275">
        <v>21.02</v>
      </c>
      <c r="AH20" s="80">
        <v>840</v>
      </c>
      <c r="AI20" s="56"/>
    </row>
    <row r="21" spans="1:35" ht="20" customHeight="1" x14ac:dyDescent="0.25">
      <c r="A21" s="71"/>
      <c r="B21" s="144">
        <v>519</v>
      </c>
      <c r="C21" s="107" t="s">
        <v>647</v>
      </c>
      <c r="D21" s="68" t="s">
        <v>648</v>
      </c>
      <c r="E21" s="63">
        <v>38676</v>
      </c>
      <c r="F21" s="64" t="s">
        <v>47</v>
      </c>
      <c r="G21" s="64" t="s">
        <v>33</v>
      </c>
      <c r="H21" s="131">
        <v>182.5</v>
      </c>
      <c r="I21" s="131">
        <v>77.8</v>
      </c>
      <c r="J21" s="64">
        <v>240</v>
      </c>
      <c r="K21" s="64">
        <v>299</v>
      </c>
      <c r="L21" s="64">
        <v>313</v>
      </c>
      <c r="M21" s="64">
        <v>305</v>
      </c>
      <c r="N21" s="78">
        <v>59</v>
      </c>
      <c r="O21" s="78">
        <v>73</v>
      </c>
      <c r="P21" s="78">
        <v>65</v>
      </c>
      <c r="Q21" s="38">
        <v>1.214</v>
      </c>
      <c r="R21" s="38">
        <v>1.948</v>
      </c>
      <c r="S21" s="38">
        <v>3.19</v>
      </c>
      <c r="T21" s="38">
        <v>1.173</v>
      </c>
      <c r="U21" s="38">
        <v>1.91</v>
      </c>
      <c r="V21" s="38">
        <v>3.14</v>
      </c>
      <c r="W21" s="38">
        <v>1.2010000000000001</v>
      </c>
      <c r="X21" s="38">
        <v>1.9430000000000001</v>
      </c>
      <c r="Y21" s="38">
        <v>3.1970000000000001</v>
      </c>
      <c r="Z21" s="79">
        <v>1.173</v>
      </c>
      <c r="AA21" s="79">
        <v>1.91</v>
      </c>
      <c r="AB21" s="79">
        <v>3.14</v>
      </c>
      <c r="AC21" s="38">
        <v>8.7149999999999999</v>
      </c>
      <c r="AD21" s="38">
        <v>8.6560000000000006</v>
      </c>
      <c r="AE21" s="38">
        <v>8.6210000000000004</v>
      </c>
      <c r="AF21" s="79">
        <v>8.6210000000000004</v>
      </c>
      <c r="AG21" s="275">
        <v>20.079999999999998</v>
      </c>
      <c r="AH21" s="80">
        <v>760</v>
      </c>
      <c r="AI21" s="56"/>
    </row>
    <row r="22" spans="1:35" ht="20" customHeight="1" x14ac:dyDescent="0.25">
      <c r="A22" s="71"/>
      <c r="B22" s="144">
        <v>520</v>
      </c>
      <c r="C22" s="107" t="s">
        <v>391</v>
      </c>
      <c r="D22" s="68" t="s">
        <v>649</v>
      </c>
      <c r="E22" s="63">
        <v>38508</v>
      </c>
      <c r="F22" s="64" t="s">
        <v>47</v>
      </c>
      <c r="G22" s="64" t="s">
        <v>29</v>
      </c>
      <c r="H22" s="131">
        <v>188.6</v>
      </c>
      <c r="I22" s="131">
        <v>77.5</v>
      </c>
      <c r="J22" s="64">
        <v>244</v>
      </c>
      <c r="K22" s="64">
        <v>310</v>
      </c>
      <c r="L22" s="64">
        <v>323</v>
      </c>
      <c r="M22" s="64">
        <v>321</v>
      </c>
      <c r="N22" s="78">
        <v>66</v>
      </c>
      <c r="O22" s="78">
        <v>79</v>
      </c>
      <c r="P22" s="78">
        <v>77</v>
      </c>
      <c r="Q22" s="38">
        <v>1.173</v>
      </c>
      <c r="R22" s="38">
        <v>1.897</v>
      </c>
      <c r="S22" s="38">
        <v>3.1469999999999998</v>
      </c>
      <c r="T22" s="38">
        <v>1.115</v>
      </c>
      <c r="U22" s="38">
        <v>1.86</v>
      </c>
      <c r="V22" s="38">
        <v>3.1</v>
      </c>
      <c r="W22" s="38">
        <v>1.161</v>
      </c>
      <c r="X22" s="38">
        <v>1.8879999999999999</v>
      </c>
      <c r="Y22" s="38">
        <v>3.1230000000000002</v>
      </c>
      <c r="Z22" s="79">
        <v>1.115</v>
      </c>
      <c r="AA22" s="79">
        <v>1.86</v>
      </c>
      <c r="AB22" s="79">
        <v>3.1</v>
      </c>
      <c r="AC22" s="38">
        <v>8.8789999999999996</v>
      </c>
      <c r="AD22" s="38">
        <v>8.6549999999999994</v>
      </c>
      <c r="AE22" s="38">
        <v>8.5139999999999993</v>
      </c>
      <c r="AF22" s="79">
        <v>8.5139999999999993</v>
      </c>
      <c r="AG22" s="275">
        <v>20.02</v>
      </c>
      <c r="AH22" s="80">
        <v>520</v>
      </c>
      <c r="AI22" s="56"/>
    </row>
    <row r="23" spans="1:35" ht="20" customHeight="1" x14ac:dyDescent="0.25">
      <c r="A23" s="71"/>
      <c r="B23" s="144">
        <v>521</v>
      </c>
      <c r="C23" s="107" t="s">
        <v>265</v>
      </c>
      <c r="D23" s="68" t="s">
        <v>650</v>
      </c>
      <c r="E23" s="63">
        <v>38355</v>
      </c>
      <c r="F23" s="64" t="s">
        <v>47</v>
      </c>
      <c r="G23" s="64" t="s">
        <v>35</v>
      </c>
      <c r="H23" s="131">
        <v>179.8</v>
      </c>
      <c r="I23" s="131">
        <v>71</v>
      </c>
      <c r="J23" s="64">
        <v>231</v>
      </c>
      <c r="K23" s="64">
        <v>295</v>
      </c>
      <c r="L23" s="64">
        <v>306</v>
      </c>
      <c r="M23" s="64">
        <v>293</v>
      </c>
      <c r="N23" s="78">
        <v>64</v>
      </c>
      <c r="O23" s="78">
        <v>75</v>
      </c>
      <c r="P23" s="78">
        <v>62</v>
      </c>
      <c r="Q23" s="38">
        <v>1.145</v>
      </c>
      <c r="R23" s="38">
        <v>1.845</v>
      </c>
      <c r="S23" s="38">
        <v>3.0870000000000002</v>
      </c>
      <c r="T23" s="38">
        <v>1.1559999999999999</v>
      </c>
      <c r="U23" s="38">
        <v>1.8640000000000001</v>
      </c>
      <c r="V23" s="38">
        <v>3.0840000000000001</v>
      </c>
      <c r="W23" s="38">
        <v>1.1679999999999999</v>
      </c>
      <c r="X23" s="38">
        <v>1.869</v>
      </c>
      <c r="Y23" s="38">
        <v>3.069</v>
      </c>
      <c r="Z23" s="79">
        <v>1.145</v>
      </c>
      <c r="AA23" s="79">
        <v>1.845</v>
      </c>
      <c r="AB23" s="79">
        <v>3.069</v>
      </c>
      <c r="AC23" s="38">
        <v>8.3789999999999996</v>
      </c>
      <c r="AD23" s="38">
        <v>8.0809999999999995</v>
      </c>
      <c r="AE23" s="38">
        <v>8.2309999999999999</v>
      </c>
      <c r="AF23" s="79">
        <v>8.0809999999999995</v>
      </c>
      <c r="AG23" s="275">
        <v>20.079999999999998</v>
      </c>
      <c r="AH23" s="80">
        <v>760</v>
      </c>
      <c r="AI23" s="56"/>
    </row>
    <row r="24" spans="1:35" ht="20" customHeight="1" x14ac:dyDescent="0.25">
      <c r="A24" s="71"/>
      <c r="B24" s="144">
        <v>522</v>
      </c>
      <c r="C24" s="107" t="s">
        <v>202</v>
      </c>
      <c r="D24" s="68" t="s">
        <v>651</v>
      </c>
      <c r="E24" s="63">
        <v>38840</v>
      </c>
      <c r="F24" s="64" t="s">
        <v>47</v>
      </c>
      <c r="G24" s="64" t="s">
        <v>67</v>
      </c>
      <c r="H24" s="131">
        <v>195.6</v>
      </c>
      <c r="I24" s="131">
        <v>72.099999999999994</v>
      </c>
      <c r="J24" s="64">
        <v>252</v>
      </c>
      <c r="K24" s="64">
        <v>315</v>
      </c>
      <c r="L24" s="64">
        <v>331</v>
      </c>
      <c r="M24" s="64">
        <v>328</v>
      </c>
      <c r="N24" s="78">
        <v>63</v>
      </c>
      <c r="O24" s="78">
        <v>79</v>
      </c>
      <c r="P24" s="78">
        <v>76</v>
      </c>
      <c r="Q24" s="38">
        <v>1.022</v>
      </c>
      <c r="R24" s="38">
        <v>1.7549999999999999</v>
      </c>
      <c r="S24" s="38">
        <v>2.9860000000000002</v>
      </c>
      <c r="T24" s="38">
        <v>1.0469999999999999</v>
      </c>
      <c r="U24" s="38">
        <v>1.772</v>
      </c>
      <c r="V24" s="38">
        <v>3.0030000000000001</v>
      </c>
      <c r="W24" s="38"/>
      <c r="X24" s="38"/>
      <c r="Y24" s="38"/>
      <c r="Z24" s="79">
        <v>1.022</v>
      </c>
      <c r="AA24" s="79">
        <v>1.7549999999999999</v>
      </c>
      <c r="AB24" s="79">
        <v>2.9860000000000002</v>
      </c>
      <c r="AC24" s="38">
        <v>8.8330000000000002</v>
      </c>
      <c r="AD24" s="38">
        <v>8.6969999999999992</v>
      </c>
      <c r="AE24" s="38">
        <v>8.7929999999999993</v>
      </c>
      <c r="AF24" s="79">
        <v>8.6969999999999992</v>
      </c>
      <c r="AG24" s="275">
        <v>20.03</v>
      </c>
      <c r="AH24" s="80">
        <v>560</v>
      </c>
      <c r="AI24" s="56"/>
    </row>
    <row r="25" spans="1:35" ht="20" customHeight="1" x14ac:dyDescent="0.25">
      <c r="A25" s="71"/>
      <c r="B25" s="144">
        <v>523</v>
      </c>
      <c r="C25" s="107" t="s">
        <v>95</v>
      </c>
      <c r="D25" s="68" t="s">
        <v>652</v>
      </c>
      <c r="E25" s="63">
        <v>38397</v>
      </c>
      <c r="F25" s="64" t="s">
        <v>47</v>
      </c>
      <c r="G25" s="64" t="s">
        <v>28</v>
      </c>
      <c r="H25" s="131">
        <v>184.7</v>
      </c>
      <c r="I25" s="131">
        <v>75.599999999999994</v>
      </c>
      <c r="J25" s="64">
        <v>239</v>
      </c>
      <c r="K25" s="64"/>
      <c r="L25" s="64"/>
      <c r="M25" s="64"/>
      <c r="N25" s="78"/>
      <c r="O25" s="78"/>
      <c r="P25" s="78"/>
      <c r="Q25" s="38"/>
      <c r="R25" s="38"/>
      <c r="S25" s="38"/>
      <c r="T25" s="38"/>
      <c r="U25" s="38"/>
      <c r="V25" s="38"/>
      <c r="W25" s="38"/>
      <c r="X25" s="38"/>
      <c r="Y25" s="38"/>
      <c r="Z25" s="79"/>
      <c r="AA25" s="79"/>
      <c r="AB25" s="79"/>
      <c r="AC25" s="38"/>
      <c r="AD25" s="38"/>
      <c r="AE25" s="38"/>
      <c r="AF25" s="79"/>
      <c r="AG25" s="275"/>
      <c r="AH25" s="80"/>
      <c r="AI25" s="56"/>
    </row>
    <row r="26" spans="1:35" ht="20" customHeight="1" x14ac:dyDescent="0.25">
      <c r="A26" s="71"/>
      <c r="B26" s="144">
        <v>524</v>
      </c>
      <c r="C26" s="107" t="s">
        <v>653</v>
      </c>
      <c r="D26" s="68" t="s">
        <v>654</v>
      </c>
      <c r="E26" s="63">
        <v>38589</v>
      </c>
      <c r="F26" s="64" t="s">
        <v>47</v>
      </c>
      <c r="G26" s="64" t="s">
        <v>29</v>
      </c>
      <c r="H26" s="131">
        <v>186.9</v>
      </c>
      <c r="I26" s="131">
        <v>82.2</v>
      </c>
      <c r="J26" s="64">
        <v>246</v>
      </c>
      <c r="K26" s="64">
        <v>308</v>
      </c>
      <c r="L26" s="64">
        <v>323</v>
      </c>
      <c r="M26" s="64">
        <v>309</v>
      </c>
      <c r="N26" s="78">
        <v>62</v>
      </c>
      <c r="O26" s="78">
        <v>77</v>
      </c>
      <c r="P26" s="78">
        <v>63</v>
      </c>
      <c r="Q26" s="38">
        <v>1.1259999999999999</v>
      </c>
      <c r="R26" s="38">
        <v>1.8360000000000001</v>
      </c>
      <c r="S26" s="38">
        <v>3.0550000000000002</v>
      </c>
      <c r="T26" s="38">
        <v>1.1459999999999999</v>
      </c>
      <c r="U26" s="38">
        <v>1.853</v>
      </c>
      <c r="V26" s="38">
        <v>3.0630000000000002</v>
      </c>
      <c r="W26" s="38">
        <v>1.0960000000000001</v>
      </c>
      <c r="X26" s="38">
        <v>1.7969999999999999</v>
      </c>
      <c r="Y26" s="38">
        <v>3.004</v>
      </c>
      <c r="Z26" s="79">
        <v>1.0960000000000001</v>
      </c>
      <c r="AA26" s="79">
        <v>1.7969999999999999</v>
      </c>
      <c r="AB26" s="79">
        <v>3.004</v>
      </c>
      <c r="AC26" s="38">
        <v>8.6180000000000003</v>
      </c>
      <c r="AD26" s="38">
        <v>8.5079999999999991</v>
      </c>
      <c r="AE26" s="38">
        <v>8.6</v>
      </c>
      <c r="AF26" s="79">
        <v>8.5079999999999991</v>
      </c>
      <c r="AG26" s="275">
        <v>20.03</v>
      </c>
      <c r="AH26" s="80">
        <v>560</v>
      </c>
      <c r="AI26" s="56"/>
    </row>
    <row r="27" spans="1:35" ht="20" customHeight="1" x14ac:dyDescent="0.25">
      <c r="A27" s="71"/>
      <c r="B27" s="144">
        <v>525</v>
      </c>
      <c r="C27" s="107" t="s">
        <v>439</v>
      </c>
      <c r="D27" s="68" t="s">
        <v>655</v>
      </c>
      <c r="E27" s="63">
        <v>38430</v>
      </c>
      <c r="F27" s="64" t="s">
        <v>47</v>
      </c>
      <c r="G27" s="64" t="s">
        <v>67</v>
      </c>
      <c r="H27" s="131">
        <v>191.3</v>
      </c>
      <c r="I27" s="131">
        <v>80</v>
      </c>
      <c r="J27" s="64">
        <v>247</v>
      </c>
      <c r="K27" s="64">
        <v>309</v>
      </c>
      <c r="L27" s="64">
        <v>320</v>
      </c>
      <c r="M27" s="64">
        <v>318</v>
      </c>
      <c r="N27" s="78">
        <v>62</v>
      </c>
      <c r="O27" s="78">
        <v>73</v>
      </c>
      <c r="P27" s="78">
        <v>71</v>
      </c>
      <c r="Q27" s="38">
        <v>1.1759999999999999</v>
      </c>
      <c r="R27" s="38">
        <v>1.91</v>
      </c>
      <c r="S27" s="38">
        <v>3.125</v>
      </c>
      <c r="T27" s="38">
        <v>1.194</v>
      </c>
      <c r="U27" s="38">
        <v>1.9219999999999999</v>
      </c>
      <c r="V27" s="38">
        <v>3.1280000000000001</v>
      </c>
      <c r="W27" s="38">
        <v>1.2050000000000001</v>
      </c>
      <c r="X27" s="38">
        <v>1.927</v>
      </c>
      <c r="Y27" s="38">
        <v>3.1240000000000001</v>
      </c>
      <c r="Z27" s="79">
        <v>1.1759999999999999</v>
      </c>
      <c r="AA27" s="79">
        <v>1.91</v>
      </c>
      <c r="AB27" s="79">
        <v>3.1240000000000001</v>
      </c>
      <c r="AC27" s="38">
        <v>8.7189999999999994</v>
      </c>
      <c r="AD27" s="38">
        <v>8.4879999999999995</v>
      </c>
      <c r="AE27" s="38">
        <v>8.4529999999999994</v>
      </c>
      <c r="AF27" s="79">
        <v>8.4529999999999994</v>
      </c>
      <c r="AG27" s="275">
        <v>20.079999999999998</v>
      </c>
      <c r="AH27" s="80">
        <v>760</v>
      </c>
      <c r="AI27" s="56"/>
    </row>
    <row r="28" spans="1:35" ht="20" customHeight="1" x14ac:dyDescent="0.25">
      <c r="A28" s="71">
        <v>5</v>
      </c>
      <c r="B28" s="144">
        <v>526</v>
      </c>
      <c r="C28" s="107" t="s">
        <v>656</v>
      </c>
      <c r="D28" s="68" t="s">
        <v>657</v>
      </c>
      <c r="E28" s="63">
        <v>38925</v>
      </c>
      <c r="F28" s="64" t="s">
        <v>47</v>
      </c>
      <c r="G28" s="64" t="s">
        <v>60</v>
      </c>
      <c r="H28" s="131">
        <v>176.7</v>
      </c>
      <c r="I28" s="131">
        <v>68.400000000000006</v>
      </c>
      <c r="J28" s="64">
        <v>230</v>
      </c>
      <c r="K28" s="64">
        <v>292</v>
      </c>
      <c r="L28" s="64">
        <v>309</v>
      </c>
      <c r="M28" s="64">
        <v>302</v>
      </c>
      <c r="N28" s="78">
        <v>62</v>
      </c>
      <c r="O28" s="78">
        <v>79</v>
      </c>
      <c r="P28" s="78">
        <v>72</v>
      </c>
      <c r="Q28" s="38">
        <v>1.139</v>
      </c>
      <c r="R28" s="38">
        <v>1.833</v>
      </c>
      <c r="S28" s="38">
        <v>3.0169999999999999</v>
      </c>
      <c r="T28" s="38">
        <v>1.159</v>
      </c>
      <c r="U28" s="38">
        <v>1.85</v>
      </c>
      <c r="V28" s="38">
        <v>3.0329999999999999</v>
      </c>
      <c r="W28" s="38">
        <v>1.1519999999999999</v>
      </c>
      <c r="X28" s="38">
        <v>1.835</v>
      </c>
      <c r="Y28" s="38">
        <v>3.0139999999999998</v>
      </c>
      <c r="Z28" s="79">
        <v>1.139</v>
      </c>
      <c r="AA28" s="79">
        <v>1.833</v>
      </c>
      <c r="AB28" s="79">
        <v>3.0139999999999998</v>
      </c>
      <c r="AC28" s="38">
        <v>8.4610000000000003</v>
      </c>
      <c r="AD28" s="38">
        <v>8.1969999999999992</v>
      </c>
      <c r="AE28" s="38">
        <v>8.3219999999999992</v>
      </c>
      <c r="AF28" s="79">
        <v>8.1969999999999992</v>
      </c>
      <c r="AG28" s="275">
        <v>20.059999999999999</v>
      </c>
      <c r="AH28" s="80">
        <v>680</v>
      </c>
      <c r="AI28" s="56">
        <v>19</v>
      </c>
    </row>
    <row r="29" spans="1:35" ht="20" customHeight="1" x14ac:dyDescent="0.25">
      <c r="A29" s="71">
        <v>7</v>
      </c>
      <c r="B29" s="144">
        <v>527</v>
      </c>
      <c r="C29" s="107" t="s">
        <v>222</v>
      </c>
      <c r="D29" s="68" t="s">
        <v>658</v>
      </c>
      <c r="E29" s="63">
        <v>38217</v>
      </c>
      <c r="F29" s="64" t="s">
        <v>47</v>
      </c>
      <c r="G29" s="64" t="s">
        <v>28</v>
      </c>
      <c r="H29" s="131">
        <v>181.4</v>
      </c>
      <c r="I29" s="131">
        <v>77.2</v>
      </c>
      <c r="J29" s="64">
        <v>240</v>
      </c>
      <c r="K29" s="64">
        <v>298</v>
      </c>
      <c r="L29" s="64">
        <v>319</v>
      </c>
      <c r="M29" s="64">
        <v>303</v>
      </c>
      <c r="N29" s="78">
        <v>58</v>
      </c>
      <c r="O29" s="78">
        <v>79</v>
      </c>
      <c r="P29" s="78">
        <v>63</v>
      </c>
      <c r="Q29" s="38">
        <v>1.167</v>
      </c>
      <c r="R29" s="38">
        <v>1.8859999999999999</v>
      </c>
      <c r="S29" s="38">
        <v>3.1459999999999999</v>
      </c>
      <c r="T29" s="38">
        <v>1.181</v>
      </c>
      <c r="U29" s="38">
        <v>1.909</v>
      </c>
      <c r="V29" s="38">
        <v>3.1539999999999999</v>
      </c>
      <c r="W29" s="38">
        <v>1.1279999999999999</v>
      </c>
      <c r="X29" s="38">
        <v>1.8879999999999999</v>
      </c>
      <c r="Y29" s="38">
        <v>3.0649999999999999</v>
      </c>
      <c r="Z29" s="79">
        <v>1.1279999999999999</v>
      </c>
      <c r="AA29" s="79">
        <v>1.8859999999999999</v>
      </c>
      <c r="AB29" s="79">
        <v>3.0649999999999999</v>
      </c>
      <c r="AC29" s="38">
        <v>8.9280000000000008</v>
      </c>
      <c r="AD29" s="38">
        <v>8.6739999999999995</v>
      </c>
      <c r="AE29" s="38">
        <v>8.5969999999999995</v>
      </c>
      <c r="AF29" s="79">
        <v>8.5969999999999995</v>
      </c>
      <c r="AG29" s="275">
        <v>20.07</v>
      </c>
      <c r="AH29" s="80">
        <v>720</v>
      </c>
      <c r="AI29" s="56">
        <v>17</v>
      </c>
    </row>
    <row r="30" spans="1:35" ht="20" customHeight="1" x14ac:dyDescent="0.25">
      <c r="A30" s="71">
        <v>8</v>
      </c>
      <c r="B30" s="144">
        <v>528</v>
      </c>
      <c r="C30" s="107" t="s">
        <v>659</v>
      </c>
      <c r="D30" s="68" t="s">
        <v>660</v>
      </c>
      <c r="E30" s="63">
        <v>38291</v>
      </c>
      <c r="F30" s="64" t="s">
        <v>47</v>
      </c>
      <c r="G30" s="64" t="s">
        <v>37</v>
      </c>
      <c r="H30" s="131">
        <v>191.7</v>
      </c>
      <c r="I30" s="131">
        <v>89</v>
      </c>
      <c r="J30" s="64">
        <v>258</v>
      </c>
      <c r="K30" s="64">
        <v>313</v>
      </c>
      <c r="L30" s="64">
        <v>328</v>
      </c>
      <c r="M30" s="64">
        <v>323</v>
      </c>
      <c r="N30" s="78">
        <v>55</v>
      </c>
      <c r="O30" s="78">
        <v>70</v>
      </c>
      <c r="P30" s="78">
        <v>65</v>
      </c>
      <c r="Q30" s="38">
        <v>1.198</v>
      </c>
      <c r="R30" s="38">
        <v>1.9470000000000001</v>
      </c>
      <c r="S30" s="38">
        <v>3.1920000000000002</v>
      </c>
      <c r="T30" s="38">
        <v>1.157</v>
      </c>
      <c r="U30" s="38">
        <v>1.8919999999999999</v>
      </c>
      <c r="V30" s="38">
        <v>3.1429999999999998</v>
      </c>
      <c r="W30" s="38">
        <v>1.1679999999999999</v>
      </c>
      <c r="X30" s="38">
        <v>1.897</v>
      </c>
      <c r="Y30" s="38">
        <v>3.1309999999999998</v>
      </c>
      <c r="Z30" s="79">
        <v>1.157</v>
      </c>
      <c r="AA30" s="79">
        <v>1.8919999999999999</v>
      </c>
      <c r="AB30" s="79">
        <v>3.1309999999999998</v>
      </c>
      <c r="AC30" s="38">
        <v>8.8019999999999996</v>
      </c>
      <c r="AD30" s="38">
        <v>8.7170000000000005</v>
      </c>
      <c r="AE30" s="38"/>
      <c r="AF30" s="79">
        <v>8.7170000000000005</v>
      </c>
      <c r="AG30" s="275">
        <v>20.079999999999998</v>
      </c>
      <c r="AH30" s="80">
        <v>760</v>
      </c>
      <c r="AI30" s="56">
        <v>17</v>
      </c>
    </row>
    <row r="31" spans="1:35" ht="20" customHeight="1" x14ac:dyDescent="0.25">
      <c r="A31" s="71">
        <v>9</v>
      </c>
      <c r="B31" s="144">
        <v>529</v>
      </c>
      <c r="C31" s="107" t="s">
        <v>661</v>
      </c>
      <c r="D31" s="68" t="s">
        <v>662</v>
      </c>
      <c r="E31" s="63">
        <v>38376</v>
      </c>
      <c r="F31" s="64" t="s">
        <v>47</v>
      </c>
      <c r="G31" s="64" t="s">
        <v>33</v>
      </c>
      <c r="H31" s="131">
        <v>186.4</v>
      </c>
      <c r="I31" s="131">
        <v>77.900000000000006</v>
      </c>
      <c r="J31" s="64">
        <v>242</v>
      </c>
      <c r="K31" s="64">
        <v>308</v>
      </c>
      <c r="L31" s="64">
        <v>312</v>
      </c>
      <c r="M31" s="64">
        <v>328</v>
      </c>
      <c r="N31" s="78">
        <v>66</v>
      </c>
      <c r="O31" s="78">
        <v>70</v>
      </c>
      <c r="P31" s="78">
        <v>86</v>
      </c>
      <c r="Q31" s="38">
        <v>1.1479999999999999</v>
      </c>
      <c r="R31" s="38">
        <v>1.863</v>
      </c>
      <c r="S31" s="38">
        <v>3.0979999999999999</v>
      </c>
      <c r="T31" s="38">
        <v>1.121</v>
      </c>
      <c r="U31" s="38">
        <v>1.8220000000000001</v>
      </c>
      <c r="V31" s="38">
        <v>3.0030000000000001</v>
      </c>
      <c r="W31" s="38">
        <v>1.089</v>
      </c>
      <c r="X31" s="38">
        <v>1.774</v>
      </c>
      <c r="Y31" s="38">
        <v>2.9550000000000001</v>
      </c>
      <c r="Z31" s="79">
        <v>1.089</v>
      </c>
      <c r="AA31" s="79">
        <v>1.774</v>
      </c>
      <c r="AB31" s="79">
        <v>2.9550000000000001</v>
      </c>
      <c r="AC31" s="38">
        <v>8.2289999999999992</v>
      </c>
      <c r="AD31" s="38">
        <v>8.1259999999999994</v>
      </c>
      <c r="AE31" s="38"/>
      <c r="AF31" s="79">
        <v>8.1259999999999994</v>
      </c>
      <c r="AG31" s="275">
        <v>21.08</v>
      </c>
      <c r="AH31" s="80">
        <v>1080</v>
      </c>
      <c r="AI31" s="56">
        <v>17</v>
      </c>
    </row>
    <row r="32" spans="1:35" ht="20" customHeight="1" x14ac:dyDescent="0.25">
      <c r="A32" s="71">
        <v>10</v>
      </c>
      <c r="B32" s="144">
        <v>530</v>
      </c>
      <c r="C32" s="107" t="s">
        <v>663</v>
      </c>
      <c r="D32" s="68" t="s">
        <v>664</v>
      </c>
      <c r="E32" s="63">
        <v>38494</v>
      </c>
      <c r="F32" s="64" t="s">
        <v>47</v>
      </c>
      <c r="G32" s="64" t="s">
        <v>33</v>
      </c>
      <c r="H32" s="131">
        <v>183.7</v>
      </c>
      <c r="I32" s="131">
        <v>74.3</v>
      </c>
      <c r="J32" s="64">
        <v>239</v>
      </c>
      <c r="K32" s="64">
        <v>307</v>
      </c>
      <c r="L32" s="64">
        <v>308</v>
      </c>
      <c r="M32" s="64">
        <v>325</v>
      </c>
      <c r="N32" s="78">
        <v>68</v>
      </c>
      <c r="O32" s="78">
        <v>69</v>
      </c>
      <c r="P32" s="78">
        <v>86</v>
      </c>
      <c r="Q32" s="38">
        <v>1.1499999999999999</v>
      </c>
      <c r="R32" s="38">
        <v>1.83</v>
      </c>
      <c r="S32" s="38">
        <v>3.0459999999999998</v>
      </c>
      <c r="T32" s="38">
        <v>1.1040000000000001</v>
      </c>
      <c r="U32" s="38">
        <v>1.7789999999999999</v>
      </c>
      <c r="V32" s="38">
        <v>2.9620000000000002</v>
      </c>
      <c r="W32" s="38">
        <v>1.0940000000000001</v>
      </c>
      <c r="X32" s="38">
        <v>1.7669999999999999</v>
      </c>
      <c r="Y32" s="38">
        <v>2.927</v>
      </c>
      <c r="Z32" s="79">
        <v>1.0940000000000001</v>
      </c>
      <c r="AA32" s="79">
        <v>1.7669999999999999</v>
      </c>
      <c r="AB32" s="79">
        <v>2.927</v>
      </c>
      <c r="AC32" s="38">
        <v>8.5630000000000006</v>
      </c>
      <c r="AD32" s="38">
        <v>8.3160000000000007</v>
      </c>
      <c r="AE32" s="38"/>
      <c r="AF32" s="79">
        <v>8.3160000000000007</v>
      </c>
      <c r="AG32" s="275">
        <v>21.02</v>
      </c>
      <c r="AH32" s="80">
        <v>840</v>
      </c>
      <c r="AI32" s="56">
        <v>18</v>
      </c>
    </row>
    <row r="33" spans="1:35" ht="20" customHeight="1" x14ac:dyDescent="0.25">
      <c r="A33" s="71">
        <v>11</v>
      </c>
      <c r="B33" s="144">
        <v>531</v>
      </c>
      <c r="C33" s="107" t="s">
        <v>511</v>
      </c>
      <c r="D33" s="68" t="s">
        <v>665</v>
      </c>
      <c r="E33" s="63">
        <v>38424</v>
      </c>
      <c r="F33" s="64" t="s">
        <v>47</v>
      </c>
      <c r="G33" s="64"/>
      <c r="H33" s="131">
        <v>186.1</v>
      </c>
      <c r="I33" s="131">
        <v>84.2</v>
      </c>
      <c r="J33" s="64"/>
      <c r="K33" s="64"/>
      <c r="L33" s="64"/>
      <c r="M33" s="64"/>
      <c r="N33" s="78"/>
      <c r="O33" s="78"/>
      <c r="P33" s="78"/>
      <c r="Q33" s="38"/>
      <c r="R33" s="38"/>
      <c r="S33" s="38"/>
      <c r="T33" s="38"/>
      <c r="U33" s="38"/>
      <c r="V33" s="38"/>
      <c r="W33" s="38"/>
      <c r="X33" s="38"/>
      <c r="Y33" s="38"/>
      <c r="Z33" s="79"/>
      <c r="AA33" s="79"/>
      <c r="AB33" s="79"/>
      <c r="AC33" s="38"/>
      <c r="AD33" s="38"/>
      <c r="AE33" s="38"/>
      <c r="AF33" s="79"/>
      <c r="AG33" s="275"/>
      <c r="AH33" s="80"/>
      <c r="AI33" s="56">
        <v>17</v>
      </c>
    </row>
    <row r="34" spans="1:35" ht="15.5" customHeight="1" x14ac:dyDescent="0.25">
      <c r="A34" s="71">
        <v>12</v>
      </c>
      <c r="B34" s="144">
        <v>532</v>
      </c>
      <c r="C34" s="107" t="s">
        <v>666</v>
      </c>
      <c r="D34" s="68" t="s">
        <v>667</v>
      </c>
      <c r="E34" s="63">
        <v>38356</v>
      </c>
      <c r="F34" s="64" t="s">
        <v>47</v>
      </c>
      <c r="G34" s="64" t="s">
        <v>35</v>
      </c>
      <c r="H34" s="131">
        <v>178.9</v>
      </c>
      <c r="I34" s="131">
        <v>74.099999999999994</v>
      </c>
      <c r="J34" s="64">
        <v>229</v>
      </c>
      <c r="K34" s="64">
        <v>306</v>
      </c>
      <c r="L34" s="64">
        <v>317</v>
      </c>
      <c r="M34" s="64">
        <v>311</v>
      </c>
      <c r="N34" s="78">
        <v>77</v>
      </c>
      <c r="O34" s="78">
        <v>88</v>
      </c>
      <c r="P34" s="78">
        <v>82</v>
      </c>
      <c r="Q34" s="38">
        <v>1.175</v>
      </c>
      <c r="R34" s="38">
        <v>1.8979999999999999</v>
      </c>
      <c r="S34" s="38">
        <v>3.1110000000000002</v>
      </c>
      <c r="T34" s="38">
        <v>1.1950000000000001</v>
      </c>
      <c r="U34" s="38">
        <v>1.91</v>
      </c>
      <c r="V34" s="38">
        <v>3.11</v>
      </c>
      <c r="W34" s="38">
        <v>1.208</v>
      </c>
      <c r="X34" s="38">
        <v>1.919</v>
      </c>
      <c r="Y34" s="38">
        <v>3.1030000000000002</v>
      </c>
      <c r="Z34" s="79">
        <v>1.175</v>
      </c>
      <c r="AA34" s="79">
        <v>1.8979999999999999</v>
      </c>
      <c r="AB34" s="79">
        <v>3.1030000000000002</v>
      </c>
      <c r="AC34" s="38">
        <v>8.8019999999999996</v>
      </c>
      <c r="AD34" s="38">
        <v>8.673</v>
      </c>
      <c r="AE34" s="38">
        <v>8.4689999999999994</v>
      </c>
      <c r="AF34" s="79">
        <v>8.4689999999999994</v>
      </c>
      <c r="AG34" s="275">
        <v>20.059999999999999</v>
      </c>
      <c r="AH34" s="80">
        <v>680</v>
      </c>
      <c r="AI34" s="56">
        <v>18</v>
      </c>
    </row>
    <row r="35" spans="1:35" ht="22.75" customHeight="1" x14ac:dyDescent="0.25">
      <c r="A35" s="71">
        <v>13</v>
      </c>
      <c r="B35" s="144">
        <v>533</v>
      </c>
      <c r="C35" s="107" t="s">
        <v>529</v>
      </c>
      <c r="D35" s="68" t="s">
        <v>686</v>
      </c>
      <c r="E35" s="63">
        <v>38049</v>
      </c>
      <c r="F35" s="64" t="s">
        <v>47</v>
      </c>
      <c r="G35" s="64" t="s">
        <v>40</v>
      </c>
      <c r="H35" s="131">
        <v>202.5</v>
      </c>
      <c r="I35" s="131">
        <v>100.2</v>
      </c>
      <c r="J35" s="64">
        <v>262</v>
      </c>
      <c r="K35" s="64">
        <v>319</v>
      </c>
      <c r="L35" s="64">
        <v>336</v>
      </c>
      <c r="M35" s="64">
        <v>338</v>
      </c>
      <c r="N35" s="78">
        <v>57</v>
      </c>
      <c r="O35" s="78">
        <v>74</v>
      </c>
      <c r="P35" s="78">
        <v>76</v>
      </c>
      <c r="Q35" s="38">
        <v>1.1719999999999999</v>
      </c>
      <c r="R35" s="38">
        <v>2.0310000000000001</v>
      </c>
      <c r="S35" s="38">
        <v>3.3109999999999999</v>
      </c>
      <c r="T35" s="38">
        <v>1.177</v>
      </c>
      <c r="U35" s="38">
        <v>2.0190000000000001</v>
      </c>
      <c r="V35" s="38">
        <v>3.351</v>
      </c>
      <c r="W35" s="38">
        <v>1.149</v>
      </c>
      <c r="X35" s="38">
        <v>1.992</v>
      </c>
      <c r="Y35" s="38">
        <v>3.3210000000000002</v>
      </c>
      <c r="Z35" s="79">
        <v>1.149</v>
      </c>
      <c r="AA35" s="79">
        <v>1.992</v>
      </c>
      <c r="AB35" s="79">
        <v>3.3109999999999999</v>
      </c>
      <c r="AC35" s="38">
        <v>9.2149999999999999</v>
      </c>
      <c r="AD35" s="38">
        <v>9.2560000000000002</v>
      </c>
      <c r="AE35" s="38"/>
      <c r="AF35" s="79">
        <v>9.2149999999999999</v>
      </c>
      <c r="AG35" s="275">
        <v>18.03</v>
      </c>
      <c r="AH35" s="80">
        <v>280</v>
      </c>
      <c r="AI35" s="56">
        <v>18</v>
      </c>
    </row>
    <row r="36" spans="1:35" hidden="1" x14ac:dyDescent="0.25">
      <c r="A36" s="71">
        <v>14</v>
      </c>
      <c r="B36" s="144"/>
      <c r="C36" s="107"/>
      <c r="D36" s="68"/>
      <c r="E36" s="63"/>
      <c r="F36" s="64"/>
      <c r="G36" s="64"/>
      <c r="H36" s="131"/>
      <c r="I36" s="131"/>
      <c r="J36" s="64"/>
      <c r="K36" s="64"/>
      <c r="L36" s="64"/>
      <c r="M36" s="64"/>
      <c r="N36" s="78"/>
      <c r="O36" s="78"/>
      <c r="P36" s="78"/>
      <c r="Q36" s="38"/>
      <c r="R36" s="38"/>
      <c r="S36" s="38"/>
      <c r="T36" s="38"/>
      <c r="U36" s="38"/>
      <c r="V36" s="38"/>
      <c r="W36" s="38"/>
      <c r="X36" s="38"/>
      <c r="Y36" s="38"/>
      <c r="Z36" s="79"/>
      <c r="AA36" s="79"/>
      <c r="AB36" s="79"/>
      <c r="AC36" s="38"/>
      <c r="AD36" s="38"/>
      <c r="AE36" s="38"/>
      <c r="AF36" s="79"/>
      <c r="AG36" s="275"/>
      <c r="AH36" s="80"/>
      <c r="AI36" s="56">
        <v>18</v>
      </c>
    </row>
    <row r="37" spans="1:35" hidden="1" x14ac:dyDescent="0.25">
      <c r="A37" s="71">
        <v>15</v>
      </c>
      <c r="B37" s="144"/>
      <c r="C37" s="107"/>
      <c r="D37" s="68"/>
      <c r="E37" s="63"/>
      <c r="F37" s="64"/>
      <c r="G37" s="64"/>
      <c r="H37" s="131"/>
      <c r="I37" s="131"/>
      <c r="J37" s="64"/>
      <c r="K37" s="64"/>
      <c r="L37" s="64"/>
      <c r="M37" s="64"/>
      <c r="N37" s="78"/>
      <c r="O37" s="78"/>
      <c r="P37" s="78"/>
      <c r="Q37" s="38"/>
      <c r="R37" s="38"/>
      <c r="S37" s="38"/>
      <c r="T37" s="38"/>
      <c r="U37" s="38"/>
      <c r="V37" s="38"/>
      <c r="W37" s="38"/>
      <c r="X37" s="38"/>
      <c r="Y37" s="38"/>
      <c r="Z37" s="79"/>
      <c r="AA37" s="79"/>
      <c r="AB37" s="79"/>
      <c r="AC37" s="38"/>
      <c r="AD37" s="38"/>
      <c r="AE37" s="38"/>
      <c r="AF37" s="79"/>
      <c r="AG37" s="275"/>
      <c r="AH37" s="80"/>
      <c r="AI37" s="56">
        <v>18</v>
      </c>
    </row>
    <row r="38" spans="1:35" hidden="1" x14ac:dyDescent="0.25">
      <c r="A38" s="71">
        <v>16</v>
      </c>
      <c r="B38" s="144"/>
      <c r="C38" s="107"/>
      <c r="D38" s="68"/>
      <c r="E38" s="63"/>
      <c r="F38" s="64"/>
      <c r="G38" s="64"/>
      <c r="H38" s="131"/>
      <c r="I38" s="131"/>
      <c r="J38" s="64"/>
      <c r="K38" s="64"/>
      <c r="L38" s="64"/>
      <c r="M38" s="64"/>
      <c r="N38" s="78"/>
      <c r="O38" s="78"/>
      <c r="P38" s="78"/>
      <c r="Q38" s="38"/>
      <c r="R38" s="38"/>
      <c r="S38" s="38"/>
      <c r="T38" s="38"/>
      <c r="U38" s="38"/>
      <c r="V38" s="38"/>
      <c r="W38" s="38"/>
      <c r="X38" s="38"/>
      <c r="Y38" s="38"/>
      <c r="Z38" s="79"/>
      <c r="AA38" s="79"/>
      <c r="AB38" s="79"/>
      <c r="AC38" s="38"/>
      <c r="AD38" s="38"/>
      <c r="AE38" s="38"/>
      <c r="AF38" s="79"/>
      <c r="AG38" s="275"/>
      <c r="AH38" s="80"/>
      <c r="AI38" s="56">
        <v>18</v>
      </c>
    </row>
    <row r="39" spans="1:35" hidden="1" x14ac:dyDescent="0.25">
      <c r="A39" s="71">
        <v>17</v>
      </c>
      <c r="B39" s="144"/>
      <c r="C39" s="107"/>
      <c r="D39" s="68"/>
      <c r="E39" s="63"/>
      <c r="F39" s="64"/>
      <c r="G39" s="64"/>
      <c r="H39" s="131"/>
      <c r="I39" s="131"/>
      <c r="J39" s="64"/>
      <c r="K39" s="64"/>
      <c r="L39" s="64"/>
      <c r="M39" s="64"/>
      <c r="N39" s="78"/>
      <c r="O39" s="78"/>
      <c r="P39" s="78"/>
      <c r="Q39" s="38"/>
      <c r="R39" s="38"/>
      <c r="S39" s="38"/>
      <c r="T39" s="38"/>
      <c r="U39" s="38"/>
      <c r="V39" s="38"/>
      <c r="W39" s="38"/>
      <c r="X39" s="38"/>
      <c r="Y39" s="38"/>
      <c r="Z39" s="79"/>
      <c r="AA39" s="79"/>
      <c r="AB39" s="79"/>
      <c r="AC39" s="38"/>
      <c r="AD39" s="38"/>
      <c r="AE39" s="38"/>
      <c r="AF39" s="79"/>
      <c r="AG39" s="275"/>
      <c r="AH39" s="80"/>
      <c r="AI39" s="56">
        <v>18</v>
      </c>
    </row>
    <row r="40" spans="1:35" hidden="1" x14ac:dyDescent="0.25">
      <c r="A40" s="71">
        <v>18</v>
      </c>
      <c r="B40" s="144"/>
      <c r="C40" s="107"/>
      <c r="D40" s="68"/>
      <c r="E40" s="63"/>
      <c r="F40" s="64"/>
      <c r="G40" s="64"/>
      <c r="H40" s="131"/>
      <c r="I40" s="131"/>
      <c r="J40" s="64"/>
      <c r="K40" s="64"/>
      <c r="L40" s="64"/>
      <c r="M40" s="64"/>
      <c r="N40" s="78"/>
      <c r="O40" s="78"/>
      <c r="P40" s="78"/>
      <c r="Q40" s="38"/>
      <c r="R40" s="38"/>
      <c r="S40" s="38"/>
      <c r="T40" s="38"/>
      <c r="U40" s="38"/>
      <c r="V40" s="38"/>
      <c r="W40" s="38"/>
      <c r="X40" s="38"/>
      <c r="Y40" s="38"/>
      <c r="Z40" s="79"/>
      <c r="AA40" s="79"/>
      <c r="AB40" s="79"/>
      <c r="AC40" s="38"/>
      <c r="AD40" s="38"/>
      <c r="AE40" s="38"/>
      <c r="AF40" s="79"/>
      <c r="AG40" s="275"/>
      <c r="AH40" s="80"/>
      <c r="AI40" s="56">
        <v>18</v>
      </c>
    </row>
    <row r="41" spans="1:35" hidden="1" x14ac:dyDescent="0.25">
      <c r="A41" s="71">
        <v>19</v>
      </c>
      <c r="B41" s="144"/>
      <c r="C41" s="107"/>
      <c r="D41" s="68"/>
      <c r="E41" s="63"/>
      <c r="F41" s="64"/>
      <c r="G41" s="64"/>
      <c r="H41" s="131"/>
      <c r="I41" s="131"/>
      <c r="J41" s="64"/>
      <c r="K41" s="64"/>
      <c r="L41" s="64"/>
      <c r="M41" s="64"/>
      <c r="N41" s="78"/>
      <c r="O41" s="78"/>
      <c r="P41" s="78"/>
      <c r="Q41" s="38"/>
      <c r="R41" s="38"/>
      <c r="S41" s="38"/>
      <c r="T41" s="38"/>
      <c r="U41" s="38"/>
      <c r="V41" s="38"/>
      <c r="W41" s="38"/>
      <c r="X41" s="38"/>
      <c r="Y41" s="38"/>
      <c r="Z41" s="79"/>
      <c r="AA41" s="79"/>
      <c r="AB41" s="79"/>
      <c r="AC41" s="38"/>
      <c r="AD41" s="38"/>
      <c r="AE41" s="38"/>
      <c r="AF41" s="79"/>
      <c r="AG41" s="275"/>
      <c r="AH41" s="80"/>
      <c r="AI41" s="56">
        <v>17</v>
      </c>
    </row>
    <row r="42" spans="1:35" hidden="1" x14ac:dyDescent="0.25">
      <c r="A42" s="71">
        <v>20</v>
      </c>
      <c r="B42" s="144"/>
      <c r="C42" s="107"/>
      <c r="D42" s="68"/>
      <c r="E42" s="63"/>
      <c r="F42" s="64"/>
      <c r="G42" s="64"/>
      <c r="H42" s="131"/>
      <c r="I42" s="131"/>
      <c r="J42" s="64"/>
      <c r="K42" s="64"/>
      <c r="L42" s="64"/>
      <c r="M42" s="64"/>
      <c r="N42" s="78"/>
      <c r="O42" s="78"/>
      <c r="P42" s="78"/>
      <c r="Q42" s="38"/>
      <c r="R42" s="38"/>
      <c r="S42" s="38"/>
      <c r="T42" s="38"/>
      <c r="U42" s="38"/>
      <c r="V42" s="38"/>
      <c r="W42" s="38"/>
      <c r="X42" s="38"/>
      <c r="Y42" s="38"/>
      <c r="Z42" s="79"/>
      <c r="AA42" s="79"/>
      <c r="AB42" s="79"/>
      <c r="AC42" s="38"/>
      <c r="AD42" s="38"/>
      <c r="AE42" s="38"/>
      <c r="AF42" s="79"/>
      <c r="AG42" s="275"/>
      <c r="AH42" s="80"/>
      <c r="AI42" s="56">
        <v>17</v>
      </c>
    </row>
    <row r="43" spans="1:35" hidden="1" x14ac:dyDescent="0.25">
      <c r="A43" s="71">
        <v>21</v>
      </c>
      <c r="B43" s="144"/>
      <c r="C43" s="107"/>
      <c r="D43" s="68"/>
      <c r="E43" s="63"/>
      <c r="F43" s="64"/>
      <c r="G43" s="64"/>
      <c r="H43" s="131"/>
      <c r="I43" s="131"/>
      <c r="J43" s="64"/>
      <c r="K43" s="64"/>
      <c r="L43" s="64"/>
      <c r="M43" s="64"/>
      <c r="N43" s="78"/>
      <c r="O43" s="78"/>
      <c r="P43" s="78"/>
      <c r="Q43" s="38"/>
      <c r="R43" s="38"/>
      <c r="S43" s="38"/>
      <c r="T43" s="38"/>
      <c r="U43" s="38"/>
      <c r="V43" s="38"/>
      <c r="W43" s="38"/>
      <c r="X43" s="38"/>
      <c r="Y43" s="38"/>
      <c r="Z43" s="79"/>
      <c r="AA43" s="79"/>
      <c r="AB43" s="79"/>
      <c r="AC43" s="38"/>
      <c r="AD43" s="38"/>
      <c r="AE43" s="38"/>
      <c r="AF43" s="79"/>
      <c r="AG43" s="275"/>
      <c r="AH43" s="80"/>
      <c r="AI43" s="56">
        <v>18</v>
      </c>
    </row>
    <row r="44" spans="1:35" hidden="1" x14ac:dyDescent="0.25">
      <c r="A44" s="71"/>
      <c r="B44" s="144"/>
      <c r="C44" s="107"/>
      <c r="D44" s="68"/>
      <c r="E44" s="63"/>
      <c r="F44" s="64"/>
      <c r="G44" s="64"/>
      <c r="H44" s="131"/>
      <c r="I44" s="131"/>
      <c r="J44" s="64"/>
      <c r="K44" s="64"/>
      <c r="L44" s="64"/>
      <c r="M44" s="64"/>
      <c r="N44" s="78"/>
      <c r="O44" s="78"/>
      <c r="P44" s="78"/>
      <c r="Q44" s="38"/>
      <c r="R44" s="38"/>
      <c r="S44" s="38"/>
      <c r="T44" s="38"/>
      <c r="U44" s="38"/>
      <c r="V44" s="38"/>
      <c r="W44" s="38"/>
      <c r="X44" s="38"/>
      <c r="Y44" s="38"/>
      <c r="Z44" s="79"/>
      <c r="AA44" s="79"/>
      <c r="AB44" s="79"/>
      <c r="AC44" s="38"/>
      <c r="AD44" s="38"/>
      <c r="AE44" s="38"/>
      <c r="AF44" s="79"/>
      <c r="AG44" s="275"/>
      <c r="AH44" s="80"/>
      <c r="AI44" s="56">
        <v>17</v>
      </c>
    </row>
    <row r="45" spans="1:35" hidden="1" x14ac:dyDescent="0.25">
      <c r="A45" s="71"/>
      <c r="B45" s="144"/>
      <c r="C45" s="107"/>
      <c r="D45" s="68"/>
      <c r="E45" s="63"/>
      <c r="F45" s="64"/>
      <c r="G45" s="64"/>
      <c r="H45" s="131"/>
      <c r="I45" s="131"/>
      <c r="J45" s="64"/>
      <c r="K45" s="64"/>
      <c r="L45" s="64"/>
      <c r="M45" s="64"/>
      <c r="N45" s="78"/>
      <c r="O45" s="78"/>
      <c r="P45" s="78"/>
      <c r="Q45" s="38"/>
      <c r="R45" s="38"/>
      <c r="S45" s="38"/>
      <c r="T45" s="38"/>
      <c r="U45" s="38"/>
      <c r="V45" s="38"/>
      <c r="W45" s="38"/>
      <c r="X45" s="38"/>
      <c r="Y45" s="38"/>
      <c r="Z45" s="79"/>
      <c r="AA45" s="79"/>
      <c r="AB45" s="79"/>
      <c r="AC45" s="38"/>
      <c r="AD45" s="38"/>
      <c r="AE45" s="38"/>
      <c r="AF45" s="79"/>
      <c r="AG45" s="275"/>
      <c r="AH45" s="80"/>
      <c r="AI45" s="56">
        <v>18</v>
      </c>
    </row>
    <row r="46" spans="1:35" hidden="1" x14ac:dyDescent="0.25">
      <c r="A46" s="71"/>
      <c r="B46" s="144"/>
      <c r="C46" s="107"/>
      <c r="D46" s="68"/>
      <c r="E46" s="63"/>
      <c r="F46" s="64"/>
      <c r="G46" s="64"/>
      <c r="H46" s="131"/>
      <c r="I46" s="131"/>
      <c r="J46" s="64"/>
      <c r="K46" s="64"/>
      <c r="L46" s="64"/>
      <c r="M46" s="64"/>
      <c r="N46" s="78"/>
      <c r="O46" s="78"/>
      <c r="P46" s="78"/>
      <c r="Q46" s="38"/>
      <c r="R46" s="38"/>
      <c r="S46" s="38"/>
      <c r="T46" s="38"/>
      <c r="U46" s="38"/>
      <c r="V46" s="38"/>
      <c r="W46" s="38"/>
      <c r="X46" s="38"/>
      <c r="Y46" s="38"/>
      <c r="Z46" s="79"/>
      <c r="AA46" s="79"/>
      <c r="AB46" s="79"/>
      <c r="AC46" s="38"/>
      <c r="AD46" s="38"/>
      <c r="AE46" s="38"/>
      <c r="AF46" s="79"/>
      <c r="AG46" s="275"/>
      <c r="AH46" s="80"/>
      <c r="AI46" s="56">
        <v>18</v>
      </c>
    </row>
    <row r="47" spans="1:35" hidden="1" x14ac:dyDescent="0.25">
      <c r="A47" s="71"/>
      <c r="B47" s="144"/>
      <c r="C47" s="107"/>
      <c r="D47" s="68"/>
      <c r="E47" s="63"/>
      <c r="F47" s="64"/>
      <c r="G47" s="64"/>
      <c r="H47" s="131"/>
      <c r="I47" s="131"/>
      <c r="J47" s="64"/>
      <c r="K47" s="64"/>
      <c r="L47" s="64"/>
      <c r="M47" s="64"/>
      <c r="N47" s="78"/>
      <c r="O47" s="78"/>
      <c r="P47" s="78"/>
      <c r="Q47" s="38"/>
      <c r="R47" s="38"/>
      <c r="S47" s="38"/>
      <c r="T47" s="38"/>
      <c r="U47" s="38"/>
      <c r="V47" s="38"/>
      <c r="W47" s="38"/>
      <c r="X47" s="38"/>
      <c r="Y47" s="38"/>
      <c r="Z47" s="79"/>
      <c r="AA47" s="79"/>
      <c r="AB47" s="79"/>
      <c r="AC47" s="38"/>
      <c r="AD47" s="38"/>
      <c r="AE47" s="38"/>
      <c r="AF47" s="79"/>
      <c r="AG47" s="275"/>
      <c r="AH47" s="80"/>
      <c r="AI47" s="56">
        <v>17</v>
      </c>
    </row>
    <row r="48" spans="1:35" hidden="1" x14ac:dyDescent="0.25">
      <c r="A48" s="71"/>
      <c r="B48" s="144"/>
      <c r="C48" s="107"/>
      <c r="D48" s="68"/>
      <c r="E48" s="63"/>
      <c r="F48" s="64"/>
      <c r="G48" s="64"/>
      <c r="H48" s="131"/>
      <c r="I48" s="131"/>
      <c r="J48" s="64"/>
      <c r="K48" s="64"/>
      <c r="L48" s="64"/>
      <c r="M48" s="64"/>
      <c r="N48" s="78"/>
      <c r="O48" s="78"/>
      <c r="P48" s="78"/>
      <c r="Q48" s="38"/>
      <c r="R48" s="38"/>
      <c r="S48" s="38"/>
      <c r="T48" s="38"/>
      <c r="U48" s="38"/>
      <c r="V48" s="38"/>
      <c r="W48" s="38"/>
      <c r="X48" s="38"/>
      <c r="Y48" s="38"/>
      <c r="Z48" s="79"/>
      <c r="AA48" s="79"/>
      <c r="AB48" s="79"/>
      <c r="AC48" s="38"/>
      <c r="AD48" s="38"/>
      <c r="AE48" s="38"/>
      <c r="AF48" s="79"/>
      <c r="AG48" s="275"/>
      <c r="AH48" s="80"/>
      <c r="AI48" s="56">
        <v>17</v>
      </c>
    </row>
    <row r="49" spans="1:35" hidden="1" x14ac:dyDescent="0.25">
      <c r="A49" s="71"/>
      <c r="B49" s="144"/>
      <c r="C49" s="107"/>
      <c r="D49" s="68"/>
      <c r="E49" s="63"/>
      <c r="F49" s="64"/>
      <c r="G49" s="64"/>
      <c r="H49" s="131"/>
      <c r="I49" s="131"/>
      <c r="J49" s="64"/>
      <c r="K49" s="64"/>
      <c r="L49" s="64"/>
      <c r="M49" s="64"/>
      <c r="N49" s="78"/>
      <c r="O49" s="78"/>
      <c r="P49" s="78"/>
      <c r="Q49" s="38"/>
      <c r="R49" s="38"/>
      <c r="S49" s="38"/>
      <c r="T49" s="38"/>
      <c r="U49" s="38"/>
      <c r="V49" s="38"/>
      <c r="W49" s="38"/>
      <c r="X49" s="38"/>
      <c r="Y49" s="38"/>
      <c r="Z49" s="79"/>
      <c r="AA49" s="79"/>
      <c r="AB49" s="79"/>
      <c r="AC49" s="38"/>
      <c r="AD49" s="38"/>
      <c r="AE49" s="38"/>
      <c r="AF49" s="79"/>
      <c r="AG49" s="275"/>
      <c r="AH49" s="80"/>
      <c r="AI49" s="56">
        <v>18</v>
      </c>
    </row>
    <row r="50" spans="1:35" hidden="1" x14ac:dyDescent="0.25">
      <c r="A50" s="71"/>
      <c r="B50" s="144"/>
      <c r="C50" s="107"/>
      <c r="D50" s="68"/>
      <c r="E50" s="63"/>
      <c r="F50" s="64"/>
      <c r="G50" s="64"/>
      <c r="H50" s="131"/>
      <c r="I50" s="131"/>
      <c r="J50" s="64"/>
      <c r="K50" s="64"/>
      <c r="L50" s="64"/>
      <c r="M50" s="64"/>
      <c r="N50" s="78"/>
      <c r="O50" s="78"/>
      <c r="P50" s="78"/>
      <c r="Q50" s="38"/>
      <c r="R50" s="38"/>
      <c r="S50" s="38"/>
      <c r="T50" s="38"/>
      <c r="U50" s="38"/>
      <c r="V50" s="38"/>
      <c r="W50" s="38"/>
      <c r="X50" s="38"/>
      <c r="Y50" s="38"/>
      <c r="Z50" s="79"/>
      <c r="AA50" s="79"/>
      <c r="AB50" s="79"/>
      <c r="AC50" s="38"/>
      <c r="AD50" s="38"/>
      <c r="AE50" s="38"/>
      <c r="AF50" s="79"/>
      <c r="AG50" s="275"/>
      <c r="AH50" s="80"/>
      <c r="AI50" s="56">
        <v>19</v>
      </c>
    </row>
    <row r="51" spans="1:35" hidden="1" x14ac:dyDescent="0.25">
      <c r="A51" s="71"/>
      <c r="B51" s="144"/>
      <c r="C51" s="107"/>
      <c r="D51" s="68"/>
      <c r="E51" s="63"/>
      <c r="F51" s="64"/>
      <c r="G51" s="64"/>
      <c r="H51" s="131"/>
      <c r="I51" s="131"/>
      <c r="J51" s="64"/>
      <c r="K51" s="64"/>
      <c r="L51" s="64"/>
      <c r="M51" s="64"/>
      <c r="N51" s="78"/>
      <c r="O51" s="78"/>
      <c r="P51" s="78"/>
      <c r="Q51" s="38"/>
      <c r="R51" s="38"/>
      <c r="S51" s="38"/>
      <c r="T51" s="38"/>
      <c r="U51" s="38"/>
      <c r="V51" s="38"/>
      <c r="W51" s="38"/>
      <c r="X51" s="38"/>
      <c r="Y51" s="38"/>
      <c r="Z51" s="79"/>
      <c r="AA51" s="79"/>
      <c r="AB51" s="79"/>
      <c r="AC51" s="38"/>
      <c r="AD51" s="38"/>
      <c r="AE51" s="38"/>
      <c r="AF51" s="79"/>
      <c r="AG51" s="275"/>
      <c r="AH51" s="80"/>
      <c r="AI51" s="56">
        <v>18</v>
      </c>
    </row>
    <row r="52" spans="1:35" hidden="1" x14ac:dyDescent="0.25">
      <c r="A52" s="71"/>
      <c r="B52" s="144"/>
      <c r="C52" s="107"/>
      <c r="D52" s="68"/>
      <c r="E52" s="63"/>
      <c r="F52" s="64"/>
      <c r="G52" s="64"/>
      <c r="H52" s="131"/>
      <c r="I52" s="131"/>
      <c r="J52" s="64"/>
      <c r="K52" s="64"/>
      <c r="L52" s="64"/>
      <c r="M52" s="64"/>
      <c r="N52" s="78"/>
      <c r="O52" s="78"/>
      <c r="P52" s="78"/>
      <c r="Q52" s="38"/>
      <c r="R52" s="38"/>
      <c r="S52" s="38"/>
      <c r="T52" s="38"/>
      <c r="U52" s="38"/>
      <c r="V52" s="38"/>
      <c r="W52" s="38"/>
      <c r="X52" s="38"/>
      <c r="Y52" s="38"/>
      <c r="Z52" s="79"/>
      <c r="AA52" s="79"/>
      <c r="AB52" s="79"/>
      <c r="AC52" s="38"/>
      <c r="AD52" s="38"/>
      <c r="AE52" s="38"/>
      <c r="AF52" s="79"/>
      <c r="AG52" s="275"/>
      <c r="AH52" s="80"/>
      <c r="AI52" s="56">
        <v>18</v>
      </c>
    </row>
    <row r="53" spans="1:35" hidden="1" x14ac:dyDescent="0.25">
      <c r="A53" s="71"/>
      <c r="B53" s="144"/>
      <c r="C53" s="107"/>
      <c r="D53" s="68"/>
      <c r="E53" s="63"/>
      <c r="F53" s="64"/>
      <c r="G53" s="64"/>
      <c r="H53" s="131"/>
      <c r="I53" s="131"/>
      <c r="J53" s="64"/>
      <c r="K53" s="64"/>
      <c r="L53" s="64"/>
      <c r="M53" s="64"/>
      <c r="N53" s="78"/>
      <c r="O53" s="78"/>
      <c r="P53" s="78"/>
      <c r="Q53" s="38"/>
      <c r="R53" s="38"/>
      <c r="S53" s="38"/>
      <c r="T53" s="38"/>
      <c r="U53" s="38"/>
      <c r="V53" s="38"/>
      <c r="W53" s="38"/>
      <c r="X53" s="38"/>
      <c r="Y53" s="38"/>
      <c r="Z53" s="79"/>
      <c r="AA53" s="79"/>
      <c r="AB53" s="79"/>
      <c r="AC53" s="38"/>
      <c r="AD53" s="38"/>
      <c r="AE53" s="38"/>
      <c r="AF53" s="79"/>
      <c r="AG53" s="275"/>
      <c r="AH53" s="80"/>
      <c r="AI53" s="56">
        <v>17</v>
      </c>
    </row>
    <row r="54" spans="1:35" hidden="1" x14ac:dyDescent="0.25">
      <c r="A54" s="71"/>
      <c r="B54" s="144"/>
      <c r="C54" s="107"/>
      <c r="D54" s="68"/>
      <c r="E54" s="63"/>
      <c r="F54" s="64"/>
      <c r="G54" s="64"/>
      <c r="H54" s="131"/>
      <c r="I54" s="131"/>
      <c r="J54" s="64"/>
      <c r="K54" s="64"/>
      <c r="L54" s="64"/>
      <c r="M54" s="64"/>
      <c r="N54" s="78"/>
      <c r="O54" s="78"/>
      <c r="P54" s="78"/>
      <c r="Q54" s="38"/>
      <c r="R54" s="38"/>
      <c r="S54" s="38"/>
      <c r="T54" s="38"/>
      <c r="U54" s="38"/>
      <c r="V54" s="38"/>
      <c r="W54" s="38"/>
      <c r="X54" s="38"/>
      <c r="Y54" s="38"/>
      <c r="Z54" s="79"/>
      <c r="AA54" s="79"/>
      <c r="AB54" s="79"/>
      <c r="AC54" s="38"/>
      <c r="AD54" s="38"/>
      <c r="AE54" s="38"/>
      <c r="AF54" s="79"/>
      <c r="AG54" s="275"/>
      <c r="AH54" s="80"/>
      <c r="AI54" s="56">
        <v>17</v>
      </c>
    </row>
    <row r="55" spans="1:35" hidden="1" x14ac:dyDescent="0.25">
      <c r="A55" s="71"/>
      <c r="B55" s="144"/>
      <c r="C55" s="107"/>
      <c r="D55" s="68"/>
      <c r="E55" s="63"/>
      <c r="F55" s="64"/>
      <c r="G55" s="64"/>
      <c r="H55" s="131"/>
      <c r="I55" s="131"/>
      <c r="J55" s="64"/>
      <c r="K55" s="64"/>
      <c r="L55" s="64"/>
      <c r="M55" s="64"/>
      <c r="N55" s="78"/>
      <c r="O55" s="78"/>
      <c r="P55" s="78"/>
      <c r="Q55" s="38"/>
      <c r="R55" s="38"/>
      <c r="S55" s="38"/>
      <c r="T55" s="38"/>
      <c r="U55" s="38"/>
      <c r="V55" s="38"/>
      <c r="W55" s="38"/>
      <c r="X55" s="38"/>
      <c r="Y55" s="38"/>
      <c r="Z55" s="79"/>
      <c r="AA55" s="79"/>
      <c r="AB55" s="79"/>
      <c r="AC55" s="38"/>
      <c r="AD55" s="38"/>
      <c r="AE55" s="38"/>
      <c r="AF55" s="79"/>
      <c r="AG55" s="275"/>
      <c r="AH55" s="80"/>
      <c r="AI55" s="56">
        <v>17</v>
      </c>
    </row>
    <row r="56" spans="1:35" x14ac:dyDescent="0.25">
      <c r="A56" s="71"/>
      <c r="B56" s="31"/>
      <c r="C56" s="31"/>
      <c r="D56" s="7" t="s">
        <v>30</v>
      </c>
      <c r="E56" s="8"/>
      <c r="F56" s="31"/>
      <c r="G56" s="31"/>
      <c r="H56" s="34">
        <f>AVERAGE(H3:H55)</f>
        <v>184.96363636363631</v>
      </c>
      <c r="I56" s="34"/>
      <c r="J56" s="33">
        <f t="shared" ref="J56:AF56" si="0">AVERAGE(J3:J55)</f>
        <v>241.125</v>
      </c>
      <c r="K56" s="33">
        <f t="shared" si="0"/>
        <v>303.87096774193549</v>
      </c>
      <c r="L56" s="33">
        <f t="shared" si="0"/>
        <v>319.12903225806451</v>
      </c>
      <c r="M56" s="33">
        <f t="shared" si="0"/>
        <v>313.93548387096774</v>
      </c>
      <c r="N56" s="34">
        <f t="shared" si="0"/>
        <v>62.677419354838712</v>
      </c>
      <c r="O56" s="34">
        <f t="shared" si="0"/>
        <v>77.935483870967744</v>
      </c>
      <c r="P56" s="34">
        <f t="shared" si="0"/>
        <v>72.741935483870961</v>
      </c>
      <c r="Q56" s="175">
        <f t="shared" si="0"/>
        <v>1.1473225806451608</v>
      </c>
      <c r="R56" s="175">
        <f t="shared" si="0"/>
        <v>1.8751290322580643</v>
      </c>
      <c r="S56" s="175">
        <f t="shared" si="0"/>
        <v>3.1162580645161286</v>
      </c>
      <c r="T56" s="175">
        <f t="shared" si="0"/>
        <v>1.1467741935483868</v>
      </c>
      <c r="U56" s="175">
        <f t="shared" si="0"/>
        <v>1.8707096774193548</v>
      </c>
      <c r="V56" s="175">
        <f t="shared" si="0"/>
        <v>3.100193548387097</v>
      </c>
      <c r="W56" s="175">
        <f t="shared" si="0"/>
        <v>1.1546923076923077</v>
      </c>
      <c r="X56" s="175">
        <f t="shared" si="0"/>
        <v>1.8761923076923073</v>
      </c>
      <c r="Y56" s="175">
        <f t="shared" si="0"/>
        <v>3.0936153846153847</v>
      </c>
      <c r="Z56" s="175">
        <f t="shared" si="0"/>
        <v>1.1272903225806448</v>
      </c>
      <c r="AA56" s="175">
        <f t="shared" si="0"/>
        <v>1.8522258064516128</v>
      </c>
      <c r="AB56" s="175">
        <f t="shared" si="0"/>
        <v>3.0784516129032262</v>
      </c>
      <c r="AC56" s="175">
        <f t="shared" si="0"/>
        <v>8.5875483870967724</v>
      </c>
      <c r="AD56" s="175">
        <f t="shared" si="0"/>
        <v>8.4651935483870986</v>
      </c>
      <c r="AE56" s="175">
        <f t="shared" si="0"/>
        <v>8.4820454545454549</v>
      </c>
      <c r="AF56" s="175">
        <f t="shared" si="0"/>
        <v>8.4143870967741954</v>
      </c>
      <c r="AG56" s="32">
        <v>20.07</v>
      </c>
      <c r="AH56" s="33">
        <f>AVERAGE(AH3:AH55)</f>
        <v>717.41935483870964</v>
      </c>
      <c r="AI56" s="56" t="e">
        <f>CONCATENATE(#REF! &amp; "." &amp; AH56)</f>
        <v>#REF!</v>
      </c>
    </row>
    <row r="57" spans="1:35" x14ac:dyDescent="0.25">
      <c r="A57" s="71"/>
      <c r="B57" s="31"/>
      <c r="C57" s="31"/>
      <c r="D57" s="7" t="s">
        <v>31</v>
      </c>
      <c r="E57" s="8"/>
      <c r="F57" s="31"/>
      <c r="G57" s="31"/>
      <c r="H57" s="34">
        <f>MAX(H3:H55)</f>
        <v>202.5</v>
      </c>
      <c r="I57" s="34"/>
      <c r="J57" s="33">
        <f t="shared" ref="J57:AH57" si="1">MAX(J3:J55)</f>
        <v>262</v>
      </c>
      <c r="K57" s="33">
        <f t="shared" si="1"/>
        <v>324</v>
      </c>
      <c r="L57" s="33">
        <f t="shared" si="1"/>
        <v>344</v>
      </c>
      <c r="M57" s="33">
        <f t="shared" si="1"/>
        <v>338</v>
      </c>
      <c r="N57" s="34">
        <f t="shared" si="1"/>
        <v>86</v>
      </c>
      <c r="O57" s="34">
        <f t="shared" si="1"/>
        <v>101</v>
      </c>
      <c r="P57" s="34">
        <f t="shared" si="1"/>
        <v>96</v>
      </c>
      <c r="Q57" s="175">
        <f t="shared" si="1"/>
        <v>1.2689999999999999</v>
      </c>
      <c r="R57" s="175">
        <f t="shared" si="1"/>
        <v>2.032</v>
      </c>
      <c r="S57" s="175">
        <f t="shared" si="1"/>
        <v>3.4159999999999999</v>
      </c>
      <c r="T57" s="175">
        <f t="shared" si="1"/>
        <v>1.2629999999999999</v>
      </c>
      <c r="U57" s="175">
        <f t="shared" si="1"/>
        <v>2.0750000000000002</v>
      </c>
      <c r="V57" s="175">
        <f t="shared" si="1"/>
        <v>3.4550000000000001</v>
      </c>
      <c r="W57" s="175">
        <f t="shared" si="1"/>
        <v>1.288</v>
      </c>
      <c r="X57" s="175">
        <f t="shared" si="1"/>
        <v>2.0430000000000001</v>
      </c>
      <c r="Y57" s="175">
        <f t="shared" si="1"/>
        <v>3.3940000000000001</v>
      </c>
      <c r="Z57" s="175">
        <f t="shared" si="1"/>
        <v>1.2549999999999999</v>
      </c>
      <c r="AA57" s="175">
        <f t="shared" si="1"/>
        <v>2.032</v>
      </c>
      <c r="AB57" s="175">
        <f t="shared" si="1"/>
        <v>3.3940000000000001</v>
      </c>
      <c r="AC57" s="175">
        <f t="shared" si="1"/>
        <v>9.2149999999999999</v>
      </c>
      <c r="AD57" s="175">
        <f t="shared" si="1"/>
        <v>9.2560000000000002</v>
      </c>
      <c r="AE57" s="175">
        <f t="shared" si="1"/>
        <v>8.7929999999999993</v>
      </c>
      <c r="AF57" s="175">
        <f t="shared" si="1"/>
        <v>9.2149999999999999</v>
      </c>
      <c r="AG57" s="32">
        <v>21.08</v>
      </c>
      <c r="AH57" s="33">
        <f t="shared" si="1"/>
        <v>1080</v>
      </c>
      <c r="AI57" s="56" t="e">
        <f>CONCATENATE(#REF! &amp; "." &amp; AH57)</f>
        <v>#REF!</v>
      </c>
    </row>
    <row r="58" spans="1:35" x14ac:dyDescent="0.25">
      <c r="A58" s="71"/>
      <c r="B58" s="31"/>
      <c r="C58" s="31"/>
      <c r="D58" s="7" t="s">
        <v>32</v>
      </c>
      <c r="E58" s="8"/>
      <c r="F58" s="31"/>
      <c r="G58" s="31"/>
      <c r="H58" s="34">
        <f>MIN(H3:H55)</f>
        <v>172</v>
      </c>
      <c r="I58" s="34"/>
      <c r="J58" s="33">
        <f t="shared" ref="J58:AH58" si="2">MIN(J3:J55)</f>
        <v>224</v>
      </c>
      <c r="K58" s="33">
        <f t="shared" si="2"/>
        <v>279</v>
      </c>
      <c r="L58" s="33">
        <f t="shared" si="2"/>
        <v>296</v>
      </c>
      <c r="M58" s="33">
        <f t="shared" si="2"/>
        <v>292</v>
      </c>
      <c r="N58" s="34">
        <f t="shared" si="2"/>
        <v>54</v>
      </c>
      <c r="O58" s="34">
        <f t="shared" si="2"/>
        <v>61</v>
      </c>
      <c r="P58" s="34">
        <f t="shared" si="2"/>
        <v>62</v>
      </c>
      <c r="Q58" s="175">
        <f t="shared" si="2"/>
        <v>1.022</v>
      </c>
      <c r="R58" s="175">
        <f t="shared" si="2"/>
        <v>1.742</v>
      </c>
      <c r="S58" s="175">
        <f t="shared" si="2"/>
        <v>2.9039999999999999</v>
      </c>
      <c r="T58" s="175">
        <f t="shared" si="2"/>
        <v>1.0469999999999999</v>
      </c>
      <c r="U58" s="175">
        <f t="shared" si="2"/>
        <v>1.7430000000000001</v>
      </c>
      <c r="V58" s="175">
        <f t="shared" si="2"/>
        <v>2.8919999999999999</v>
      </c>
      <c r="W58" s="175">
        <f t="shared" si="2"/>
        <v>1.0780000000000001</v>
      </c>
      <c r="X58" s="175">
        <f t="shared" si="2"/>
        <v>1.7669999999999999</v>
      </c>
      <c r="Y58" s="175">
        <f t="shared" si="2"/>
        <v>2.927</v>
      </c>
      <c r="Z58" s="175">
        <f t="shared" si="2"/>
        <v>1.022</v>
      </c>
      <c r="AA58" s="175">
        <f t="shared" si="2"/>
        <v>1.742</v>
      </c>
      <c r="AB58" s="175">
        <f t="shared" si="2"/>
        <v>2.8919999999999999</v>
      </c>
      <c r="AC58" s="175">
        <f t="shared" si="2"/>
        <v>7.9489999999999998</v>
      </c>
      <c r="AD58" s="175">
        <f t="shared" si="2"/>
        <v>8.0410000000000004</v>
      </c>
      <c r="AE58" s="175">
        <f t="shared" si="2"/>
        <v>8.1999999999999993</v>
      </c>
      <c r="AF58" s="175">
        <f t="shared" si="2"/>
        <v>7.9489999999999998</v>
      </c>
      <c r="AG58" s="32">
        <v>18.03</v>
      </c>
      <c r="AH58" s="33">
        <f t="shared" si="2"/>
        <v>280</v>
      </c>
      <c r="AI58" s="56" t="e">
        <f>CONCATENATE(#REF! &amp; "." &amp; AH58)</f>
        <v>#REF!</v>
      </c>
    </row>
    <row r="59" spans="1:35" ht="3.5" customHeight="1" x14ac:dyDescent="0.25">
      <c r="A59" s="71"/>
      <c r="B59" s="59"/>
      <c r="C59" s="72"/>
      <c r="D59" s="13"/>
      <c r="E59" s="14"/>
      <c r="F59" s="51"/>
      <c r="G59" s="51"/>
      <c r="H59" s="85"/>
      <c r="I59" s="85"/>
      <c r="J59" s="51"/>
      <c r="K59" s="51"/>
      <c r="L59" s="51"/>
      <c r="M59" s="51"/>
      <c r="N59" s="51"/>
      <c r="O59" s="51"/>
      <c r="P59" s="51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284"/>
      <c r="AH59" s="60"/>
      <c r="AI59" s="56" t="e">
        <f>CONCATENATE(AF59 &amp; "." &amp;#REF!)</f>
        <v>#REF!</v>
      </c>
    </row>
    <row r="60" spans="1:35" hidden="1" x14ac:dyDescent="0.35">
      <c r="A60" s="71"/>
      <c r="D60" s="27"/>
      <c r="E60" s="27"/>
      <c r="N60" s="27"/>
      <c r="O60" s="27"/>
      <c r="P60" s="27"/>
      <c r="Z60" s="27"/>
      <c r="AA60" s="27"/>
      <c r="AB60" s="27"/>
      <c r="AF60" s="27"/>
      <c r="AG60" s="278"/>
      <c r="AH60" s="27"/>
    </row>
    <row r="61" spans="1:35" hidden="1" x14ac:dyDescent="0.35">
      <c r="D61" s="27"/>
      <c r="E61" s="27"/>
      <c r="N61" s="27"/>
      <c r="O61" s="27"/>
      <c r="P61" s="27"/>
      <c r="Z61" s="27"/>
      <c r="AA61" s="27"/>
      <c r="AB61" s="27"/>
      <c r="AF61" s="27"/>
      <c r="AG61" s="278"/>
      <c r="AH61" s="27"/>
    </row>
    <row r="62" spans="1:35" hidden="1" x14ac:dyDescent="0.35">
      <c r="D62" s="27"/>
      <c r="E62" s="27"/>
      <c r="N62" s="27"/>
      <c r="O62" s="27"/>
      <c r="P62" s="27"/>
      <c r="Z62" s="27"/>
      <c r="AA62" s="27"/>
      <c r="AB62" s="27"/>
      <c r="AF62" s="27"/>
      <c r="AG62" s="278"/>
      <c r="AH62" s="27"/>
    </row>
    <row r="63" spans="1:35" hidden="1" x14ac:dyDescent="0.35">
      <c r="D63" s="27"/>
      <c r="E63" s="27"/>
      <c r="N63" s="27"/>
      <c r="O63" s="27"/>
      <c r="P63" s="27"/>
      <c r="Z63" s="27"/>
      <c r="AA63" s="27"/>
      <c r="AB63" s="27"/>
      <c r="AF63" s="27"/>
      <c r="AG63" s="278"/>
      <c r="AH63" s="27"/>
    </row>
    <row r="64" spans="1:35" hidden="1" x14ac:dyDescent="0.35">
      <c r="D64" s="27"/>
      <c r="E64" s="27"/>
      <c r="N64" s="27"/>
      <c r="O64" s="27"/>
      <c r="P64" s="27"/>
      <c r="Z64" s="27"/>
      <c r="AA64" s="27"/>
      <c r="AB64" s="27"/>
      <c r="AF64" s="27"/>
      <c r="AG64" s="278"/>
      <c r="AH64" s="27"/>
    </row>
    <row r="65" spans="4:34" hidden="1" x14ac:dyDescent="0.35">
      <c r="D65" s="27"/>
      <c r="E65" s="27"/>
      <c r="N65" s="27"/>
      <c r="O65" s="27"/>
      <c r="P65" s="27"/>
      <c r="Z65" s="27"/>
      <c r="AA65" s="27"/>
      <c r="AB65" s="27"/>
      <c r="AF65" s="27"/>
      <c r="AG65" s="278"/>
      <c r="AH65" s="27"/>
    </row>
    <row r="66" spans="4:34" hidden="1" x14ac:dyDescent="0.35">
      <c r="D66" s="27"/>
      <c r="E66" s="27"/>
      <c r="N66" s="27"/>
      <c r="O66" s="27"/>
      <c r="P66" s="27"/>
      <c r="Z66" s="27"/>
      <c r="AA66" s="27"/>
      <c r="AB66" s="27"/>
      <c r="AF66" s="27"/>
      <c r="AG66" s="278"/>
      <c r="AH66" s="27"/>
    </row>
    <row r="67" spans="4:34" hidden="1" x14ac:dyDescent="0.35">
      <c r="D67" s="27"/>
      <c r="E67" s="27"/>
      <c r="N67" s="27"/>
      <c r="O67" s="27"/>
      <c r="P67" s="27"/>
      <c r="Z67" s="27"/>
      <c r="AA67" s="27"/>
      <c r="AB67" s="27"/>
      <c r="AF67" s="27"/>
      <c r="AG67" s="278"/>
      <c r="AH67" s="27"/>
    </row>
    <row r="68" spans="4:34" hidden="1" x14ac:dyDescent="0.35">
      <c r="D68" s="27"/>
      <c r="E68" s="27"/>
      <c r="N68" s="27"/>
      <c r="O68" s="27"/>
      <c r="P68" s="27"/>
      <c r="Z68" s="27"/>
      <c r="AA68" s="27"/>
      <c r="AB68" s="27"/>
      <c r="AF68" s="27"/>
      <c r="AG68" s="278"/>
      <c r="AH68" s="27"/>
    </row>
    <row r="69" spans="4:34" hidden="1" x14ac:dyDescent="0.35">
      <c r="D69" s="27"/>
      <c r="E69" s="27"/>
      <c r="N69" s="27"/>
      <c r="O69" s="27"/>
      <c r="P69" s="27"/>
      <c r="Z69" s="27"/>
      <c r="AA69" s="27"/>
      <c r="AB69" s="27"/>
      <c r="AF69" s="27"/>
      <c r="AG69" s="278"/>
      <c r="AH69" s="27"/>
    </row>
    <row r="70" spans="4:34" hidden="1" x14ac:dyDescent="0.35">
      <c r="D70" s="27"/>
      <c r="E70" s="27"/>
      <c r="N70" s="27"/>
      <c r="O70" s="27"/>
      <c r="P70" s="27"/>
      <c r="Z70" s="27"/>
      <c r="AA70" s="27"/>
      <c r="AB70" s="27"/>
      <c r="AF70" s="27"/>
      <c r="AG70" s="278"/>
      <c r="AH70" s="27"/>
    </row>
    <row r="71" spans="4:34" hidden="1" x14ac:dyDescent="0.35">
      <c r="D71" s="27"/>
      <c r="E71" s="27"/>
      <c r="N71" s="27"/>
      <c r="O71" s="27"/>
      <c r="P71" s="27"/>
      <c r="Z71" s="27"/>
      <c r="AA71" s="27"/>
      <c r="AB71" s="27"/>
      <c r="AF71" s="27"/>
      <c r="AG71" s="278"/>
      <c r="AH71" s="27"/>
    </row>
    <row r="72" spans="4:34" hidden="1" x14ac:dyDescent="0.35">
      <c r="D72" s="27"/>
      <c r="E72" s="27"/>
      <c r="N72" s="27"/>
      <c r="O72" s="27"/>
      <c r="P72" s="27"/>
      <c r="Z72" s="27"/>
      <c r="AA72" s="27"/>
      <c r="AB72" s="27"/>
      <c r="AF72" s="27"/>
      <c r="AG72" s="278"/>
      <c r="AH72" s="27"/>
    </row>
    <row r="73" spans="4:34" hidden="1" x14ac:dyDescent="0.35">
      <c r="D73" s="27"/>
      <c r="E73" s="27"/>
      <c r="N73" s="27"/>
      <c r="O73" s="27"/>
      <c r="P73" s="27"/>
      <c r="Z73" s="27"/>
      <c r="AA73" s="27"/>
      <c r="AB73" s="27"/>
      <c r="AF73" s="27"/>
      <c r="AG73" s="278"/>
      <c r="AH73" s="27"/>
    </row>
    <row r="74" spans="4:34" hidden="1" x14ac:dyDescent="0.35">
      <c r="D74" s="27"/>
      <c r="E74" s="27"/>
      <c r="N74" s="27"/>
      <c r="O74" s="27"/>
      <c r="P74" s="27"/>
      <c r="Z74" s="27"/>
      <c r="AA74" s="27"/>
      <c r="AB74" s="27"/>
      <c r="AF74" s="27"/>
      <c r="AG74" s="278"/>
      <c r="AH74" s="27"/>
    </row>
    <row r="75" spans="4:34" hidden="1" x14ac:dyDescent="0.35">
      <c r="D75" s="27"/>
      <c r="E75" s="27"/>
      <c r="N75" s="27"/>
      <c r="O75" s="27"/>
      <c r="P75" s="27"/>
      <c r="Z75" s="27"/>
      <c r="AA75" s="27"/>
      <c r="AB75" s="27"/>
      <c r="AF75" s="27"/>
      <c r="AG75" s="278"/>
      <c r="AH75" s="27"/>
    </row>
    <row r="76" spans="4:34" hidden="1" x14ac:dyDescent="0.35">
      <c r="D76" s="27"/>
      <c r="E76" s="27"/>
      <c r="N76" s="27"/>
      <c r="O76" s="27"/>
      <c r="P76" s="27"/>
      <c r="Z76" s="27"/>
      <c r="AA76" s="27"/>
      <c r="AB76" s="27"/>
      <c r="AF76" s="27"/>
      <c r="AG76" s="278"/>
      <c r="AH76" s="27"/>
    </row>
    <row r="77" spans="4:34" hidden="1" x14ac:dyDescent="0.35">
      <c r="D77" s="27"/>
      <c r="E77" s="27"/>
      <c r="N77" s="27"/>
      <c r="O77" s="27"/>
      <c r="P77" s="27"/>
      <c r="Z77" s="27"/>
      <c r="AA77" s="27"/>
      <c r="AB77" s="27"/>
      <c r="AF77" s="27"/>
      <c r="AG77" s="278"/>
      <c r="AH77" s="27"/>
    </row>
    <row r="78" spans="4:34" hidden="1" x14ac:dyDescent="0.35">
      <c r="D78" s="27"/>
      <c r="E78" s="27"/>
      <c r="N78" s="27"/>
      <c r="O78" s="27"/>
      <c r="P78" s="27"/>
      <c r="Z78" s="27"/>
      <c r="AA78" s="27"/>
      <c r="AB78" s="27"/>
      <c r="AF78" s="27"/>
      <c r="AG78" s="278"/>
      <c r="AH78" s="27"/>
    </row>
    <row r="79" spans="4:34" hidden="1" x14ac:dyDescent="0.35">
      <c r="D79" s="27"/>
      <c r="E79" s="27"/>
      <c r="N79" s="27"/>
      <c r="O79" s="27"/>
      <c r="P79" s="27"/>
      <c r="Z79" s="27"/>
      <c r="AA79" s="27"/>
      <c r="AB79" s="27"/>
      <c r="AF79" s="27"/>
      <c r="AG79" s="278"/>
      <c r="AH79" s="27"/>
    </row>
    <row r="80" spans="4:34" hidden="1" x14ac:dyDescent="0.35">
      <c r="D80" s="27"/>
      <c r="E80" s="27"/>
      <c r="N80" s="27"/>
      <c r="O80" s="27"/>
      <c r="P80" s="27"/>
      <c r="Z80" s="27"/>
      <c r="AA80" s="27"/>
      <c r="AB80" s="27"/>
      <c r="AF80" s="27"/>
      <c r="AG80" s="278"/>
      <c r="AH80" s="27"/>
    </row>
    <row r="81" spans="4:34" hidden="1" x14ac:dyDescent="0.35">
      <c r="D81" s="27"/>
      <c r="E81" s="27"/>
      <c r="N81" s="27"/>
      <c r="O81" s="27"/>
      <c r="P81" s="27"/>
      <c r="Z81" s="27"/>
      <c r="AA81" s="27"/>
      <c r="AB81" s="27"/>
      <c r="AF81" s="27"/>
      <c r="AG81" s="278"/>
      <c r="AH81" s="27"/>
    </row>
    <row r="82" spans="4:34" hidden="1" x14ac:dyDescent="0.35">
      <c r="D82" s="27"/>
      <c r="E82" s="27"/>
      <c r="N82" s="27"/>
      <c r="O82" s="27"/>
      <c r="P82" s="27"/>
      <c r="Z82" s="27"/>
      <c r="AA82" s="27"/>
      <c r="AB82" s="27"/>
      <c r="AF82" s="27"/>
      <c r="AG82" s="278"/>
      <c r="AH82" s="27"/>
    </row>
    <row r="83" spans="4:34" hidden="1" x14ac:dyDescent="0.35">
      <c r="D83" s="27"/>
      <c r="E83" s="27"/>
      <c r="N83" s="27"/>
      <c r="O83" s="27"/>
      <c r="P83" s="27"/>
      <c r="Z83" s="27"/>
      <c r="AA83" s="27"/>
      <c r="AB83" s="27"/>
      <c r="AF83" s="27"/>
      <c r="AG83" s="278"/>
      <c r="AH83" s="27"/>
    </row>
    <row r="84" spans="4:34" hidden="1" x14ac:dyDescent="0.35">
      <c r="D84" s="27"/>
      <c r="E84" s="27"/>
      <c r="N84" s="27"/>
      <c r="O84" s="27"/>
      <c r="P84" s="27"/>
      <c r="Z84" s="27"/>
      <c r="AA84" s="27"/>
      <c r="AB84" s="27"/>
      <c r="AF84" s="27"/>
      <c r="AG84" s="278"/>
      <c r="AH84" s="27"/>
    </row>
    <row r="85" spans="4:34" hidden="1" x14ac:dyDescent="0.35">
      <c r="D85" s="27"/>
      <c r="E85" s="27"/>
      <c r="N85" s="27"/>
      <c r="O85" s="27"/>
      <c r="P85" s="27"/>
      <c r="Z85" s="27"/>
      <c r="AA85" s="27"/>
      <c r="AB85" s="27"/>
      <c r="AF85" s="27"/>
      <c r="AG85" s="278"/>
      <c r="AH85" s="27"/>
    </row>
    <row r="86" spans="4:34" hidden="1" x14ac:dyDescent="0.35">
      <c r="D86" s="27"/>
      <c r="E86" s="27"/>
      <c r="N86" s="27"/>
      <c r="O86" s="27"/>
      <c r="P86" s="27"/>
      <c r="Z86" s="27"/>
      <c r="AA86" s="27"/>
      <c r="AB86" s="27"/>
      <c r="AF86" s="27"/>
      <c r="AG86" s="278"/>
      <c r="AH86" s="27"/>
    </row>
    <row r="87" spans="4:34" hidden="1" x14ac:dyDescent="0.35">
      <c r="D87" s="27"/>
      <c r="E87" s="27"/>
      <c r="N87" s="27"/>
      <c r="O87" s="27"/>
      <c r="P87" s="27"/>
      <c r="Z87" s="27"/>
      <c r="AA87" s="27"/>
      <c r="AB87" s="27"/>
      <c r="AF87" s="27"/>
      <c r="AG87" s="278"/>
      <c r="AH87" s="27"/>
    </row>
    <row r="88" spans="4:34" hidden="1" x14ac:dyDescent="0.35">
      <c r="D88" s="27"/>
      <c r="E88" s="27"/>
      <c r="N88" s="27"/>
      <c r="O88" s="27"/>
      <c r="P88" s="27"/>
      <c r="Z88" s="27"/>
      <c r="AA88" s="27"/>
      <c r="AB88" s="27"/>
      <c r="AF88" s="27"/>
      <c r="AG88" s="278"/>
      <c r="AH88" s="27"/>
    </row>
    <row r="89" spans="4:34" hidden="1" x14ac:dyDescent="0.35">
      <c r="D89" s="27"/>
      <c r="E89" s="27"/>
      <c r="N89" s="27"/>
      <c r="O89" s="27"/>
      <c r="P89" s="27"/>
      <c r="Z89" s="27"/>
      <c r="AA89" s="27"/>
      <c r="AB89" s="27"/>
      <c r="AF89" s="27"/>
      <c r="AG89" s="278"/>
      <c r="AH89" s="27"/>
    </row>
    <row r="90" spans="4:34" hidden="1" x14ac:dyDescent="0.35">
      <c r="D90" s="27"/>
      <c r="E90" s="27"/>
      <c r="N90" s="27"/>
      <c r="O90" s="27"/>
      <c r="P90" s="27"/>
      <c r="Z90" s="27"/>
      <c r="AA90" s="27"/>
      <c r="AB90" s="27"/>
      <c r="AF90" s="27"/>
      <c r="AG90" s="278"/>
      <c r="AH90" s="27"/>
    </row>
    <row r="91" spans="4:34" hidden="1" x14ac:dyDescent="0.35">
      <c r="D91" s="27"/>
      <c r="E91" s="27"/>
      <c r="N91" s="27"/>
      <c r="O91" s="27"/>
      <c r="P91" s="27"/>
      <c r="Z91" s="27"/>
      <c r="AA91" s="27"/>
      <c r="AB91" s="27"/>
      <c r="AF91" s="27"/>
      <c r="AG91" s="278"/>
      <c r="AH91" s="27"/>
    </row>
    <row r="92" spans="4:34" hidden="1" x14ac:dyDescent="0.35">
      <c r="D92" s="27"/>
      <c r="E92" s="27"/>
      <c r="N92" s="27"/>
      <c r="O92" s="27"/>
      <c r="P92" s="27"/>
      <c r="Z92" s="27"/>
      <c r="AA92" s="27"/>
      <c r="AB92" s="27"/>
      <c r="AF92" s="27"/>
      <c r="AG92" s="278"/>
      <c r="AH92" s="27"/>
    </row>
    <row r="93" spans="4:34" hidden="1" x14ac:dyDescent="0.35">
      <c r="D93" s="27"/>
      <c r="E93" s="27"/>
      <c r="N93" s="27"/>
      <c r="O93" s="27"/>
      <c r="P93" s="27"/>
      <c r="Z93" s="27"/>
      <c r="AA93" s="27"/>
      <c r="AB93" s="27"/>
      <c r="AF93" s="27"/>
      <c r="AG93" s="278"/>
      <c r="AH93" s="27"/>
    </row>
    <row r="94" spans="4:34" hidden="1" x14ac:dyDescent="0.35">
      <c r="D94" s="27"/>
      <c r="E94" s="27"/>
      <c r="N94" s="27"/>
      <c r="O94" s="27"/>
      <c r="P94" s="27"/>
      <c r="Z94" s="27"/>
      <c r="AA94" s="27"/>
      <c r="AB94" s="27"/>
      <c r="AF94" s="27"/>
      <c r="AG94" s="278"/>
      <c r="AH94" s="27"/>
    </row>
    <row r="95" spans="4:34" hidden="1" x14ac:dyDescent="0.35">
      <c r="D95" s="27"/>
      <c r="E95" s="27"/>
      <c r="N95" s="27"/>
      <c r="O95" s="27"/>
      <c r="P95" s="27"/>
      <c r="Z95" s="27"/>
      <c r="AA95" s="27"/>
      <c r="AB95" s="27"/>
      <c r="AF95" s="27"/>
      <c r="AG95" s="278"/>
      <c r="AH95" s="27"/>
    </row>
    <row r="96" spans="4:34" hidden="1" x14ac:dyDescent="0.35">
      <c r="D96" s="27"/>
      <c r="E96" s="27"/>
      <c r="N96" s="27"/>
      <c r="O96" s="27"/>
      <c r="P96" s="27"/>
      <c r="Z96" s="27"/>
      <c r="AA96" s="27"/>
      <c r="AB96" s="27"/>
      <c r="AF96" s="27"/>
      <c r="AG96" s="278"/>
      <c r="AH96" s="27"/>
    </row>
    <row r="97" spans="4:34" hidden="1" x14ac:dyDescent="0.35">
      <c r="D97" s="27"/>
      <c r="E97" s="27"/>
      <c r="N97" s="27"/>
      <c r="O97" s="27"/>
      <c r="P97" s="27"/>
      <c r="Z97" s="27"/>
      <c r="AA97" s="27"/>
      <c r="AB97" s="27"/>
      <c r="AF97" s="27"/>
      <c r="AG97" s="278"/>
      <c r="AH97" s="27"/>
    </row>
    <row r="98" spans="4:34" hidden="1" x14ac:dyDescent="0.35">
      <c r="D98" s="27"/>
      <c r="E98" s="27"/>
      <c r="N98" s="27"/>
      <c r="O98" s="27"/>
      <c r="P98" s="27"/>
      <c r="Z98" s="27"/>
      <c r="AA98" s="27"/>
      <c r="AB98" s="27"/>
      <c r="AF98" s="27"/>
      <c r="AG98" s="278"/>
      <c r="AH98" s="27"/>
    </row>
    <row r="99" spans="4:34" hidden="1" x14ac:dyDescent="0.35">
      <c r="D99" s="27"/>
      <c r="E99" s="27"/>
      <c r="N99" s="27"/>
      <c r="O99" s="27"/>
      <c r="P99" s="27"/>
      <c r="Z99" s="27"/>
      <c r="AA99" s="27"/>
      <c r="AB99" s="27"/>
      <c r="AF99" s="27"/>
      <c r="AG99" s="278"/>
      <c r="AH99" s="27"/>
    </row>
    <row r="100" spans="4:34" hidden="1" x14ac:dyDescent="0.35">
      <c r="D100" s="27"/>
      <c r="E100" s="27"/>
      <c r="N100" s="27"/>
      <c r="O100" s="27"/>
      <c r="P100" s="27"/>
      <c r="Z100" s="27"/>
      <c r="AA100" s="27"/>
      <c r="AB100" s="27"/>
      <c r="AF100" s="27"/>
      <c r="AG100" s="278"/>
      <c r="AH100" s="27"/>
    </row>
    <row r="101" spans="4:34" hidden="1" x14ac:dyDescent="0.35">
      <c r="D101" s="27"/>
      <c r="E101" s="27"/>
      <c r="N101" s="27"/>
      <c r="O101" s="27"/>
      <c r="P101" s="27"/>
      <c r="Z101" s="27"/>
      <c r="AA101" s="27"/>
      <c r="AB101" s="27"/>
      <c r="AF101" s="27"/>
      <c r="AG101" s="278"/>
      <c r="AH101" s="27"/>
    </row>
    <row r="102" spans="4:34" hidden="1" x14ac:dyDescent="0.35">
      <c r="D102" s="27"/>
      <c r="E102" s="27"/>
      <c r="N102" s="27"/>
      <c r="O102" s="27"/>
      <c r="P102" s="27"/>
      <c r="Z102" s="27"/>
      <c r="AA102" s="27"/>
      <c r="AB102" s="27"/>
      <c r="AF102" s="27"/>
      <c r="AG102" s="278"/>
      <c r="AH102" s="27"/>
    </row>
    <row r="103" spans="4:34" hidden="1" x14ac:dyDescent="0.35">
      <c r="D103" s="27"/>
      <c r="E103" s="27"/>
      <c r="N103" s="27"/>
      <c r="O103" s="27"/>
      <c r="P103" s="27"/>
      <c r="Z103" s="27"/>
      <c r="AA103" s="27"/>
      <c r="AB103" s="27"/>
      <c r="AF103" s="27"/>
      <c r="AG103" s="278"/>
      <c r="AH103" s="27"/>
    </row>
    <row r="104" spans="4:34" hidden="1" x14ac:dyDescent="0.35">
      <c r="D104" s="27"/>
      <c r="E104" s="27"/>
      <c r="N104" s="27"/>
      <c r="O104" s="27"/>
      <c r="P104" s="27"/>
      <c r="Z104" s="27"/>
      <c r="AA104" s="27"/>
      <c r="AB104" s="27"/>
      <c r="AF104" s="27"/>
      <c r="AG104" s="278"/>
      <c r="AH104" s="27"/>
    </row>
    <row r="105" spans="4:34" hidden="1" x14ac:dyDescent="0.35">
      <c r="D105" s="27"/>
      <c r="E105" s="27"/>
      <c r="N105" s="27"/>
      <c r="O105" s="27"/>
      <c r="P105" s="27"/>
      <c r="Z105" s="27"/>
      <c r="AA105" s="27"/>
      <c r="AB105" s="27"/>
      <c r="AF105" s="27"/>
      <c r="AG105" s="278"/>
      <c r="AH105" s="27"/>
    </row>
    <row r="106" spans="4:34" hidden="1" x14ac:dyDescent="0.35">
      <c r="D106" s="27"/>
      <c r="E106" s="27"/>
      <c r="N106" s="27"/>
      <c r="O106" s="27"/>
      <c r="P106" s="27"/>
      <c r="Z106" s="27"/>
      <c r="AA106" s="27"/>
      <c r="AB106" s="27"/>
      <c r="AF106" s="27"/>
      <c r="AG106" s="278"/>
      <c r="AH106" s="27"/>
    </row>
    <row r="107" spans="4:34" hidden="1" x14ac:dyDescent="0.35">
      <c r="D107" s="27"/>
      <c r="E107" s="27"/>
      <c r="N107" s="27"/>
      <c r="O107" s="27"/>
      <c r="P107" s="27"/>
      <c r="Z107" s="27"/>
      <c r="AA107" s="27"/>
      <c r="AB107" s="27"/>
      <c r="AF107" s="27"/>
      <c r="AG107" s="278"/>
      <c r="AH107" s="27"/>
    </row>
    <row r="108" spans="4:34" hidden="1" x14ac:dyDescent="0.35">
      <c r="D108" s="27"/>
      <c r="E108" s="27"/>
      <c r="N108" s="27"/>
      <c r="O108" s="27"/>
      <c r="P108" s="27"/>
      <c r="Z108" s="27"/>
      <c r="AA108" s="27"/>
      <c r="AB108" s="27"/>
      <c r="AF108" s="27"/>
      <c r="AG108" s="278"/>
      <c r="AH108" s="27"/>
    </row>
    <row r="109" spans="4:34" hidden="1" x14ac:dyDescent="0.35">
      <c r="D109" s="27"/>
      <c r="E109" s="27"/>
      <c r="N109" s="27"/>
      <c r="O109" s="27"/>
      <c r="P109" s="27"/>
      <c r="Z109" s="27"/>
      <c r="AA109" s="27"/>
      <c r="AB109" s="27"/>
      <c r="AF109" s="27"/>
      <c r="AG109" s="278"/>
      <c r="AH109" s="27"/>
    </row>
    <row r="110" spans="4:34" hidden="1" x14ac:dyDescent="0.35">
      <c r="D110" s="27"/>
      <c r="E110" s="27"/>
      <c r="N110" s="27"/>
      <c r="O110" s="27"/>
      <c r="P110" s="27"/>
      <c r="Z110" s="27"/>
      <c r="AA110" s="27"/>
      <c r="AB110" s="27"/>
      <c r="AF110" s="27"/>
      <c r="AG110" s="278"/>
      <c r="AH110" s="27"/>
    </row>
    <row r="111" spans="4:34" hidden="1" x14ac:dyDescent="0.35">
      <c r="D111" s="27"/>
      <c r="E111" s="27"/>
      <c r="N111" s="27"/>
      <c r="O111" s="27"/>
      <c r="P111" s="27"/>
      <c r="Z111" s="27"/>
      <c r="AA111" s="27"/>
      <c r="AB111" s="27"/>
      <c r="AF111" s="27"/>
      <c r="AG111" s="278"/>
      <c r="AH111" s="27"/>
    </row>
    <row r="112" spans="4:34" hidden="1" x14ac:dyDescent="0.35">
      <c r="D112" s="27"/>
      <c r="E112" s="27"/>
      <c r="N112" s="27"/>
      <c r="O112" s="27"/>
      <c r="P112" s="27"/>
      <c r="Z112" s="27"/>
      <c r="AA112" s="27"/>
      <c r="AB112" s="27"/>
      <c r="AF112" s="27"/>
      <c r="AG112" s="278"/>
      <c r="AH112" s="27"/>
    </row>
    <row r="113" spans="4:34" hidden="1" x14ac:dyDescent="0.35">
      <c r="D113" s="27"/>
      <c r="E113" s="27"/>
      <c r="N113" s="27"/>
      <c r="O113" s="27"/>
      <c r="P113" s="27"/>
      <c r="Z113" s="27"/>
      <c r="AA113" s="27"/>
      <c r="AB113" s="27"/>
      <c r="AF113" s="27"/>
      <c r="AG113" s="278"/>
      <c r="AH113" s="27"/>
    </row>
    <row r="114" spans="4:34" hidden="1" x14ac:dyDescent="0.35">
      <c r="D114" s="27"/>
      <c r="E114" s="27"/>
      <c r="N114" s="27"/>
      <c r="O114" s="27"/>
      <c r="P114" s="27"/>
      <c r="Z114" s="27"/>
      <c r="AA114" s="27"/>
      <c r="AB114" s="27"/>
      <c r="AF114" s="27"/>
      <c r="AG114" s="278"/>
      <c r="AH114" s="27"/>
    </row>
    <row r="115" spans="4:34" hidden="1" x14ac:dyDescent="0.35">
      <c r="D115" s="27"/>
      <c r="E115" s="27"/>
      <c r="N115" s="27"/>
      <c r="O115" s="27"/>
      <c r="P115" s="27"/>
      <c r="Z115" s="27"/>
      <c r="AA115" s="27"/>
      <c r="AB115" s="27"/>
      <c r="AF115" s="27"/>
      <c r="AG115" s="278"/>
      <c r="AH115" s="27"/>
    </row>
    <row r="116" spans="4:34" hidden="1" x14ac:dyDescent="0.35">
      <c r="D116" s="27"/>
      <c r="E116" s="27"/>
      <c r="N116" s="27"/>
      <c r="O116" s="27"/>
      <c r="P116" s="27"/>
      <c r="Z116" s="27"/>
      <c r="AA116" s="27"/>
      <c r="AB116" s="27"/>
      <c r="AF116" s="27"/>
      <c r="AG116" s="278"/>
      <c r="AH116" s="27"/>
    </row>
    <row r="117" spans="4:34" hidden="1" x14ac:dyDescent="0.35">
      <c r="D117" s="27"/>
      <c r="E117" s="27"/>
      <c r="N117" s="27"/>
      <c r="O117" s="27"/>
      <c r="P117" s="27"/>
      <c r="Z117" s="27"/>
      <c r="AA117" s="27"/>
      <c r="AB117" s="27"/>
      <c r="AF117" s="27"/>
      <c r="AG117" s="278"/>
      <c r="AH117" s="27"/>
    </row>
    <row r="118" spans="4:34" hidden="1" x14ac:dyDescent="0.35">
      <c r="D118" s="27"/>
      <c r="E118" s="27"/>
      <c r="N118" s="27"/>
      <c r="O118" s="27"/>
      <c r="P118" s="27"/>
      <c r="Z118" s="27"/>
      <c r="AA118" s="27"/>
      <c r="AB118" s="27"/>
      <c r="AF118" s="27"/>
      <c r="AG118" s="278"/>
      <c r="AH118" s="27"/>
    </row>
    <row r="119" spans="4:34" hidden="1" x14ac:dyDescent="0.35">
      <c r="D119" s="27"/>
      <c r="E119" s="27"/>
      <c r="N119" s="27"/>
      <c r="O119" s="27"/>
      <c r="P119" s="27"/>
      <c r="Z119" s="27"/>
      <c r="AA119" s="27"/>
      <c r="AB119" s="27"/>
      <c r="AF119" s="27"/>
      <c r="AG119" s="278"/>
      <c r="AH119" s="27"/>
    </row>
    <row r="120" spans="4:34" hidden="1" x14ac:dyDescent="0.35">
      <c r="D120" s="27"/>
      <c r="E120" s="27"/>
      <c r="N120" s="27"/>
      <c r="O120" s="27"/>
      <c r="P120" s="27"/>
      <c r="Z120" s="27"/>
      <c r="AA120" s="27"/>
      <c r="AB120" s="27"/>
      <c r="AF120" s="27"/>
      <c r="AG120" s="278"/>
      <c r="AH120" s="27"/>
    </row>
    <row r="121" spans="4:34" hidden="1" x14ac:dyDescent="0.35">
      <c r="D121" s="27"/>
      <c r="E121" s="27"/>
      <c r="N121" s="27"/>
      <c r="O121" s="27"/>
      <c r="P121" s="27"/>
      <c r="Z121" s="27"/>
      <c r="AA121" s="27"/>
      <c r="AB121" s="27"/>
      <c r="AF121" s="27"/>
      <c r="AG121" s="278"/>
      <c r="AH121" s="27"/>
    </row>
    <row r="122" spans="4:34" hidden="1" x14ac:dyDescent="0.35">
      <c r="D122" s="27"/>
      <c r="E122" s="27"/>
      <c r="N122" s="27"/>
      <c r="O122" s="27"/>
      <c r="P122" s="27"/>
      <c r="Z122" s="27"/>
      <c r="AA122" s="27"/>
      <c r="AB122" s="27"/>
      <c r="AF122" s="27"/>
      <c r="AG122" s="278"/>
      <c r="AH122" s="27"/>
    </row>
    <row r="123" spans="4:34" hidden="1" x14ac:dyDescent="0.35">
      <c r="D123" s="27"/>
      <c r="E123" s="27"/>
      <c r="N123" s="27"/>
      <c r="O123" s="27"/>
      <c r="P123" s="27"/>
      <c r="Z123" s="27"/>
      <c r="AA123" s="27"/>
      <c r="AB123" s="27"/>
      <c r="AF123" s="27"/>
      <c r="AG123" s="278"/>
      <c r="AH123" s="27"/>
    </row>
    <row r="124" spans="4:34" hidden="1" x14ac:dyDescent="0.35">
      <c r="D124" s="27"/>
      <c r="E124" s="27"/>
      <c r="N124" s="27"/>
      <c r="O124" s="27"/>
      <c r="P124" s="27"/>
      <c r="Z124" s="27"/>
      <c r="AA124" s="27"/>
      <c r="AB124" s="27"/>
      <c r="AF124" s="27"/>
      <c r="AG124" s="278"/>
      <c r="AH124" s="27"/>
    </row>
    <row r="125" spans="4:34" hidden="1" x14ac:dyDescent="0.35">
      <c r="D125" s="27"/>
      <c r="E125" s="27"/>
      <c r="N125" s="27"/>
      <c r="O125" s="27"/>
      <c r="P125" s="27"/>
      <c r="Z125" s="27"/>
      <c r="AA125" s="27"/>
      <c r="AB125" s="27"/>
      <c r="AF125" s="27"/>
      <c r="AG125" s="278"/>
      <c r="AH125" s="27"/>
    </row>
    <row r="126" spans="4:34" hidden="1" x14ac:dyDescent="0.35">
      <c r="D126" s="27"/>
      <c r="E126" s="27"/>
      <c r="N126" s="27"/>
      <c r="O126" s="27"/>
      <c r="P126" s="27"/>
      <c r="Z126" s="27"/>
      <c r="AA126" s="27"/>
      <c r="AB126" s="27"/>
      <c r="AF126" s="27"/>
      <c r="AG126" s="278"/>
      <c r="AH126" s="27"/>
    </row>
    <row r="127" spans="4:34" hidden="1" x14ac:dyDescent="0.35">
      <c r="D127" s="27"/>
      <c r="E127" s="27"/>
      <c r="N127" s="27"/>
      <c r="O127" s="27"/>
      <c r="P127" s="27"/>
      <c r="Z127" s="27"/>
      <c r="AA127" s="27"/>
      <c r="AB127" s="27"/>
      <c r="AF127" s="27"/>
      <c r="AG127" s="278"/>
      <c r="AH127" s="27"/>
    </row>
    <row r="128" spans="4:34" hidden="1" x14ac:dyDescent="0.35">
      <c r="D128" s="27"/>
      <c r="E128" s="27"/>
      <c r="N128" s="27"/>
      <c r="O128" s="27"/>
      <c r="P128" s="27"/>
      <c r="Z128" s="27"/>
      <c r="AA128" s="27"/>
      <c r="AB128" s="27"/>
      <c r="AF128" s="27"/>
      <c r="AG128" s="278"/>
      <c r="AH128" s="27"/>
    </row>
    <row r="129" spans="4:34" hidden="1" x14ac:dyDescent="0.35">
      <c r="D129" s="27"/>
      <c r="E129" s="27"/>
      <c r="N129" s="27"/>
      <c r="O129" s="27"/>
      <c r="P129" s="27"/>
      <c r="Z129" s="27"/>
      <c r="AA129" s="27"/>
      <c r="AB129" s="27"/>
      <c r="AF129" s="27"/>
      <c r="AG129" s="278"/>
      <c r="AH129" s="27"/>
    </row>
    <row r="130" spans="4:34" hidden="1" x14ac:dyDescent="0.35">
      <c r="D130" s="27"/>
      <c r="E130" s="27"/>
      <c r="N130" s="27"/>
      <c r="O130" s="27"/>
      <c r="P130" s="27"/>
      <c r="Z130" s="27"/>
      <c r="AA130" s="27"/>
      <c r="AB130" s="27"/>
      <c r="AF130" s="27"/>
      <c r="AG130" s="278"/>
      <c r="AH130" s="27"/>
    </row>
    <row r="131" spans="4:34" hidden="1" x14ac:dyDescent="0.35">
      <c r="D131" s="27"/>
      <c r="E131" s="27"/>
      <c r="N131" s="27"/>
      <c r="O131" s="27"/>
      <c r="P131" s="27"/>
      <c r="Z131" s="27"/>
      <c r="AA131" s="27"/>
      <c r="AB131" s="27"/>
      <c r="AF131" s="27"/>
      <c r="AG131" s="278"/>
      <c r="AH131" s="27"/>
    </row>
    <row r="132" spans="4:34" hidden="1" x14ac:dyDescent="0.35">
      <c r="D132" s="27"/>
      <c r="E132" s="27"/>
      <c r="N132" s="27"/>
      <c r="O132" s="27"/>
      <c r="P132" s="27"/>
      <c r="Z132" s="27"/>
      <c r="AA132" s="27"/>
      <c r="AB132" s="27"/>
      <c r="AF132" s="27"/>
      <c r="AG132" s="278"/>
      <c r="AH132" s="27"/>
    </row>
    <row r="133" spans="4:34" hidden="1" x14ac:dyDescent="0.35">
      <c r="D133" s="27"/>
      <c r="E133" s="27"/>
      <c r="N133" s="27"/>
      <c r="O133" s="27"/>
      <c r="P133" s="27"/>
      <c r="Z133" s="27"/>
      <c r="AA133" s="27"/>
      <c r="AB133" s="27"/>
      <c r="AF133" s="27"/>
      <c r="AG133" s="278"/>
      <c r="AH133" s="27"/>
    </row>
    <row r="134" spans="4:34" hidden="1" x14ac:dyDescent="0.35">
      <c r="D134" s="27"/>
      <c r="E134" s="27"/>
      <c r="N134" s="27"/>
      <c r="O134" s="27"/>
      <c r="P134" s="27"/>
      <c r="Z134" s="27"/>
      <c r="AA134" s="27"/>
      <c r="AB134" s="27"/>
      <c r="AF134" s="27"/>
      <c r="AG134" s="278"/>
      <c r="AH134" s="27"/>
    </row>
    <row r="135" spans="4:34" hidden="1" x14ac:dyDescent="0.35">
      <c r="D135" s="27"/>
      <c r="E135" s="27"/>
      <c r="N135" s="27"/>
      <c r="O135" s="27"/>
      <c r="P135" s="27"/>
      <c r="Z135" s="27"/>
      <c r="AA135" s="27"/>
      <c r="AB135" s="27"/>
      <c r="AF135" s="27"/>
      <c r="AG135" s="278"/>
      <c r="AH135" s="27"/>
    </row>
    <row r="136" spans="4:34" hidden="1" x14ac:dyDescent="0.35">
      <c r="D136" s="27"/>
      <c r="E136" s="27"/>
      <c r="N136" s="27"/>
      <c r="O136" s="27"/>
      <c r="P136" s="27"/>
      <c r="Z136" s="27"/>
      <c r="AA136" s="27"/>
      <c r="AB136" s="27"/>
      <c r="AF136" s="27"/>
      <c r="AG136" s="278"/>
      <c r="AH136" s="27"/>
    </row>
    <row r="137" spans="4:34" hidden="1" x14ac:dyDescent="0.35">
      <c r="D137" s="27"/>
      <c r="E137" s="27"/>
      <c r="N137" s="27"/>
      <c r="O137" s="27"/>
      <c r="P137" s="27"/>
      <c r="Z137" s="27"/>
      <c r="AA137" s="27"/>
      <c r="AB137" s="27"/>
      <c r="AF137" s="27"/>
      <c r="AG137" s="278"/>
      <c r="AH137" s="27"/>
    </row>
    <row r="138" spans="4:34" hidden="1" x14ac:dyDescent="0.35">
      <c r="D138" s="27"/>
      <c r="E138" s="27"/>
      <c r="N138" s="27"/>
      <c r="O138" s="27"/>
      <c r="P138" s="27"/>
      <c r="Z138" s="27"/>
      <c r="AA138" s="27"/>
      <c r="AB138" s="27"/>
      <c r="AF138" s="27"/>
      <c r="AG138" s="278"/>
      <c r="AH138" s="27"/>
    </row>
    <row r="139" spans="4:34" hidden="1" x14ac:dyDescent="0.35">
      <c r="D139" s="27"/>
      <c r="E139" s="27"/>
      <c r="N139" s="27"/>
      <c r="O139" s="27"/>
      <c r="P139" s="27"/>
      <c r="Z139" s="27"/>
      <c r="AA139" s="27"/>
      <c r="AB139" s="27"/>
      <c r="AF139" s="27"/>
      <c r="AG139" s="278"/>
      <c r="AH139" s="27"/>
    </row>
    <row r="140" spans="4:34" hidden="1" x14ac:dyDescent="0.35">
      <c r="D140" s="27"/>
      <c r="E140" s="27"/>
      <c r="N140" s="27"/>
      <c r="O140" s="27"/>
      <c r="P140" s="27"/>
      <c r="Z140" s="27"/>
      <c r="AA140" s="27"/>
      <c r="AB140" s="27"/>
      <c r="AF140" s="27"/>
      <c r="AG140" s="278"/>
      <c r="AH140" s="27"/>
    </row>
    <row r="141" spans="4:34" hidden="1" x14ac:dyDescent="0.35">
      <c r="D141" s="27"/>
      <c r="E141" s="27"/>
      <c r="N141" s="27"/>
      <c r="O141" s="27"/>
      <c r="P141" s="27"/>
      <c r="Z141" s="27"/>
      <c r="AA141" s="27"/>
      <c r="AB141" s="27"/>
      <c r="AF141" s="27"/>
      <c r="AG141" s="278"/>
      <c r="AH141" s="27"/>
    </row>
    <row r="142" spans="4:34" hidden="1" x14ac:dyDescent="0.35">
      <c r="D142" s="27"/>
      <c r="E142" s="27"/>
      <c r="N142" s="27"/>
      <c r="O142" s="27"/>
      <c r="P142" s="27"/>
      <c r="Z142" s="27"/>
      <c r="AA142" s="27"/>
      <c r="AB142" s="27"/>
      <c r="AF142" s="27"/>
      <c r="AG142" s="278"/>
      <c r="AH142" s="27"/>
    </row>
    <row r="143" spans="4:34" hidden="1" x14ac:dyDescent="0.35">
      <c r="D143" s="27"/>
      <c r="E143" s="27"/>
      <c r="N143" s="27"/>
      <c r="O143" s="27"/>
      <c r="P143" s="27"/>
      <c r="Z143" s="27"/>
      <c r="AA143" s="27"/>
      <c r="AB143" s="27"/>
      <c r="AF143" s="27"/>
      <c r="AG143" s="278"/>
      <c r="AH143" s="27"/>
    </row>
    <row r="144" spans="4:34" hidden="1" x14ac:dyDescent="0.35">
      <c r="D144" s="27"/>
      <c r="E144" s="27"/>
      <c r="N144" s="27"/>
      <c r="O144" s="27"/>
      <c r="P144" s="27"/>
      <c r="Z144" s="27"/>
      <c r="AA144" s="27"/>
      <c r="AB144" s="27"/>
      <c r="AF144" s="27"/>
      <c r="AG144" s="278"/>
      <c r="AH144" s="27"/>
    </row>
    <row r="145" spans="4:34" hidden="1" x14ac:dyDescent="0.35">
      <c r="D145" s="27"/>
      <c r="E145" s="27"/>
      <c r="N145" s="27"/>
      <c r="O145" s="27"/>
      <c r="P145" s="27"/>
      <c r="Z145" s="27"/>
      <c r="AA145" s="27"/>
      <c r="AB145" s="27"/>
      <c r="AF145" s="27"/>
      <c r="AG145" s="278"/>
      <c r="AH145" s="27"/>
    </row>
    <row r="146" spans="4:34" hidden="1" x14ac:dyDescent="0.35">
      <c r="D146" s="27"/>
      <c r="E146" s="27"/>
      <c r="N146" s="27"/>
      <c r="O146" s="27"/>
      <c r="P146" s="27"/>
      <c r="Z146" s="27"/>
      <c r="AA146" s="27"/>
      <c r="AB146" s="27"/>
      <c r="AF146" s="27"/>
      <c r="AG146" s="278"/>
      <c r="AH146" s="27"/>
    </row>
    <row r="147" spans="4:34" hidden="1" x14ac:dyDescent="0.35">
      <c r="D147" s="27"/>
      <c r="E147" s="27"/>
      <c r="N147" s="27"/>
      <c r="O147" s="27"/>
      <c r="P147" s="27"/>
      <c r="Z147" s="27"/>
      <c r="AA147" s="27"/>
      <c r="AB147" s="27"/>
      <c r="AF147" s="27"/>
      <c r="AG147" s="278"/>
      <c r="AH147" s="27"/>
    </row>
    <row r="148" spans="4:34" hidden="1" x14ac:dyDescent="0.35">
      <c r="D148" s="27"/>
      <c r="E148" s="27"/>
      <c r="N148" s="27"/>
      <c r="O148" s="27"/>
      <c r="P148" s="27"/>
      <c r="Z148" s="27"/>
      <c r="AA148" s="27"/>
      <c r="AB148" s="27"/>
      <c r="AF148" s="27"/>
      <c r="AG148" s="278"/>
      <c r="AH148" s="27"/>
    </row>
    <row r="149" spans="4:34" hidden="1" x14ac:dyDescent="0.35">
      <c r="D149" s="27"/>
      <c r="E149" s="27"/>
      <c r="N149" s="27"/>
      <c r="O149" s="27"/>
      <c r="P149" s="27"/>
      <c r="Z149" s="27"/>
      <c r="AA149" s="27"/>
      <c r="AB149" s="27"/>
      <c r="AF149" s="27"/>
      <c r="AG149" s="278"/>
      <c r="AH149" s="27"/>
    </row>
    <row r="150" spans="4:34" hidden="1" x14ac:dyDescent="0.35">
      <c r="D150" s="27"/>
      <c r="E150" s="27"/>
      <c r="N150" s="27"/>
      <c r="O150" s="27"/>
      <c r="P150" s="27"/>
      <c r="Z150" s="27"/>
      <c r="AA150" s="27"/>
      <c r="AB150" s="27"/>
      <c r="AF150" s="27"/>
      <c r="AG150" s="278"/>
      <c r="AH150" s="27"/>
    </row>
    <row r="151" spans="4:34" hidden="1" x14ac:dyDescent="0.35">
      <c r="D151" s="27"/>
      <c r="E151" s="27"/>
      <c r="N151" s="27"/>
      <c r="O151" s="27"/>
      <c r="P151" s="27"/>
      <c r="Z151" s="27"/>
      <c r="AA151" s="27"/>
      <c r="AB151" s="27"/>
      <c r="AF151" s="27"/>
      <c r="AG151" s="278"/>
      <c r="AH151" s="27"/>
    </row>
    <row r="152" spans="4:34" hidden="1" x14ac:dyDescent="0.35">
      <c r="D152" s="27"/>
      <c r="E152" s="27"/>
      <c r="N152" s="27"/>
      <c r="O152" s="27"/>
      <c r="P152" s="27"/>
      <c r="Z152" s="27"/>
      <c r="AA152" s="27"/>
      <c r="AB152" s="27"/>
      <c r="AF152" s="27"/>
      <c r="AG152" s="278"/>
      <c r="AH152" s="27"/>
    </row>
    <row r="153" spans="4:34" hidden="1" x14ac:dyDescent="0.35">
      <c r="D153" s="27"/>
      <c r="E153" s="27"/>
      <c r="N153" s="27"/>
      <c r="O153" s="27"/>
      <c r="P153" s="27"/>
      <c r="Z153" s="27"/>
      <c r="AA153" s="27"/>
      <c r="AB153" s="27"/>
      <c r="AF153" s="27"/>
      <c r="AG153" s="278"/>
      <c r="AH153" s="27"/>
    </row>
    <row r="154" spans="4:34" hidden="1" x14ac:dyDescent="0.35">
      <c r="D154" s="27"/>
      <c r="E154" s="27"/>
      <c r="N154" s="27"/>
      <c r="O154" s="27"/>
      <c r="P154" s="27"/>
      <c r="Z154" s="27"/>
      <c r="AA154" s="27"/>
      <c r="AB154" s="27"/>
      <c r="AF154" s="27"/>
      <c r="AG154" s="278"/>
      <c r="AH154" s="27"/>
    </row>
    <row r="155" spans="4:34" hidden="1" x14ac:dyDescent="0.35">
      <c r="D155" s="27"/>
      <c r="E155" s="27"/>
      <c r="N155" s="27"/>
      <c r="O155" s="27"/>
      <c r="P155" s="27"/>
      <c r="Z155" s="27"/>
      <c r="AA155" s="27"/>
      <c r="AB155" s="27"/>
      <c r="AF155" s="27"/>
      <c r="AG155" s="278"/>
      <c r="AH155" s="27"/>
    </row>
    <row r="156" spans="4:34" hidden="1" x14ac:dyDescent="0.35">
      <c r="D156" s="27"/>
      <c r="E156" s="27"/>
      <c r="N156" s="27"/>
      <c r="O156" s="27"/>
      <c r="P156" s="27"/>
      <c r="Z156" s="27"/>
      <c r="AA156" s="27"/>
      <c r="AB156" s="27"/>
      <c r="AF156" s="27"/>
      <c r="AG156" s="278"/>
      <c r="AH156" s="27"/>
    </row>
    <row r="157" spans="4:34" hidden="1" x14ac:dyDescent="0.35">
      <c r="D157" s="27"/>
      <c r="E157" s="27"/>
      <c r="N157" s="27"/>
      <c r="O157" s="27"/>
      <c r="P157" s="27"/>
      <c r="Z157" s="27"/>
      <c r="AA157" s="27"/>
      <c r="AB157" s="27"/>
      <c r="AF157" s="27"/>
      <c r="AG157" s="278"/>
      <c r="AH157" s="27"/>
    </row>
    <row r="158" spans="4:34" hidden="1" x14ac:dyDescent="0.35">
      <c r="D158" s="27"/>
      <c r="E158" s="27"/>
      <c r="N158" s="27"/>
      <c r="O158" s="27"/>
      <c r="P158" s="27"/>
      <c r="Z158" s="27"/>
      <c r="AA158" s="27"/>
      <c r="AB158" s="27"/>
      <c r="AF158" s="27"/>
      <c r="AG158" s="278"/>
      <c r="AH158" s="27"/>
    </row>
    <row r="159" spans="4:34" hidden="1" x14ac:dyDescent="0.35">
      <c r="D159" s="27"/>
      <c r="E159" s="27"/>
      <c r="N159" s="27"/>
      <c r="O159" s="27"/>
      <c r="P159" s="27"/>
      <c r="Z159" s="27"/>
      <c r="AA159" s="27"/>
      <c r="AB159" s="27"/>
      <c r="AF159" s="27"/>
      <c r="AG159" s="278"/>
      <c r="AH159" s="27"/>
    </row>
    <row r="160" spans="4:34" hidden="1" x14ac:dyDescent="0.35">
      <c r="D160" s="27"/>
      <c r="E160" s="27"/>
      <c r="N160" s="27"/>
      <c r="O160" s="27"/>
      <c r="P160" s="27"/>
      <c r="Z160" s="27"/>
      <c r="AA160" s="27"/>
      <c r="AB160" s="27"/>
      <c r="AF160" s="27"/>
      <c r="AG160" s="278"/>
      <c r="AH160" s="27"/>
    </row>
    <row r="161" spans="4:34" hidden="1" x14ac:dyDescent="0.35">
      <c r="D161" s="27"/>
      <c r="E161" s="27"/>
      <c r="N161" s="27"/>
      <c r="O161" s="27"/>
      <c r="P161" s="27"/>
      <c r="Z161" s="27"/>
      <c r="AA161" s="27"/>
      <c r="AB161" s="27"/>
      <c r="AF161" s="27"/>
      <c r="AG161" s="278"/>
      <c r="AH161" s="27"/>
    </row>
    <row r="162" spans="4:34" hidden="1" x14ac:dyDescent="0.35">
      <c r="D162" s="27"/>
      <c r="E162" s="27"/>
      <c r="N162" s="27"/>
      <c r="O162" s="27"/>
      <c r="P162" s="27"/>
      <c r="Z162" s="27"/>
      <c r="AA162" s="27"/>
      <c r="AB162" s="27"/>
      <c r="AF162" s="27"/>
      <c r="AG162" s="278"/>
      <c r="AH162" s="27"/>
    </row>
    <row r="163" spans="4:34" hidden="1" x14ac:dyDescent="0.35">
      <c r="D163" s="27"/>
      <c r="E163" s="27"/>
      <c r="N163" s="27"/>
      <c r="O163" s="27"/>
      <c r="P163" s="27"/>
      <c r="Z163" s="27"/>
      <c r="AA163" s="27"/>
      <c r="AB163" s="27"/>
      <c r="AF163" s="27"/>
      <c r="AG163" s="278"/>
      <c r="AH163" s="27"/>
    </row>
    <row r="164" spans="4:34" hidden="1" x14ac:dyDescent="0.35">
      <c r="D164" s="27"/>
      <c r="E164" s="27"/>
      <c r="N164" s="27"/>
      <c r="O164" s="27"/>
      <c r="P164" s="27"/>
      <c r="Z164" s="27"/>
      <c r="AA164" s="27"/>
      <c r="AB164" s="27"/>
      <c r="AF164" s="27"/>
      <c r="AG164" s="278"/>
      <c r="AH164" s="27"/>
    </row>
    <row r="165" spans="4:34" hidden="1" x14ac:dyDescent="0.35">
      <c r="D165" s="27"/>
      <c r="E165" s="27"/>
      <c r="N165" s="27"/>
      <c r="O165" s="27"/>
      <c r="P165" s="27"/>
      <c r="Z165" s="27"/>
      <c r="AA165" s="27"/>
      <c r="AB165" s="27"/>
      <c r="AF165" s="27"/>
      <c r="AG165" s="278"/>
      <c r="AH165" s="27"/>
    </row>
    <row r="166" spans="4:34" hidden="1" x14ac:dyDescent="0.35">
      <c r="D166" s="27"/>
      <c r="E166" s="27"/>
      <c r="N166" s="27"/>
      <c r="O166" s="27"/>
      <c r="P166" s="27"/>
      <c r="Z166" s="27"/>
      <c r="AA166" s="27"/>
      <c r="AB166" s="27"/>
      <c r="AF166" s="27"/>
      <c r="AG166" s="278"/>
      <c r="AH166" s="27"/>
    </row>
    <row r="167" spans="4:34" hidden="1" x14ac:dyDescent="0.35">
      <c r="D167" s="27"/>
      <c r="E167" s="27"/>
      <c r="N167" s="27"/>
      <c r="O167" s="27"/>
      <c r="P167" s="27"/>
      <c r="Z167" s="27"/>
      <c r="AA167" s="27"/>
      <c r="AB167" s="27"/>
      <c r="AF167" s="27"/>
      <c r="AG167" s="278"/>
      <c r="AH167" s="27"/>
    </row>
    <row r="168" spans="4:34" hidden="1" x14ac:dyDescent="0.35">
      <c r="D168" s="27"/>
      <c r="E168" s="27"/>
      <c r="N168" s="27"/>
      <c r="O168" s="27"/>
      <c r="P168" s="27"/>
      <c r="Z168" s="27"/>
      <c r="AA168" s="27"/>
      <c r="AB168" s="27"/>
      <c r="AF168" s="27"/>
      <c r="AG168" s="278"/>
      <c r="AH168" s="27"/>
    </row>
    <row r="169" spans="4:34" hidden="1" x14ac:dyDescent="0.35">
      <c r="D169" s="27"/>
      <c r="E169" s="27"/>
      <c r="N169" s="27"/>
      <c r="O169" s="27"/>
      <c r="P169" s="27"/>
      <c r="Z169" s="27"/>
      <c r="AA169" s="27"/>
      <c r="AB169" s="27"/>
      <c r="AF169" s="27"/>
      <c r="AG169" s="278"/>
      <c r="AH169" s="27"/>
    </row>
    <row r="170" spans="4:34" hidden="1" x14ac:dyDescent="0.35">
      <c r="D170" s="27"/>
      <c r="E170" s="27"/>
      <c r="N170" s="27"/>
      <c r="O170" s="27"/>
      <c r="P170" s="27"/>
      <c r="Z170" s="27"/>
      <c r="AA170" s="27"/>
      <c r="AB170" s="27"/>
      <c r="AF170" s="27"/>
      <c r="AG170" s="278"/>
      <c r="AH170" s="27"/>
    </row>
    <row r="171" spans="4:34" hidden="1" x14ac:dyDescent="0.35">
      <c r="D171" s="27"/>
      <c r="E171" s="27"/>
      <c r="N171" s="27"/>
      <c r="O171" s="27"/>
      <c r="P171" s="27"/>
      <c r="Z171" s="27"/>
      <c r="AA171" s="27"/>
      <c r="AB171" s="27"/>
      <c r="AF171" s="27"/>
      <c r="AG171" s="278"/>
      <c r="AH171" s="27"/>
    </row>
    <row r="172" spans="4:34" hidden="1" x14ac:dyDescent="0.35">
      <c r="D172" s="27"/>
      <c r="E172" s="27"/>
      <c r="N172" s="27"/>
      <c r="O172" s="27"/>
      <c r="P172" s="27"/>
      <c r="Z172" s="27"/>
      <c r="AA172" s="27"/>
      <c r="AB172" s="27"/>
      <c r="AF172" s="27"/>
      <c r="AG172" s="278"/>
      <c r="AH172" s="27"/>
    </row>
    <row r="173" spans="4:34" hidden="1" x14ac:dyDescent="0.35">
      <c r="D173" s="27"/>
      <c r="E173" s="27"/>
      <c r="N173" s="27"/>
      <c r="O173" s="27"/>
      <c r="P173" s="27"/>
      <c r="Z173" s="27"/>
      <c r="AA173" s="27"/>
      <c r="AB173" s="27"/>
      <c r="AF173" s="27"/>
      <c r="AG173" s="278"/>
      <c r="AH173" s="27"/>
    </row>
    <row r="174" spans="4:34" hidden="1" x14ac:dyDescent="0.35">
      <c r="D174" s="27"/>
      <c r="E174" s="27"/>
      <c r="N174" s="27"/>
      <c r="O174" s="27"/>
      <c r="P174" s="27"/>
      <c r="Z174" s="27"/>
      <c r="AA174" s="27"/>
      <c r="AB174" s="27"/>
      <c r="AF174" s="27"/>
      <c r="AG174" s="278"/>
      <c r="AH174" s="27"/>
    </row>
    <row r="175" spans="4:34" hidden="1" x14ac:dyDescent="0.35">
      <c r="D175" s="27"/>
      <c r="E175" s="27"/>
      <c r="N175" s="27"/>
      <c r="O175" s="27"/>
      <c r="P175" s="27"/>
      <c r="Z175" s="27"/>
      <c r="AA175" s="27"/>
      <c r="AB175" s="27"/>
      <c r="AF175" s="27"/>
      <c r="AG175" s="278"/>
      <c r="AH175" s="27"/>
    </row>
    <row r="176" spans="4:34" hidden="1" x14ac:dyDescent="0.35">
      <c r="D176" s="27"/>
      <c r="E176" s="27"/>
      <c r="N176" s="27"/>
      <c r="O176" s="27"/>
      <c r="P176" s="27"/>
      <c r="Z176" s="27"/>
      <c r="AA176" s="27"/>
      <c r="AB176" s="27"/>
      <c r="AF176" s="27"/>
      <c r="AG176" s="278"/>
      <c r="AH176" s="27"/>
    </row>
    <row r="177" spans="4:34" hidden="1" x14ac:dyDescent="0.35">
      <c r="D177" s="27"/>
      <c r="E177" s="27"/>
      <c r="N177" s="27"/>
      <c r="O177" s="27"/>
      <c r="P177" s="27"/>
      <c r="Z177" s="27"/>
      <c r="AA177" s="27"/>
      <c r="AB177" s="27"/>
      <c r="AF177" s="27"/>
      <c r="AG177" s="278"/>
      <c r="AH177" s="27"/>
    </row>
    <row r="178" spans="4:34" hidden="1" x14ac:dyDescent="0.35">
      <c r="D178" s="27"/>
      <c r="E178" s="27"/>
      <c r="N178" s="27"/>
      <c r="O178" s="27"/>
      <c r="P178" s="27"/>
      <c r="Z178" s="27"/>
      <c r="AA178" s="27"/>
      <c r="AB178" s="27"/>
      <c r="AF178" s="27"/>
      <c r="AG178" s="278"/>
      <c r="AH178" s="27"/>
    </row>
    <row r="179" spans="4:34" hidden="1" x14ac:dyDescent="0.35">
      <c r="D179" s="27"/>
      <c r="E179" s="27"/>
      <c r="N179" s="27"/>
      <c r="O179" s="27"/>
      <c r="P179" s="27"/>
      <c r="Z179" s="27"/>
      <c r="AA179" s="27"/>
      <c r="AB179" s="27"/>
      <c r="AF179" s="27"/>
      <c r="AG179" s="278"/>
      <c r="AH179" s="27"/>
    </row>
    <row r="180" spans="4:34" hidden="1" x14ac:dyDescent="0.35">
      <c r="D180" s="27"/>
      <c r="E180" s="27"/>
      <c r="N180" s="27"/>
      <c r="O180" s="27"/>
      <c r="P180" s="27"/>
      <c r="Z180" s="27"/>
      <c r="AA180" s="27"/>
      <c r="AB180" s="27"/>
      <c r="AF180" s="27"/>
      <c r="AG180" s="278"/>
      <c r="AH180" s="27"/>
    </row>
    <row r="181" spans="4:34" hidden="1" x14ac:dyDescent="0.35">
      <c r="D181" s="27"/>
      <c r="E181" s="27"/>
      <c r="N181" s="27"/>
      <c r="O181" s="27"/>
      <c r="P181" s="27"/>
      <c r="Z181" s="27"/>
      <c r="AA181" s="27"/>
      <c r="AB181" s="27"/>
      <c r="AF181" s="27"/>
      <c r="AG181" s="278"/>
      <c r="AH181" s="27"/>
    </row>
    <row r="182" spans="4:34" hidden="1" x14ac:dyDescent="0.35">
      <c r="D182" s="27"/>
      <c r="E182" s="27"/>
      <c r="N182" s="27"/>
      <c r="O182" s="27"/>
      <c r="P182" s="27"/>
      <c r="Z182" s="27"/>
      <c r="AA182" s="27"/>
      <c r="AB182" s="27"/>
      <c r="AF182" s="27"/>
      <c r="AG182" s="278"/>
      <c r="AH182" s="27"/>
    </row>
    <row r="183" spans="4:34" hidden="1" x14ac:dyDescent="0.35">
      <c r="D183" s="27"/>
      <c r="E183" s="27"/>
      <c r="N183" s="27"/>
      <c r="O183" s="27"/>
      <c r="P183" s="27"/>
      <c r="Z183" s="27"/>
      <c r="AA183" s="27"/>
      <c r="AB183" s="27"/>
      <c r="AF183" s="27"/>
      <c r="AG183" s="278"/>
      <c r="AH183" s="27"/>
    </row>
    <row r="184" spans="4:34" hidden="1" x14ac:dyDescent="0.35">
      <c r="D184" s="27"/>
      <c r="E184" s="27"/>
      <c r="N184" s="27"/>
      <c r="O184" s="27"/>
      <c r="P184" s="27"/>
      <c r="Z184" s="27"/>
      <c r="AA184" s="27"/>
      <c r="AB184" s="27"/>
      <c r="AF184" s="27"/>
      <c r="AG184" s="278"/>
      <c r="AH184" s="27"/>
    </row>
    <row r="185" spans="4:34" hidden="1" x14ac:dyDescent="0.35">
      <c r="D185" s="27"/>
      <c r="E185" s="27"/>
      <c r="N185" s="27"/>
      <c r="O185" s="27"/>
      <c r="P185" s="27"/>
      <c r="Z185" s="27"/>
      <c r="AA185" s="27"/>
      <c r="AB185" s="27"/>
      <c r="AF185" s="27"/>
      <c r="AG185" s="278"/>
      <c r="AH185" s="27"/>
    </row>
    <row r="186" spans="4:34" hidden="1" x14ac:dyDescent="0.35">
      <c r="D186" s="27"/>
      <c r="E186" s="27"/>
      <c r="N186" s="27"/>
      <c r="O186" s="27"/>
      <c r="P186" s="27"/>
      <c r="Z186" s="27"/>
      <c r="AA186" s="27"/>
      <c r="AB186" s="27"/>
      <c r="AF186" s="27"/>
      <c r="AG186" s="278"/>
      <c r="AH186" s="27"/>
    </row>
    <row r="187" spans="4:34" hidden="1" x14ac:dyDescent="0.35">
      <c r="D187" s="27"/>
      <c r="E187" s="27"/>
      <c r="N187" s="27"/>
      <c r="O187" s="27"/>
      <c r="P187" s="27"/>
      <c r="Z187" s="27"/>
      <c r="AA187" s="27"/>
      <c r="AB187" s="27"/>
      <c r="AF187" s="27"/>
      <c r="AG187" s="278"/>
      <c r="AH187" s="27"/>
    </row>
    <row r="188" spans="4:34" hidden="1" x14ac:dyDescent="0.35">
      <c r="D188" s="27"/>
      <c r="E188" s="27"/>
      <c r="N188" s="27"/>
      <c r="O188" s="27"/>
      <c r="P188" s="27"/>
      <c r="Z188" s="27"/>
      <c r="AA188" s="27"/>
      <c r="AB188" s="27"/>
      <c r="AF188" s="27"/>
      <c r="AG188" s="278"/>
      <c r="AH188" s="27"/>
    </row>
    <row r="189" spans="4:34" hidden="1" x14ac:dyDescent="0.35">
      <c r="D189" s="27"/>
      <c r="E189" s="27"/>
      <c r="N189" s="27"/>
      <c r="O189" s="27"/>
      <c r="P189" s="27"/>
      <c r="Z189" s="27"/>
      <c r="AA189" s="27"/>
      <c r="AB189" s="27"/>
      <c r="AF189" s="27"/>
      <c r="AG189" s="278"/>
      <c r="AH189" s="27"/>
    </row>
    <row r="190" spans="4:34" hidden="1" x14ac:dyDescent="0.35">
      <c r="D190" s="27"/>
      <c r="E190" s="27"/>
      <c r="N190" s="27"/>
      <c r="O190" s="27"/>
      <c r="P190" s="27"/>
      <c r="Z190" s="27"/>
      <c r="AA190" s="27"/>
      <c r="AB190" s="27"/>
      <c r="AF190" s="27"/>
      <c r="AG190" s="278"/>
      <c r="AH190" s="27"/>
    </row>
    <row r="191" spans="4:34" hidden="1" x14ac:dyDescent="0.35">
      <c r="D191" s="27"/>
      <c r="E191" s="27"/>
      <c r="N191" s="27"/>
      <c r="O191" s="27"/>
      <c r="P191" s="27"/>
      <c r="Z191" s="27"/>
      <c r="AA191" s="27"/>
      <c r="AB191" s="27"/>
      <c r="AF191" s="27"/>
      <c r="AG191" s="278"/>
      <c r="AH191" s="27"/>
    </row>
    <row r="192" spans="4:34" hidden="1" x14ac:dyDescent="0.35">
      <c r="D192" s="27"/>
      <c r="E192" s="27"/>
      <c r="N192" s="27"/>
      <c r="O192" s="27"/>
      <c r="P192" s="27"/>
      <c r="Z192" s="27"/>
      <c r="AA192" s="27"/>
      <c r="AB192" s="27"/>
      <c r="AF192" s="27"/>
      <c r="AG192" s="278"/>
      <c r="AH192" s="27"/>
    </row>
    <row r="193" spans="4:34" hidden="1" x14ac:dyDescent="0.35">
      <c r="D193" s="27"/>
      <c r="E193" s="27"/>
      <c r="N193" s="27"/>
      <c r="O193" s="27"/>
      <c r="P193" s="27"/>
      <c r="Z193" s="27"/>
      <c r="AA193" s="27"/>
      <c r="AB193" s="27"/>
      <c r="AF193" s="27"/>
      <c r="AG193" s="278"/>
      <c r="AH193" s="27"/>
    </row>
    <row r="194" spans="4:34" hidden="1" x14ac:dyDescent="0.35">
      <c r="D194" s="27"/>
      <c r="E194" s="27"/>
      <c r="N194" s="27"/>
      <c r="O194" s="27"/>
      <c r="P194" s="27"/>
      <c r="Z194" s="27"/>
      <c r="AA194" s="27"/>
      <c r="AB194" s="27"/>
      <c r="AF194" s="27"/>
      <c r="AG194" s="278"/>
      <c r="AH194" s="27"/>
    </row>
    <row r="195" spans="4:34" hidden="1" x14ac:dyDescent="0.35">
      <c r="D195" s="27"/>
      <c r="E195" s="27"/>
      <c r="N195" s="27"/>
      <c r="O195" s="27"/>
      <c r="P195" s="27"/>
      <c r="Z195" s="27"/>
      <c r="AA195" s="27"/>
      <c r="AB195" s="27"/>
      <c r="AF195" s="27"/>
      <c r="AG195" s="278"/>
      <c r="AH195" s="27"/>
    </row>
    <row r="196" spans="4:34" hidden="1" x14ac:dyDescent="0.35">
      <c r="D196" s="27"/>
      <c r="E196" s="27"/>
      <c r="N196" s="27"/>
      <c r="O196" s="27"/>
      <c r="P196" s="27"/>
      <c r="Z196" s="27"/>
      <c r="AA196" s="27"/>
      <c r="AB196" s="27"/>
      <c r="AF196" s="27"/>
      <c r="AG196" s="278"/>
      <c r="AH196" s="27"/>
    </row>
    <row r="197" spans="4:34" hidden="1" x14ac:dyDescent="0.35">
      <c r="D197" s="27"/>
      <c r="E197" s="27"/>
      <c r="N197" s="27"/>
      <c r="O197" s="27"/>
      <c r="P197" s="27"/>
      <c r="Z197" s="27"/>
      <c r="AA197" s="27"/>
      <c r="AB197" s="27"/>
      <c r="AF197" s="27"/>
      <c r="AG197" s="278"/>
      <c r="AH197" s="27"/>
    </row>
    <row r="198" spans="4:34" hidden="1" x14ac:dyDescent="0.35">
      <c r="D198" s="27"/>
      <c r="E198" s="27"/>
      <c r="N198" s="27"/>
      <c r="O198" s="27"/>
      <c r="P198" s="27"/>
      <c r="Z198" s="27"/>
      <c r="AA198" s="27"/>
      <c r="AB198" s="27"/>
      <c r="AF198" s="27"/>
      <c r="AG198" s="278"/>
      <c r="AH198" s="27"/>
    </row>
    <row r="199" spans="4:34" hidden="1" x14ac:dyDescent="0.35">
      <c r="D199" s="27"/>
      <c r="E199" s="27"/>
      <c r="N199" s="27"/>
      <c r="O199" s="27"/>
      <c r="P199" s="27"/>
      <c r="Z199" s="27"/>
      <c r="AA199" s="27"/>
      <c r="AB199" s="27"/>
      <c r="AF199" s="27"/>
      <c r="AG199" s="278"/>
      <c r="AH199" s="27"/>
    </row>
    <row r="200" spans="4:34" hidden="1" x14ac:dyDescent="0.35">
      <c r="D200" s="27"/>
      <c r="E200" s="27"/>
      <c r="N200" s="27"/>
      <c r="O200" s="27"/>
      <c r="P200" s="27"/>
      <c r="Z200" s="27"/>
      <c r="AA200" s="27"/>
      <c r="AB200" s="27"/>
      <c r="AF200" s="27"/>
      <c r="AG200" s="278"/>
      <c r="AH200" s="27"/>
    </row>
    <row r="201" spans="4:34" hidden="1" x14ac:dyDescent="0.35">
      <c r="D201" s="27"/>
      <c r="E201" s="27"/>
      <c r="N201" s="27"/>
      <c r="O201" s="27"/>
      <c r="P201" s="27"/>
      <c r="Z201" s="27"/>
      <c r="AA201" s="27"/>
      <c r="AB201" s="27"/>
      <c r="AF201" s="27"/>
      <c r="AG201" s="278"/>
      <c r="AH201" s="27"/>
    </row>
    <row r="202" spans="4:34" hidden="1" x14ac:dyDescent="0.35">
      <c r="D202" s="27"/>
      <c r="E202" s="27"/>
      <c r="N202" s="27"/>
      <c r="O202" s="27"/>
      <c r="P202" s="27"/>
      <c r="Z202" s="27"/>
      <c r="AA202" s="27"/>
      <c r="AB202" s="27"/>
      <c r="AF202" s="27"/>
      <c r="AG202" s="278"/>
      <c r="AH202" s="27"/>
    </row>
    <row r="203" spans="4:34" hidden="1" x14ac:dyDescent="0.35">
      <c r="D203" s="27"/>
      <c r="E203" s="27"/>
      <c r="N203" s="27"/>
      <c r="O203" s="27"/>
      <c r="P203" s="27"/>
      <c r="Z203" s="27"/>
      <c r="AA203" s="27"/>
      <c r="AB203" s="27"/>
      <c r="AF203" s="27"/>
      <c r="AG203" s="278"/>
      <c r="AH203" s="27"/>
    </row>
    <row r="204" spans="4:34" hidden="1" x14ac:dyDescent="0.35">
      <c r="D204" s="27"/>
      <c r="E204" s="27"/>
      <c r="N204" s="27"/>
      <c r="O204" s="27"/>
      <c r="P204" s="27"/>
      <c r="Z204" s="27"/>
      <c r="AA204" s="27"/>
      <c r="AB204" s="27"/>
      <c r="AF204" s="27"/>
      <c r="AG204" s="278"/>
      <c r="AH204" s="27"/>
    </row>
    <row r="205" spans="4:34" hidden="1" x14ac:dyDescent="0.35">
      <c r="D205" s="27"/>
      <c r="E205" s="27"/>
      <c r="N205" s="27"/>
      <c r="O205" s="27"/>
      <c r="P205" s="27"/>
      <c r="Z205" s="27"/>
      <c r="AA205" s="27"/>
      <c r="AB205" s="27"/>
      <c r="AF205" s="27"/>
      <c r="AG205" s="278"/>
      <c r="AH205" s="27"/>
    </row>
    <row r="206" spans="4:34" hidden="1" x14ac:dyDescent="0.35">
      <c r="D206" s="27"/>
      <c r="E206" s="27"/>
      <c r="N206" s="27"/>
      <c r="O206" s="27"/>
      <c r="P206" s="27"/>
      <c r="Z206" s="27"/>
      <c r="AA206" s="27"/>
      <c r="AB206" s="27"/>
      <c r="AF206" s="27"/>
      <c r="AG206" s="278"/>
      <c r="AH206" s="27"/>
    </row>
    <row r="207" spans="4:34" hidden="1" x14ac:dyDescent="0.35">
      <c r="D207" s="27"/>
      <c r="E207" s="27"/>
      <c r="N207" s="27"/>
      <c r="O207" s="27"/>
      <c r="P207" s="27"/>
      <c r="Z207" s="27"/>
      <c r="AA207" s="27"/>
      <c r="AB207" s="27"/>
      <c r="AF207" s="27"/>
      <c r="AG207" s="278"/>
      <c r="AH207" s="27"/>
    </row>
    <row r="208" spans="4:34" hidden="1" x14ac:dyDescent="0.35">
      <c r="D208" s="27"/>
      <c r="E208" s="27"/>
      <c r="N208" s="27"/>
      <c r="O208" s="27"/>
      <c r="P208" s="27"/>
      <c r="Z208" s="27"/>
      <c r="AA208" s="27"/>
      <c r="AB208" s="27"/>
      <c r="AF208" s="27"/>
      <c r="AG208" s="278"/>
      <c r="AH208" s="27"/>
    </row>
    <row r="209" spans="4:34" hidden="1" x14ac:dyDescent="0.35">
      <c r="D209" s="27"/>
      <c r="E209" s="27"/>
      <c r="N209" s="27"/>
      <c r="O209" s="27"/>
      <c r="P209" s="27"/>
      <c r="Z209" s="27"/>
      <c r="AA209" s="27"/>
      <c r="AB209" s="27"/>
      <c r="AF209" s="27"/>
      <c r="AG209" s="278"/>
      <c r="AH209" s="27"/>
    </row>
    <row r="210" spans="4:34" hidden="1" x14ac:dyDescent="0.35">
      <c r="D210" s="27"/>
      <c r="E210" s="27"/>
      <c r="N210" s="27"/>
      <c r="O210" s="27"/>
      <c r="P210" s="27"/>
      <c r="Z210" s="27"/>
      <c r="AA210" s="27"/>
      <c r="AB210" s="27"/>
      <c r="AF210" s="27"/>
      <c r="AG210" s="278"/>
      <c r="AH210" s="27"/>
    </row>
    <row r="211" spans="4:34" hidden="1" x14ac:dyDescent="0.35">
      <c r="D211" s="27"/>
      <c r="E211" s="27"/>
      <c r="N211" s="27"/>
      <c r="O211" s="27"/>
      <c r="P211" s="27"/>
      <c r="Z211" s="27"/>
      <c r="AA211" s="27"/>
      <c r="AB211" s="27"/>
      <c r="AF211" s="27"/>
      <c r="AG211" s="278"/>
      <c r="AH211" s="27"/>
    </row>
    <row r="212" spans="4:34" hidden="1" x14ac:dyDescent="0.35">
      <c r="D212" s="27"/>
      <c r="E212" s="27"/>
      <c r="N212" s="27"/>
      <c r="O212" s="27"/>
      <c r="P212" s="27"/>
      <c r="Z212" s="27"/>
      <c r="AA212" s="27"/>
      <c r="AB212" s="27"/>
      <c r="AF212" s="27"/>
      <c r="AG212" s="278"/>
      <c r="AH212" s="27"/>
    </row>
    <row r="213" spans="4:34" hidden="1" x14ac:dyDescent="0.35">
      <c r="D213" s="27"/>
      <c r="E213" s="27"/>
      <c r="N213" s="27"/>
      <c r="O213" s="27"/>
      <c r="P213" s="27"/>
      <c r="Z213" s="27"/>
      <c r="AA213" s="27"/>
      <c r="AB213" s="27"/>
      <c r="AF213" s="27"/>
      <c r="AG213" s="278"/>
      <c r="AH213" s="27"/>
    </row>
    <row r="214" spans="4:34" hidden="1" x14ac:dyDescent="0.35">
      <c r="D214" s="27"/>
      <c r="E214" s="27"/>
      <c r="N214" s="27"/>
      <c r="O214" s="27"/>
      <c r="P214" s="27"/>
      <c r="Z214" s="27"/>
      <c r="AA214" s="27"/>
      <c r="AB214" s="27"/>
      <c r="AF214" s="27"/>
      <c r="AG214" s="278"/>
      <c r="AH214" s="27"/>
    </row>
    <row r="215" spans="4:34" hidden="1" x14ac:dyDescent="0.35">
      <c r="D215" s="27"/>
      <c r="E215" s="27"/>
      <c r="N215" s="27"/>
      <c r="O215" s="27"/>
      <c r="P215" s="27"/>
      <c r="Z215" s="27"/>
      <c r="AA215" s="27"/>
      <c r="AB215" s="27"/>
      <c r="AF215" s="27"/>
      <c r="AG215" s="278"/>
      <c r="AH215" s="27"/>
    </row>
    <row r="216" spans="4:34" hidden="1" x14ac:dyDescent="0.35">
      <c r="D216" s="27"/>
      <c r="E216" s="27"/>
      <c r="N216" s="27"/>
      <c r="O216" s="27"/>
      <c r="P216" s="27"/>
      <c r="Z216" s="27"/>
      <c r="AA216" s="27"/>
      <c r="AB216" s="27"/>
      <c r="AF216" s="27"/>
      <c r="AG216" s="278"/>
      <c r="AH216" s="27"/>
    </row>
    <row r="217" spans="4:34" hidden="1" x14ac:dyDescent="0.35">
      <c r="D217" s="27"/>
      <c r="E217" s="27"/>
      <c r="N217" s="27"/>
      <c r="O217" s="27"/>
      <c r="P217" s="27"/>
      <c r="Z217" s="27"/>
      <c r="AA217" s="27"/>
      <c r="AB217" s="27"/>
      <c r="AF217" s="27"/>
      <c r="AG217" s="278"/>
      <c r="AH217" s="27"/>
    </row>
    <row r="218" spans="4:34" hidden="1" x14ac:dyDescent="0.35">
      <c r="D218" s="27"/>
      <c r="E218" s="27"/>
      <c r="N218" s="27"/>
      <c r="O218" s="27"/>
      <c r="P218" s="27"/>
      <c r="Z218" s="27"/>
      <c r="AA218" s="27"/>
      <c r="AB218" s="27"/>
      <c r="AF218" s="27"/>
      <c r="AG218" s="278"/>
      <c r="AH218" s="27"/>
    </row>
    <row r="219" spans="4:34" hidden="1" x14ac:dyDescent="0.35">
      <c r="D219" s="27"/>
      <c r="E219" s="27"/>
      <c r="N219" s="27"/>
      <c r="O219" s="27"/>
      <c r="P219" s="27"/>
      <c r="Z219" s="27"/>
      <c r="AA219" s="27"/>
      <c r="AB219" s="27"/>
      <c r="AF219" s="27"/>
      <c r="AG219" s="278"/>
      <c r="AH219" s="27"/>
    </row>
    <row r="220" spans="4:34" hidden="1" x14ac:dyDescent="0.35">
      <c r="D220" s="27"/>
      <c r="E220" s="27"/>
      <c r="N220" s="27"/>
      <c r="O220" s="27"/>
      <c r="P220" s="27"/>
      <c r="Z220" s="27"/>
      <c r="AA220" s="27"/>
      <c r="AB220" s="27"/>
      <c r="AF220" s="27"/>
      <c r="AG220" s="278"/>
      <c r="AH220" s="27"/>
    </row>
    <row r="221" spans="4:34" hidden="1" x14ac:dyDescent="0.35">
      <c r="D221" s="27"/>
      <c r="E221" s="27"/>
      <c r="N221" s="27"/>
      <c r="O221" s="27"/>
      <c r="P221" s="27"/>
      <c r="Z221" s="27"/>
      <c r="AA221" s="27"/>
      <c r="AB221" s="27"/>
      <c r="AF221" s="27"/>
      <c r="AG221" s="278"/>
      <c r="AH221" s="27"/>
    </row>
    <row r="222" spans="4:34" hidden="1" x14ac:dyDescent="0.35">
      <c r="D222" s="27"/>
      <c r="E222" s="27"/>
      <c r="N222" s="27"/>
      <c r="O222" s="27"/>
      <c r="P222" s="27"/>
      <c r="Z222" s="27"/>
      <c r="AA222" s="27"/>
      <c r="AB222" s="27"/>
      <c r="AF222" s="27"/>
      <c r="AG222" s="278"/>
      <c r="AH222" s="27"/>
    </row>
    <row r="223" spans="4:34" hidden="1" x14ac:dyDescent="0.35">
      <c r="D223" s="27"/>
      <c r="E223" s="27"/>
      <c r="N223" s="27"/>
      <c r="O223" s="27"/>
      <c r="P223" s="27"/>
      <c r="Z223" s="27"/>
      <c r="AA223" s="27"/>
      <c r="AB223" s="27"/>
      <c r="AF223" s="27"/>
      <c r="AG223" s="278"/>
      <c r="AH223" s="27"/>
    </row>
    <row r="224" spans="4:34" hidden="1" x14ac:dyDescent="0.35">
      <c r="D224" s="27"/>
      <c r="E224" s="27"/>
      <c r="N224" s="27"/>
      <c r="O224" s="27"/>
      <c r="P224" s="27"/>
      <c r="Z224" s="27"/>
      <c r="AA224" s="27"/>
      <c r="AB224" s="27"/>
      <c r="AF224" s="27"/>
      <c r="AG224" s="278"/>
      <c r="AH224" s="27"/>
    </row>
    <row r="225" spans="4:34" hidden="1" x14ac:dyDescent="0.35">
      <c r="D225" s="27"/>
      <c r="E225" s="27"/>
      <c r="N225" s="27"/>
      <c r="O225" s="27"/>
      <c r="P225" s="27"/>
      <c r="Z225" s="27"/>
      <c r="AA225" s="27"/>
      <c r="AB225" s="27"/>
      <c r="AF225" s="27"/>
      <c r="AG225" s="278"/>
      <c r="AH225" s="27"/>
    </row>
    <row r="226" spans="4:34" hidden="1" x14ac:dyDescent="0.35">
      <c r="D226" s="27"/>
      <c r="E226" s="27"/>
      <c r="N226" s="27"/>
      <c r="O226" s="27"/>
      <c r="P226" s="27"/>
      <c r="Z226" s="27"/>
      <c r="AA226" s="27"/>
      <c r="AB226" s="27"/>
      <c r="AF226" s="27"/>
      <c r="AG226" s="278"/>
      <c r="AH226" s="27"/>
    </row>
    <row r="227" spans="4:34" hidden="1" x14ac:dyDescent="0.35">
      <c r="D227" s="27"/>
      <c r="E227" s="27"/>
      <c r="N227" s="27"/>
      <c r="O227" s="27"/>
      <c r="P227" s="27"/>
      <c r="Z227" s="27"/>
      <c r="AA227" s="27"/>
      <c r="AB227" s="27"/>
      <c r="AF227" s="27"/>
      <c r="AG227" s="278"/>
      <c r="AH227" s="27"/>
    </row>
    <row r="228" spans="4:34" hidden="1" x14ac:dyDescent="0.35">
      <c r="D228" s="27"/>
      <c r="E228" s="27"/>
      <c r="N228" s="27"/>
      <c r="O228" s="27"/>
      <c r="P228" s="27"/>
      <c r="Z228" s="27"/>
      <c r="AA228" s="27"/>
      <c r="AB228" s="27"/>
      <c r="AF228" s="27"/>
      <c r="AG228" s="278"/>
      <c r="AH228" s="27"/>
    </row>
    <row r="229" spans="4:34" hidden="1" x14ac:dyDescent="0.35">
      <c r="D229" s="27"/>
      <c r="E229" s="27"/>
      <c r="N229" s="27"/>
      <c r="O229" s="27"/>
      <c r="P229" s="27"/>
      <c r="Z229" s="27"/>
      <c r="AA229" s="27"/>
      <c r="AB229" s="27"/>
      <c r="AF229" s="27"/>
      <c r="AG229" s="278"/>
      <c r="AH229" s="27"/>
    </row>
    <row r="230" spans="4:34" hidden="1" x14ac:dyDescent="0.35">
      <c r="D230" s="27"/>
      <c r="E230" s="27"/>
      <c r="N230" s="27"/>
      <c r="O230" s="27"/>
      <c r="P230" s="27"/>
      <c r="Z230" s="27"/>
      <c r="AA230" s="27"/>
      <c r="AB230" s="27"/>
      <c r="AF230" s="27"/>
      <c r="AG230" s="278"/>
      <c r="AH230" s="27"/>
    </row>
    <row r="231" spans="4:34" hidden="1" x14ac:dyDescent="0.35">
      <c r="D231" s="27"/>
      <c r="E231" s="27"/>
      <c r="N231" s="27"/>
      <c r="O231" s="27"/>
      <c r="P231" s="27"/>
      <c r="Z231" s="27"/>
      <c r="AA231" s="27"/>
      <c r="AB231" s="27"/>
      <c r="AF231" s="27"/>
      <c r="AG231" s="278"/>
      <c r="AH231" s="27"/>
    </row>
    <row r="232" spans="4:34" hidden="1" x14ac:dyDescent="0.35">
      <c r="D232" s="27"/>
      <c r="E232" s="27"/>
      <c r="N232" s="27"/>
      <c r="O232" s="27"/>
      <c r="P232" s="27"/>
      <c r="Z232" s="27"/>
      <c r="AA232" s="27"/>
      <c r="AB232" s="27"/>
      <c r="AF232" s="27"/>
      <c r="AG232" s="278"/>
      <c r="AH232" s="27"/>
    </row>
    <row r="233" spans="4:34" hidden="1" x14ac:dyDescent="0.35">
      <c r="D233" s="27"/>
      <c r="E233" s="27"/>
      <c r="N233" s="27"/>
      <c r="O233" s="27"/>
      <c r="P233" s="27"/>
      <c r="Z233" s="27"/>
      <c r="AA233" s="27"/>
      <c r="AB233" s="27"/>
      <c r="AF233" s="27"/>
      <c r="AG233" s="278"/>
      <c r="AH233" s="27"/>
    </row>
    <row r="234" spans="4:34" hidden="1" x14ac:dyDescent="0.35">
      <c r="D234" s="27"/>
      <c r="E234" s="27"/>
      <c r="N234" s="27"/>
      <c r="O234" s="27"/>
      <c r="P234" s="27"/>
      <c r="Z234" s="27"/>
      <c r="AA234" s="27"/>
      <c r="AB234" s="27"/>
      <c r="AF234" s="27"/>
      <c r="AG234" s="278"/>
      <c r="AH234" s="27"/>
    </row>
    <row r="235" spans="4:34" hidden="1" x14ac:dyDescent="0.35">
      <c r="D235" s="27"/>
      <c r="E235" s="27"/>
      <c r="N235" s="27"/>
      <c r="O235" s="27"/>
      <c r="P235" s="27"/>
      <c r="Z235" s="27"/>
      <c r="AA235" s="27"/>
      <c r="AB235" s="27"/>
      <c r="AF235" s="27"/>
      <c r="AG235" s="278"/>
      <c r="AH235" s="27"/>
    </row>
    <row r="236" spans="4:34" hidden="1" x14ac:dyDescent="0.35">
      <c r="D236" s="27"/>
      <c r="E236" s="27"/>
      <c r="N236" s="27"/>
      <c r="O236" s="27"/>
      <c r="P236" s="27"/>
      <c r="Z236" s="27"/>
      <c r="AA236" s="27"/>
      <c r="AB236" s="27"/>
      <c r="AF236" s="27"/>
      <c r="AG236" s="278"/>
      <c r="AH236" s="27"/>
    </row>
    <row r="237" spans="4:34" hidden="1" x14ac:dyDescent="0.35">
      <c r="D237" s="27"/>
      <c r="E237" s="27"/>
      <c r="N237" s="27"/>
      <c r="O237" s="27"/>
      <c r="P237" s="27"/>
      <c r="Z237" s="27"/>
      <c r="AA237" s="27"/>
      <c r="AB237" s="27"/>
      <c r="AF237" s="27"/>
      <c r="AG237" s="278"/>
      <c r="AH237" s="27"/>
    </row>
    <row r="238" spans="4:34" hidden="1" x14ac:dyDescent="0.35">
      <c r="D238" s="27"/>
      <c r="E238" s="27"/>
      <c r="N238" s="27"/>
      <c r="O238" s="27"/>
      <c r="P238" s="27"/>
      <c r="Z238" s="27"/>
      <c r="AA238" s="27"/>
      <c r="AB238" s="27"/>
      <c r="AF238" s="27"/>
      <c r="AG238" s="278"/>
      <c r="AH238" s="27"/>
    </row>
    <row r="239" spans="4:34" hidden="1" x14ac:dyDescent="0.35">
      <c r="D239" s="27"/>
      <c r="E239" s="27"/>
      <c r="N239" s="27"/>
      <c r="O239" s="27"/>
      <c r="P239" s="27"/>
      <c r="Z239" s="27"/>
      <c r="AA239" s="27"/>
      <c r="AB239" s="27"/>
      <c r="AF239" s="27"/>
      <c r="AG239" s="278"/>
      <c r="AH239" s="27"/>
    </row>
    <row r="240" spans="4:34" hidden="1" x14ac:dyDescent="0.35">
      <c r="D240" s="27"/>
      <c r="E240" s="27"/>
      <c r="N240" s="27"/>
      <c r="O240" s="27"/>
      <c r="P240" s="27"/>
      <c r="Z240" s="27"/>
      <c r="AA240" s="27"/>
      <c r="AB240" s="27"/>
      <c r="AF240" s="27"/>
      <c r="AG240" s="278"/>
      <c r="AH240" s="27"/>
    </row>
    <row r="241" spans="4:34" hidden="1" x14ac:dyDescent="0.35">
      <c r="D241" s="27"/>
      <c r="E241" s="27"/>
      <c r="N241" s="27"/>
      <c r="O241" s="27"/>
      <c r="P241" s="27"/>
      <c r="Z241" s="27"/>
      <c r="AA241" s="27"/>
      <c r="AB241" s="27"/>
      <c r="AF241" s="27"/>
      <c r="AG241" s="278"/>
      <c r="AH241" s="27"/>
    </row>
    <row r="242" spans="4:34" hidden="1" x14ac:dyDescent="0.35">
      <c r="D242" s="27"/>
      <c r="E242" s="27"/>
      <c r="N242" s="27"/>
      <c r="O242" s="27"/>
      <c r="P242" s="27"/>
      <c r="Z242" s="27"/>
      <c r="AA242" s="27"/>
      <c r="AB242" s="27"/>
      <c r="AF242" s="27"/>
      <c r="AG242" s="278"/>
      <c r="AH242" s="27"/>
    </row>
    <row r="243" spans="4:34" hidden="1" x14ac:dyDescent="0.35">
      <c r="D243" s="27"/>
      <c r="E243" s="27"/>
      <c r="N243" s="27"/>
      <c r="O243" s="27"/>
      <c r="P243" s="27"/>
      <c r="Z243" s="27"/>
      <c r="AA243" s="27"/>
      <c r="AB243" s="27"/>
      <c r="AF243" s="27"/>
      <c r="AG243" s="278"/>
      <c r="AH243" s="27"/>
    </row>
    <row r="244" spans="4:34" hidden="1" x14ac:dyDescent="0.35">
      <c r="D244" s="27"/>
      <c r="E244" s="27"/>
      <c r="N244" s="27"/>
      <c r="O244" s="27"/>
      <c r="P244" s="27"/>
      <c r="Z244" s="27"/>
      <c r="AA244" s="27"/>
      <c r="AB244" s="27"/>
      <c r="AF244" s="27"/>
      <c r="AG244" s="278"/>
      <c r="AH244" s="27"/>
    </row>
    <row r="245" spans="4:34" hidden="1" x14ac:dyDescent="0.35">
      <c r="D245" s="27"/>
      <c r="E245" s="27"/>
      <c r="N245" s="27"/>
      <c r="O245" s="27"/>
      <c r="P245" s="27"/>
      <c r="Z245" s="27"/>
      <c r="AA245" s="27"/>
      <c r="AB245" s="27"/>
      <c r="AF245" s="27"/>
      <c r="AG245" s="278"/>
      <c r="AH245" s="27"/>
    </row>
    <row r="246" spans="4:34" hidden="1" x14ac:dyDescent="0.35">
      <c r="D246" s="27"/>
      <c r="E246" s="27"/>
      <c r="N246" s="27"/>
      <c r="O246" s="27"/>
      <c r="P246" s="27"/>
      <c r="Z246" s="27"/>
      <c r="AA246" s="27"/>
      <c r="AB246" s="27"/>
      <c r="AF246" s="27"/>
      <c r="AG246" s="278"/>
      <c r="AH246" s="27"/>
    </row>
    <row r="247" spans="4:34" hidden="1" x14ac:dyDescent="0.35">
      <c r="D247" s="27"/>
      <c r="E247" s="27"/>
      <c r="N247" s="27"/>
      <c r="O247" s="27"/>
      <c r="P247" s="27"/>
      <c r="Z247" s="27"/>
      <c r="AA247" s="27"/>
      <c r="AB247" s="27"/>
      <c r="AF247" s="27"/>
      <c r="AG247" s="278"/>
      <c r="AH247" s="27"/>
    </row>
    <row r="248" spans="4:34" hidden="1" x14ac:dyDescent="0.35">
      <c r="D248" s="27"/>
      <c r="E248" s="27"/>
      <c r="N248" s="27"/>
      <c r="O248" s="27"/>
      <c r="P248" s="27"/>
      <c r="Z248" s="27"/>
      <c r="AA248" s="27"/>
      <c r="AB248" s="27"/>
      <c r="AF248" s="27"/>
      <c r="AG248" s="278"/>
      <c r="AH248" s="27"/>
    </row>
    <row r="249" spans="4:34" hidden="1" x14ac:dyDescent="0.35">
      <c r="D249" s="27"/>
      <c r="E249" s="27"/>
      <c r="N249" s="27"/>
      <c r="O249" s="27"/>
      <c r="P249" s="27"/>
      <c r="Z249" s="27"/>
      <c r="AA249" s="27"/>
      <c r="AB249" s="27"/>
      <c r="AF249" s="27"/>
      <c r="AG249" s="278"/>
      <c r="AH249" s="27"/>
    </row>
    <row r="250" spans="4:34" hidden="1" x14ac:dyDescent="0.35">
      <c r="D250" s="27"/>
      <c r="E250" s="27"/>
      <c r="N250" s="27"/>
      <c r="O250" s="27"/>
      <c r="P250" s="27"/>
      <c r="Z250" s="27"/>
      <c r="AA250" s="27"/>
      <c r="AB250" s="27"/>
      <c r="AF250" s="27"/>
      <c r="AG250" s="278"/>
      <c r="AH250" s="27"/>
    </row>
    <row r="251" spans="4:34" hidden="1" x14ac:dyDescent="0.35">
      <c r="D251" s="27"/>
      <c r="E251" s="27"/>
      <c r="N251" s="27"/>
      <c r="O251" s="27"/>
      <c r="P251" s="27"/>
      <c r="Z251" s="27"/>
      <c r="AA251" s="27"/>
      <c r="AB251" s="27"/>
      <c r="AF251" s="27"/>
      <c r="AG251" s="278"/>
      <c r="AH251" s="27"/>
    </row>
    <row r="252" spans="4:34" hidden="1" x14ac:dyDescent="0.35">
      <c r="D252" s="27"/>
      <c r="E252" s="27"/>
      <c r="N252" s="27"/>
      <c r="O252" s="27"/>
      <c r="P252" s="27"/>
      <c r="Z252" s="27"/>
      <c r="AA252" s="27"/>
      <c r="AB252" s="27"/>
      <c r="AF252" s="27"/>
      <c r="AG252" s="278"/>
      <c r="AH252" s="27"/>
    </row>
    <row r="253" spans="4:34" hidden="1" x14ac:dyDescent="0.35">
      <c r="D253" s="27"/>
      <c r="E253" s="27"/>
      <c r="N253" s="27"/>
      <c r="O253" s="27"/>
      <c r="P253" s="27"/>
      <c r="Z253" s="27"/>
      <c r="AA253" s="27"/>
      <c r="AB253" s="27"/>
      <c r="AF253" s="27"/>
      <c r="AG253" s="278"/>
      <c r="AH253" s="27"/>
    </row>
    <row r="254" spans="4:34" hidden="1" x14ac:dyDescent="0.35">
      <c r="D254" s="27"/>
      <c r="E254" s="27"/>
      <c r="N254" s="27"/>
      <c r="O254" s="27"/>
      <c r="P254" s="27"/>
      <c r="Z254" s="27"/>
      <c r="AA254" s="27"/>
      <c r="AB254" s="27"/>
      <c r="AF254" s="27"/>
      <c r="AG254" s="278"/>
      <c r="AH254" s="27"/>
    </row>
    <row r="255" spans="4:34" hidden="1" x14ac:dyDescent="0.35">
      <c r="D255" s="27"/>
      <c r="E255" s="27"/>
      <c r="N255" s="27"/>
      <c r="O255" s="27"/>
      <c r="P255" s="27"/>
      <c r="Z255" s="27"/>
      <c r="AA255" s="27"/>
      <c r="AB255" s="27"/>
      <c r="AF255" s="27"/>
      <c r="AG255" s="278"/>
      <c r="AH255" s="27"/>
    </row>
    <row r="256" spans="4:34" hidden="1" x14ac:dyDescent="0.35">
      <c r="D256" s="27"/>
      <c r="E256" s="27"/>
      <c r="N256" s="27"/>
      <c r="O256" s="27"/>
      <c r="P256" s="27"/>
      <c r="Z256" s="27"/>
      <c r="AA256" s="27"/>
      <c r="AB256" s="27"/>
      <c r="AF256" s="27"/>
      <c r="AG256" s="278"/>
      <c r="AH256" s="27"/>
    </row>
    <row r="257" spans="4:34" hidden="1" x14ac:dyDescent="0.35">
      <c r="D257" s="27"/>
      <c r="E257" s="27"/>
      <c r="N257" s="27"/>
      <c r="O257" s="27"/>
      <c r="P257" s="27"/>
      <c r="Z257" s="27"/>
      <c r="AA257" s="27"/>
      <c r="AB257" s="27"/>
      <c r="AF257" s="27"/>
      <c r="AG257" s="278"/>
      <c r="AH257" s="27"/>
    </row>
    <row r="258" spans="4:34" hidden="1" x14ac:dyDescent="0.35">
      <c r="D258" s="27"/>
      <c r="E258" s="27"/>
      <c r="N258" s="27"/>
      <c r="O258" s="27"/>
      <c r="P258" s="27"/>
      <c r="Z258" s="27"/>
      <c r="AA258" s="27"/>
      <c r="AB258" s="27"/>
      <c r="AF258" s="27"/>
      <c r="AG258" s="278"/>
      <c r="AH258" s="27"/>
    </row>
    <row r="259" spans="4:34" hidden="1" x14ac:dyDescent="0.35">
      <c r="D259" s="27"/>
      <c r="E259" s="27"/>
      <c r="N259" s="27"/>
      <c r="O259" s="27"/>
      <c r="P259" s="27"/>
      <c r="Z259" s="27"/>
      <c r="AA259" s="27"/>
      <c r="AB259" s="27"/>
      <c r="AF259" s="27"/>
      <c r="AG259" s="278"/>
      <c r="AH259" s="27"/>
    </row>
    <row r="260" spans="4:34" hidden="1" x14ac:dyDescent="0.35">
      <c r="D260" s="27"/>
      <c r="E260" s="27"/>
      <c r="N260" s="27"/>
      <c r="O260" s="27"/>
      <c r="P260" s="27"/>
      <c r="Z260" s="27"/>
      <c r="AA260" s="27"/>
      <c r="AB260" s="27"/>
      <c r="AF260" s="27"/>
      <c r="AG260" s="278"/>
      <c r="AH260" s="27"/>
    </row>
    <row r="261" spans="4:34" hidden="1" x14ac:dyDescent="0.35">
      <c r="D261" s="27"/>
      <c r="E261" s="27"/>
      <c r="N261" s="27"/>
      <c r="O261" s="27"/>
      <c r="P261" s="27"/>
      <c r="Z261" s="27"/>
      <c r="AA261" s="27"/>
      <c r="AB261" s="27"/>
      <c r="AF261" s="27"/>
      <c r="AG261" s="278"/>
      <c r="AH261" s="27"/>
    </row>
    <row r="262" spans="4:34" hidden="1" x14ac:dyDescent="0.35">
      <c r="D262" s="27"/>
      <c r="E262" s="27"/>
      <c r="N262" s="27"/>
      <c r="O262" s="27"/>
      <c r="P262" s="27"/>
      <c r="Z262" s="27"/>
      <c r="AA262" s="27"/>
      <c r="AB262" s="27"/>
      <c r="AF262" s="27"/>
      <c r="AG262" s="278"/>
      <c r="AH262" s="27"/>
    </row>
    <row r="263" spans="4:34" hidden="1" x14ac:dyDescent="0.35">
      <c r="D263" s="27"/>
      <c r="E263" s="27"/>
      <c r="N263" s="27"/>
      <c r="O263" s="27"/>
      <c r="P263" s="27"/>
      <c r="Z263" s="27"/>
      <c r="AA263" s="27"/>
      <c r="AB263" s="27"/>
      <c r="AF263" s="27"/>
      <c r="AG263" s="278"/>
      <c r="AH263" s="27"/>
    </row>
    <row r="264" spans="4:34" hidden="1" x14ac:dyDescent="0.35">
      <c r="D264" s="27"/>
      <c r="E264" s="27"/>
      <c r="N264" s="27"/>
      <c r="O264" s="27"/>
      <c r="P264" s="27"/>
      <c r="Z264" s="27"/>
      <c r="AA264" s="27"/>
      <c r="AB264" s="27"/>
      <c r="AF264" s="27"/>
      <c r="AG264" s="278"/>
      <c r="AH264" s="27"/>
    </row>
    <row r="265" spans="4:34" hidden="1" x14ac:dyDescent="0.35">
      <c r="D265" s="27"/>
      <c r="E265" s="27"/>
      <c r="N265" s="27"/>
      <c r="O265" s="27"/>
      <c r="P265" s="27"/>
      <c r="Z265" s="27"/>
      <c r="AA265" s="27"/>
      <c r="AB265" s="27"/>
      <c r="AF265" s="27"/>
      <c r="AG265" s="278"/>
      <c r="AH265" s="27"/>
    </row>
    <row r="266" spans="4:34" hidden="1" x14ac:dyDescent="0.35">
      <c r="D266" s="27"/>
      <c r="E266" s="27"/>
      <c r="N266" s="27"/>
      <c r="O266" s="27"/>
      <c r="P266" s="27"/>
      <c r="Z266" s="27"/>
      <c r="AA266" s="27"/>
      <c r="AB266" s="27"/>
      <c r="AF266" s="27"/>
      <c r="AG266" s="278"/>
      <c r="AH266" s="27"/>
    </row>
    <row r="267" spans="4:34" hidden="1" x14ac:dyDescent="0.35">
      <c r="D267" s="27"/>
      <c r="E267" s="27"/>
      <c r="N267" s="27"/>
      <c r="O267" s="27"/>
      <c r="P267" s="27"/>
      <c r="Z267" s="27"/>
      <c r="AA267" s="27"/>
      <c r="AB267" s="27"/>
      <c r="AF267" s="27"/>
      <c r="AG267" s="278"/>
      <c r="AH267" s="27"/>
    </row>
    <row r="268" spans="4:34" hidden="1" x14ac:dyDescent="0.35">
      <c r="D268" s="27"/>
      <c r="E268" s="27"/>
      <c r="N268" s="27"/>
      <c r="O268" s="27"/>
      <c r="P268" s="27"/>
      <c r="Z268" s="27"/>
      <c r="AA268" s="27"/>
      <c r="AB268" s="27"/>
      <c r="AF268" s="27"/>
      <c r="AG268" s="278"/>
      <c r="AH268" s="27"/>
    </row>
    <row r="269" spans="4:34" hidden="1" x14ac:dyDescent="0.35">
      <c r="D269" s="27"/>
      <c r="E269" s="27"/>
      <c r="N269" s="27"/>
      <c r="O269" s="27"/>
      <c r="P269" s="27"/>
      <c r="Z269" s="27"/>
      <c r="AA269" s="27"/>
      <c r="AB269" s="27"/>
      <c r="AF269" s="27"/>
      <c r="AG269" s="278"/>
      <c r="AH269" s="27"/>
    </row>
    <row r="270" spans="4:34" hidden="1" x14ac:dyDescent="0.35">
      <c r="D270" s="27"/>
      <c r="E270" s="27"/>
      <c r="N270" s="27"/>
      <c r="O270" s="27"/>
      <c r="P270" s="27"/>
      <c r="Z270" s="27"/>
      <c r="AA270" s="27"/>
      <c r="AB270" s="27"/>
      <c r="AF270" s="27"/>
      <c r="AG270" s="278"/>
      <c r="AH270" s="27"/>
    </row>
    <row r="271" spans="4:34" hidden="1" x14ac:dyDescent="0.35">
      <c r="D271" s="27"/>
      <c r="E271" s="27"/>
      <c r="N271" s="27"/>
      <c r="O271" s="27"/>
      <c r="P271" s="27"/>
      <c r="Z271" s="27"/>
      <c r="AA271" s="27"/>
      <c r="AB271" s="27"/>
      <c r="AF271" s="27"/>
      <c r="AG271" s="278"/>
      <c r="AH271" s="27"/>
    </row>
    <row r="272" spans="4:34" hidden="1" x14ac:dyDescent="0.35">
      <c r="D272" s="27"/>
      <c r="E272" s="27"/>
      <c r="N272" s="27"/>
      <c r="O272" s="27"/>
      <c r="P272" s="27"/>
      <c r="Z272" s="27"/>
      <c r="AA272" s="27"/>
      <c r="AB272" s="27"/>
      <c r="AF272" s="27"/>
      <c r="AG272" s="278"/>
      <c r="AH272" s="27"/>
    </row>
    <row r="273" spans="4:34" hidden="1" x14ac:dyDescent="0.35">
      <c r="D273" s="27"/>
      <c r="E273" s="27"/>
      <c r="N273" s="27"/>
      <c r="O273" s="27"/>
      <c r="P273" s="27"/>
      <c r="Z273" s="27"/>
      <c r="AA273" s="27"/>
      <c r="AB273" s="27"/>
      <c r="AF273" s="27"/>
      <c r="AG273" s="278"/>
      <c r="AH273" s="27"/>
    </row>
    <row r="274" spans="4:34" hidden="1" x14ac:dyDescent="0.35">
      <c r="D274" s="27"/>
      <c r="E274" s="27"/>
      <c r="N274" s="27"/>
      <c r="O274" s="27"/>
      <c r="P274" s="27"/>
      <c r="Z274" s="27"/>
      <c r="AA274" s="27"/>
      <c r="AB274" s="27"/>
      <c r="AF274" s="27"/>
      <c r="AG274" s="278"/>
      <c r="AH274" s="27"/>
    </row>
    <row r="275" spans="4:34" hidden="1" x14ac:dyDescent="0.35">
      <c r="D275" s="27"/>
      <c r="E275" s="27"/>
      <c r="N275" s="27"/>
      <c r="O275" s="27"/>
      <c r="P275" s="27"/>
      <c r="Z275" s="27"/>
      <c r="AA275" s="27"/>
      <c r="AB275" s="27"/>
      <c r="AF275" s="27"/>
      <c r="AG275" s="278"/>
      <c r="AH275" s="27"/>
    </row>
    <row r="276" spans="4:34" hidden="1" x14ac:dyDescent="0.35">
      <c r="D276" s="27"/>
      <c r="E276" s="27"/>
      <c r="N276" s="27"/>
      <c r="O276" s="27"/>
      <c r="P276" s="27"/>
      <c r="Z276" s="27"/>
      <c r="AA276" s="27"/>
      <c r="AB276" s="27"/>
      <c r="AF276" s="27"/>
      <c r="AG276" s="278"/>
      <c r="AH276" s="27"/>
    </row>
    <row r="277" spans="4:34" hidden="1" x14ac:dyDescent="0.35">
      <c r="D277" s="27"/>
      <c r="E277" s="27"/>
      <c r="N277" s="27"/>
      <c r="O277" s="27"/>
      <c r="P277" s="27"/>
      <c r="Z277" s="27"/>
      <c r="AA277" s="27"/>
      <c r="AB277" s="27"/>
      <c r="AF277" s="27"/>
      <c r="AG277" s="278"/>
      <c r="AH277" s="27"/>
    </row>
    <row r="278" spans="4:34" hidden="1" x14ac:dyDescent="0.35">
      <c r="D278" s="27"/>
      <c r="E278" s="27"/>
      <c r="N278" s="27"/>
      <c r="O278" s="27"/>
      <c r="P278" s="27"/>
      <c r="Z278" s="27"/>
      <c r="AA278" s="27"/>
      <c r="AB278" s="27"/>
      <c r="AF278" s="27"/>
      <c r="AG278" s="278"/>
      <c r="AH278" s="27"/>
    </row>
    <row r="279" spans="4:34" hidden="1" x14ac:dyDescent="0.35">
      <c r="D279" s="27"/>
      <c r="E279" s="27"/>
      <c r="N279" s="27"/>
      <c r="O279" s="27"/>
      <c r="P279" s="27"/>
      <c r="Z279" s="27"/>
      <c r="AA279" s="27"/>
      <c r="AB279" s="27"/>
      <c r="AF279" s="27"/>
      <c r="AG279" s="278"/>
      <c r="AH279" s="27"/>
    </row>
    <row r="280" spans="4:34" hidden="1" x14ac:dyDescent="0.35">
      <c r="D280" s="27"/>
      <c r="E280" s="27"/>
      <c r="N280" s="27"/>
      <c r="O280" s="27"/>
      <c r="P280" s="27"/>
      <c r="Z280" s="27"/>
      <c r="AA280" s="27"/>
      <c r="AB280" s="27"/>
      <c r="AF280" s="27"/>
      <c r="AG280" s="278"/>
      <c r="AH280" s="27"/>
    </row>
    <row r="281" spans="4:34" hidden="1" x14ac:dyDescent="0.35">
      <c r="D281" s="27"/>
      <c r="E281" s="27"/>
      <c r="N281" s="27"/>
      <c r="O281" s="27"/>
      <c r="P281" s="27"/>
      <c r="Z281" s="27"/>
      <c r="AA281" s="27"/>
      <c r="AB281" s="27"/>
      <c r="AF281" s="27"/>
      <c r="AG281" s="278"/>
      <c r="AH281" s="27"/>
    </row>
    <row r="282" spans="4:34" hidden="1" x14ac:dyDescent="0.35">
      <c r="D282" s="27"/>
      <c r="E282" s="27"/>
      <c r="N282" s="27"/>
      <c r="O282" s="27"/>
      <c r="P282" s="27"/>
      <c r="Z282" s="27"/>
      <c r="AA282" s="27"/>
      <c r="AB282" s="27"/>
      <c r="AF282" s="27"/>
      <c r="AG282" s="278"/>
      <c r="AH282" s="27"/>
    </row>
    <row r="283" spans="4:34" hidden="1" x14ac:dyDescent="0.35">
      <c r="D283" s="27"/>
      <c r="E283" s="27"/>
      <c r="N283" s="27"/>
      <c r="O283" s="27"/>
      <c r="P283" s="27"/>
      <c r="Z283" s="27"/>
      <c r="AA283" s="27"/>
      <c r="AB283" s="27"/>
      <c r="AF283" s="27"/>
      <c r="AG283" s="278"/>
      <c r="AH283" s="27"/>
    </row>
    <row r="284" spans="4:34" hidden="1" x14ac:dyDescent="0.35">
      <c r="D284" s="27"/>
      <c r="E284" s="27"/>
      <c r="N284" s="27"/>
      <c r="O284" s="27"/>
      <c r="P284" s="27"/>
      <c r="Z284" s="27"/>
      <c r="AA284" s="27"/>
      <c r="AB284" s="27"/>
      <c r="AF284" s="27"/>
      <c r="AG284" s="278"/>
      <c r="AH284" s="27"/>
    </row>
    <row r="285" spans="4:34" hidden="1" x14ac:dyDescent="0.35">
      <c r="D285" s="27"/>
      <c r="E285" s="27"/>
      <c r="N285" s="27"/>
      <c r="O285" s="27"/>
      <c r="P285" s="27"/>
      <c r="Z285" s="27"/>
      <c r="AA285" s="27"/>
      <c r="AB285" s="27"/>
      <c r="AF285" s="27"/>
      <c r="AG285" s="278"/>
      <c r="AH285" s="27"/>
    </row>
    <row r="286" spans="4:34" hidden="1" x14ac:dyDescent="0.35">
      <c r="D286" s="27"/>
      <c r="E286" s="27"/>
      <c r="N286" s="27"/>
      <c r="O286" s="27"/>
      <c r="P286" s="27"/>
      <c r="Z286" s="27"/>
      <c r="AA286" s="27"/>
      <c r="AB286" s="27"/>
      <c r="AF286" s="27"/>
      <c r="AG286" s="278"/>
      <c r="AH286" s="27"/>
    </row>
    <row r="287" spans="4:34" hidden="1" x14ac:dyDescent="0.35">
      <c r="D287" s="27"/>
      <c r="E287" s="27"/>
      <c r="N287" s="27"/>
      <c r="O287" s="27"/>
      <c r="P287" s="27"/>
      <c r="Z287" s="27"/>
      <c r="AA287" s="27"/>
      <c r="AB287" s="27"/>
      <c r="AF287" s="27"/>
      <c r="AG287" s="278"/>
      <c r="AH287" s="27"/>
    </row>
    <row r="288" spans="4:34" hidden="1" x14ac:dyDescent="0.35">
      <c r="D288" s="27"/>
      <c r="E288" s="27"/>
      <c r="N288" s="27"/>
      <c r="O288" s="27"/>
      <c r="P288" s="27"/>
      <c r="Z288" s="27"/>
      <c r="AA288" s="27"/>
      <c r="AB288" s="27"/>
      <c r="AF288" s="27"/>
      <c r="AG288" s="278"/>
      <c r="AH288" s="27"/>
    </row>
    <row r="289" spans="4:34" hidden="1" x14ac:dyDescent="0.35">
      <c r="D289" s="27"/>
      <c r="E289" s="27"/>
      <c r="N289" s="27"/>
      <c r="O289" s="27"/>
      <c r="P289" s="27"/>
      <c r="Z289" s="27"/>
      <c r="AA289" s="27"/>
      <c r="AB289" s="27"/>
      <c r="AF289" s="27"/>
      <c r="AG289" s="278"/>
      <c r="AH289" s="27"/>
    </row>
    <row r="290" spans="4:34" hidden="1" x14ac:dyDescent="0.35">
      <c r="D290" s="27"/>
      <c r="E290" s="27"/>
      <c r="N290" s="27"/>
      <c r="O290" s="27"/>
      <c r="P290" s="27"/>
      <c r="Z290" s="27"/>
      <c r="AA290" s="27"/>
      <c r="AB290" s="27"/>
      <c r="AF290" s="27"/>
      <c r="AG290" s="278"/>
      <c r="AH290" s="27"/>
    </row>
    <row r="291" spans="4:34" hidden="1" x14ac:dyDescent="0.35">
      <c r="D291" s="27"/>
      <c r="E291" s="27"/>
      <c r="N291" s="27"/>
      <c r="O291" s="27"/>
      <c r="P291" s="27"/>
      <c r="Z291" s="27"/>
      <c r="AA291" s="27"/>
      <c r="AB291" s="27"/>
      <c r="AF291" s="27"/>
      <c r="AG291" s="278"/>
      <c r="AH291" s="27"/>
    </row>
    <row r="292" spans="4:34" hidden="1" x14ac:dyDescent="0.35">
      <c r="D292" s="27"/>
      <c r="E292" s="27"/>
      <c r="N292" s="27"/>
      <c r="O292" s="27"/>
      <c r="P292" s="27"/>
      <c r="Z292" s="27"/>
      <c r="AA292" s="27"/>
      <c r="AB292" s="27"/>
      <c r="AF292" s="27"/>
      <c r="AG292" s="278"/>
      <c r="AH292" s="27"/>
    </row>
    <row r="293" spans="4:34" hidden="1" x14ac:dyDescent="0.35">
      <c r="D293" s="27"/>
      <c r="E293" s="27"/>
      <c r="N293" s="27"/>
      <c r="O293" s="27"/>
      <c r="P293" s="27"/>
      <c r="Z293" s="27"/>
      <c r="AA293" s="27"/>
      <c r="AB293" s="27"/>
      <c r="AF293" s="27"/>
      <c r="AG293" s="278"/>
      <c r="AH293" s="27"/>
    </row>
    <row r="294" spans="4:34" hidden="1" x14ac:dyDescent="0.35">
      <c r="D294" s="27"/>
      <c r="E294" s="27"/>
      <c r="N294" s="27"/>
      <c r="O294" s="27"/>
      <c r="P294" s="27"/>
      <c r="Z294" s="27"/>
      <c r="AA294" s="27"/>
      <c r="AB294" s="27"/>
      <c r="AF294" s="27"/>
      <c r="AG294" s="278"/>
      <c r="AH294" s="27"/>
    </row>
    <row r="295" spans="4:34" hidden="1" x14ac:dyDescent="0.35">
      <c r="D295" s="27"/>
      <c r="E295" s="27"/>
      <c r="N295" s="27"/>
      <c r="O295" s="27"/>
      <c r="P295" s="27"/>
      <c r="Z295" s="27"/>
      <c r="AA295" s="27"/>
      <c r="AB295" s="27"/>
      <c r="AF295" s="27"/>
      <c r="AG295" s="278"/>
      <c r="AH295" s="27"/>
    </row>
    <row r="296" spans="4:34" hidden="1" x14ac:dyDescent="0.35">
      <c r="D296" s="27"/>
      <c r="E296" s="27"/>
      <c r="N296" s="27"/>
      <c r="O296" s="27"/>
      <c r="P296" s="27"/>
      <c r="Z296" s="27"/>
      <c r="AA296" s="27"/>
      <c r="AB296" s="27"/>
      <c r="AF296" s="27"/>
      <c r="AG296" s="278"/>
      <c r="AH296" s="27"/>
    </row>
    <row r="297" spans="4:34" hidden="1" x14ac:dyDescent="0.35">
      <c r="D297" s="27"/>
      <c r="E297" s="27"/>
      <c r="N297" s="27"/>
      <c r="O297" s="27"/>
      <c r="P297" s="27"/>
      <c r="Z297" s="27"/>
      <c r="AA297" s="27"/>
      <c r="AB297" s="27"/>
      <c r="AF297" s="27"/>
      <c r="AG297" s="278"/>
      <c r="AH297" s="27"/>
    </row>
    <row r="298" spans="4:34" hidden="1" x14ac:dyDescent="0.35">
      <c r="D298" s="27"/>
      <c r="E298" s="27"/>
      <c r="N298" s="27"/>
      <c r="O298" s="27"/>
      <c r="P298" s="27"/>
      <c r="Z298" s="27"/>
      <c r="AA298" s="27"/>
      <c r="AB298" s="27"/>
      <c r="AF298" s="27"/>
      <c r="AG298" s="278"/>
      <c r="AH298" s="27"/>
    </row>
    <row r="299" spans="4:34" hidden="1" x14ac:dyDescent="0.35">
      <c r="D299" s="27"/>
      <c r="E299" s="27"/>
      <c r="N299" s="27"/>
      <c r="O299" s="27"/>
      <c r="P299" s="27"/>
      <c r="Z299" s="27"/>
      <c r="AA299" s="27"/>
      <c r="AB299" s="27"/>
      <c r="AF299" s="27"/>
      <c r="AG299" s="278"/>
      <c r="AH299" s="27"/>
    </row>
    <row r="300" spans="4:34" hidden="1" x14ac:dyDescent="0.35">
      <c r="D300" s="27"/>
      <c r="E300" s="27"/>
      <c r="N300" s="27"/>
      <c r="O300" s="27"/>
      <c r="P300" s="27"/>
      <c r="Z300" s="27"/>
      <c r="AA300" s="27"/>
      <c r="AB300" s="27"/>
      <c r="AF300" s="27"/>
      <c r="AG300" s="278"/>
      <c r="AH300" s="27"/>
    </row>
    <row r="301" spans="4:34" hidden="1" x14ac:dyDescent="0.35">
      <c r="D301" s="27"/>
      <c r="E301" s="27"/>
      <c r="N301" s="27"/>
      <c r="O301" s="27"/>
      <c r="P301" s="27"/>
      <c r="Z301" s="27"/>
      <c r="AA301" s="27"/>
      <c r="AB301" s="27"/>
      <c r="AF301" s="27"/>
      <c r="AG301" s="278"/>
      <c r="AH301" s="27"/>
    </row>
    <row r="302" spans="4:34" hidden="1" x14ac:dyDescent="0.35">
      <c r="D302" s="27"/>
      <c r="E302" s="27"/>
      <c r="N302" s="27"/>
      <c r="O302" s="27"/>
      <c r="P302" s="27"/>
      <c r="Z302" s="27"/>
      <c r="AA302" s="27"/>
      <c r="AB302" s="27"/>
      <c r="AF302" s="27"/>
      <c r="AG302" s="278"/>
      <c r="AH302" s="27"/>
    </row>
    <row r="303" spans="4:34" hidden="1" x14ac:dyDescent="0.35">
      <c r="D303" s="27"/>
      <c r="E303" s="27"/>
      <c r="N303" s="27"/>
      <c r="O303" s="27"/>
      <c r="P303" s="27"/>
      <c r="Z303" s="27"/>
      <c r="AA303" s="27"/>
      <c r="AB303" s="27"/>
      <c r="AF303" s="27"/>
      <c r="AG303" s="278"/>
      <c r="AH303" s="27"/>
    </row>
    <row r="304" spans="4:34" hidden="1" x14ac:dyDescent="0.35">
      <c r="D304" s="27"/>
      <c r="E304" s="27"/>
      <c r="N304" s="27"/>
      <c r="O304" s="27"/>
      <c r="P304" s="27"/>
      <c r="Z304" s="27"/>
      <c r="AA304" s="27"/>
      <c r="AB304" s="27"/>
      <c r="AF304" s="27"/>
      <c r="AG304" s="278"/>
      <c r="AH304" s="27"/>
    </row>
    <row r="305" spans="4:34" hidden="1" x14ac:dyDescent="0.35">
      <c r="D305" s="27"/>
      <c r="E305" s="27"/>
      <c r="N305" s="27"/>
      <c r="O305" s="27"/>
      <c r="P305" s="27"/>
      <c r="Z305" s="27"/>
      <c r="AA305" s="27"/>
      <c r="AB305" s="27"/>
      <c r="AF305" s="27"/>
      <c r="AG305" s="278"/>
      <c r="AH305" s="27"/>
    </row>
    <row r="306" spans="4:34" hidden="1" x14ac:dyDescent="0.35">
      <c r="D306" s="27"/>
      <c r="E306" s="27"/>
      <c r="N306" s="27"/>
      <c r="O306" s="27"/>
      <c r="P306" s="27"/>
      <c r="Z306" s="27"/>
      <c r="AA306" s="27"/>
      <c r="AB306" s="27"/>
      <c r="AF306" s="27"/>
      <c r="AG306" s="278"/>
      <c r="AH306" s="27"/>
    </row>
    <row r="307" spans="4:34" hidden="1" x14ac:dyDescent="0.35">
      <c r="D307" s="27"/>
      <c r="E307" s="27"/>
      <c r="N307" s="27"/>
      <c r="O307" s="27"/>
      <c r="P307" s="27"/>
      <c r="Z307" s="27"/>
      <c r="AA307" s="27"/>
      <c r="AB307" s="27"/>
      <c r="AF307" s="27"/>
      <c r="AG307" s="278"/>
      <c r="AH307" s="27"/>
    </row>
    <row r="308" spans="4:34" hidden="1" x14ac:dyDescent="0.35">
      <c r="D308" s="27"/>
      <c r="E308" s="27"/>
      <c r="N308" s="27"/>
      <c r="O308" s="27"/>
      <c r="P308" s="27"/>
      <c r="Z308" s="27"/>
      <c r="AA308" s="27"/>
      <c r="AB308" s="27"/>
      <c r="AF308" s="27"/>
      <c r="AG308" s="278"/>
      <c r="AH308" s="27"/>
    </row>
    <row r="309" spans="4:34" hidden="1" x14ac:dyDescent="0.35">
      <c r="D309" s="27"/>
      <c r="E309" s="27"/>
      <c r="N309" s="27"/>
      <c r="O309" s="27"/>
      <c r="P309" s="27"/>
      <c r="Z309" s="27"/>
      <c r="AA309" s="27"/>
      <c r="AB309" s="27"/>
      <c r="AF309" s="27"/>
      <c r="AG309" s="278"/>
      <c r="AH309" s="27"/>
    </row>
    <row r="310" spans="4:34" hidden="1" x14ac:dyDescent="0.35">
      <c r="D310" s="27"/>
      <c r="E310" s="27"/>
      <c r="N310" s="27"/>
      <c r="O310" s="27"/>
      <c r="P310" s="27"/>
      <c r="Z310" s="27"/>
      <c r="AA310" s="27"/>
      <c r="AB310" s="27"/>
      <c r="AF310" s="27"/>
      <c r="AG310" s="278"/>
      <c r="AH310" s="27"/>
    </row>
    <row r="311" spans="4:34" hidden="1" x14ac:dyDescent="0.35">
      <c r="D311" s="27"/>
      <c r="E311" s="27"/>
      <c r="N311" s="27"/>
      <c r="O311" s="27"/>
      <c r="P311" s="27"/>
      <c r="Z311" s="27"/>
      <c r="AA311" s="27"/>
      <c r="AB311" s="27"/>
      <c r="AF311" s="27"/>
      <c r="AG311" s="278"/>
      <c r="AH311" s="27"/>
    </row>
    <row r="312" spans="4:34" hidden="1" x14ac:dyDescent="0.35">
      <c r="D312" s="27"/>
      <c r="E312" s="27"/>
      <c r="N312" s="27"/>
      <c r="O312" s="27"/>
      <c r="P312" s="27"/>
      <c r="Z312" s="27"/>
      <c r="AA312" s="27"/>
      <c r="AB312" s="27"/>
      <c r="AF312" s="27"/>
      <c r="AG312" s="278"/>
      <c r="AH312" s="27"/>
    </row>
    <row r="313" spans="4:34" hidden="1" x14ac:dyDescent="0.35">
      <c r="D313" s="27"/>
      <c r="E313" s="27"/>
      <c r="N313" s="27"/>
      <c r="O313" s="27"/>
      <c r="P313" s="27"/>
      <c r="Z313" s="27"/>
      <c r="AA313" s="27"/>
      <c r="AB313" s="27"/>
      <c r="AF313" s="27"/>
      <c r="AG313" s="278"/>
      <c r="AH313" s="27"/>
    </row>
    <row r="314" spans="4:34" hidden="1" x14ac:dyDescent="0.35">
      <c r="D314" s="27"/>
      <c r="E314" s="27"/>
      <c r="N314" s="27"/>
      <c r="O314" s="27"/>
      <c r="P314" s="27"/>
      <c r="Z314" s="27"/>
      <c r="AA314" s="27"/>
      <c r="AB314" s="27"/>
      <c r="AF314" s="27"/>
      <c r="AG314" s="278"/>
      <c r="AH314" s="27"/>
    </row>
    <row r="315" spans="4:34" hidden="1" x14ac:dyDescent="0.35">
      <c r="D315" s="27"/>
      <c r="E315" s="27"/>
      <c r="N315" s="27"/>
      <c r="O315" s="27"/>
      <c r="P315" s="27"/>
      <c r="Z315" s="27"/>
      <c r="AA315" s="27"/>
      <c r="AB315" s="27"/>
      <c r="AF315" s="27"/>
      <c r="AG315" s="278"/>
      <c r="AH315" s="27"/>
    </row>
    <row r="316" spans="4:34" hidden="1" x14ac:dyDescent="0.35">
      <c r="D316" s="27"/>
      <c r="E316" s="27"/>
      <c r="N316" s="27"/>
      <c r="O316" s="27"/>
      <c r="P316" s="27"/>
      <c r="Z316" s="27"/>
      <c r="AA316" s="27"/>
      <c r="AB316" s="27"/>
      <c r="AF316" s="27"/>
      <c r="AG316" s="278"/>
      <c r="AH316" s="27"/>
    </row>
    <row r="317" spans="4:34" hidden="1" x14ac:dyDescent="0.35">
      <c r="D317" s="27"/>
      <c r="E317" s="27"/>
      <c r="N317" s="27"/>
      <c r="O317" s="27"/>
      <c r="P317" s="27"/>
      <c r="Z317" s="27"/>
      <c r="AA317" s="27"/>
      <c r="AB317" s="27"/>
      <c r="AF317" s="27"/>
      <c r="AG317" s="278"/>
      <c r="AH317" s="27"/>
    </row>
    <row r="318" spans="4:34" hidden="1" x14ac:dyDescent="0.35">
      <c r="D318" s="27"/>
      <c r="E318" s="27"/>
      <c r="N318" s="27"/>
      <c r="O318" s="27"/>
      <c r="P318" s="27"/>
      <c r="Z318" s="27"/>
      <c r="AA318" s="27"/>
      <c r="AB318" s="27"/>
      <c r="AF318" s="27"/>
      <c r="AG318" s="278"/>
      <c r="AH318" s="27"/>
    </row>
    <row r="319" spans="4:34" hidden="1" x14ac:dyDescent="0.35">
      <c r="D319" s="27"/>
      <c r="E319" s="27"/>
      <c r="N319" s="27"/>
      <c r="O319" s="27"/>
      <c r="P319" s="27"/>
      <c r="Z319" s="27"/>
      <c r="AA319" s="27"/>
      <c r="AB319" s="27"/>
      <c r="AF319" s="27"/>
      <c r="AG319" s="278"/>
      <c r="AH319" s="27"/>
    </row>
    <row r="320" spans="4:34" hidden="1" x14ac:dyDescent="0.35">
      <c r="D320" s="27"/>
      <c r="E320" s="27"/>
      <c r="N320" s="27"/>
      <c r="O320" s="27"/>
      <c r="P320" s="27"/>
      <c r="Z320" s="27"/>
      <c r="AA320" s="27"/>
      <c r="AB320" s="27"/>
      <c r="AF320" s="27"/>
      <c r="AG320" s="278"/>
      <c r="AH320" s="27"/>
    </row>
    <row r="321" spans="4:34" hidden="1" x14ac:dyDescent="0.35">
      <c r="D321" s="27"/>
      <c r="E321" s="27"/>
      <c r="N321" s="27"/>
      <c r="O321" s="27"/>
      <c r="P321" s="27"/>
      <c r="Z321" s="27"/>
      <c r="AA321" s="27"/>
      <c r="AB321" s="27"/>
      <c r="AF321" s="27"/>
      <c r="AG321" s="278"/>
      <c r="AH321" s="27"/>
    </row>
    <row r="322" spans="4:34" hidden="1" x14ac:dyDescent="0.35">
      <c r="D322" s="27"/>
      <c r="E322" s="27"/>
      <c r="N322" s="27"/>
      <c r="O322" s="27"/>
      <c r="P322" s="27"/>
      <c r="Z322" s="27"/>
      <c r="AA322" s="27"/>
      <c r="AB322" s="27"/>
      <c r="AF322" s="27"/>
      <c r="AG322" s="278"/>
      <c r="AH322" s="27"/>
    </row>
    <row r="323" spans="4:34" hidden="1" x14ac:dyDescent="0.35">
      <c r="D323" s="27"/>
      <c r="E323" s="27"/>
      <c r="N323" s="27"/>
      <c r="O323" s="27"/>
      <c r="P323" s="27"/>
      <c r="Z323" s="27"/>
      <c r="AA323" s="27"/>
      <c r="AB323" s="27"/>
      <c r="AF323" s="27"/>
      <c r="AG323" s="278"/>
      <c r="AH323" s="27"/>
    </row>
    <row r="324" spans="4:34" hidden="1" x14ac:dyDescent="0.35">
      <c r="D324" s="27"/>
      <c r="E324" s="27"/>
      <c r="N324" s="27"/>
      <c r="O324" s="27"/>
      <c r="P324" s="27"/>
      <c r="Z324" s="27"/>
      <c r="AA324" s="27"/>
      <c r="AB324" s="27"/>
      <c r="AF324" s="27"/>
      <c r="AG324" s="278"/>
      <c r="AH324" s="27"/>
    </row>
    <row r="325" spans="4:34" hidden="1" x14ac:dyDescent="0.35">
      <c r="D325" s="27"/>
      <c r="E325" s="27"/>
      <c r="N325" s="27"/>
      <c r="O325" s="27"/>
      <c r="P325" s="27"/>
      <c r="Z325" s="27"/>
      <c r="AA325" s="27"/>
      <c r="AB325" s="27"/>
      <c r="AF325" s="27"/>
      <c r="AG325" s="278"/>
      <c r="AH325" s="27"/>
    </row>
    <row r="326" spans="4:34" hidden="1" x14ac:dyDescent="0.35">
      <c r="D326" s="27"/>
      <c r="E326" s="27"/>
      <c r="N326" s="27"/>
      <c r="O326" s="27"/>
      <c r="P326" s="27"/>
      <c r="Z326" s="27"/>
      <c r="AA326" s="27"/>
      <c r="AB326" s="27"/>
      <c r="AF326" s="27"/>
      <c r="AG326" s="278"/>
      <c r="AH326" s="27"/>
    </row>
    <row r="327" spans="4:34" hidden="1" x14ac:dyDescent="0.35">
      <c r="D327" s="27"/>
      <c r="E327" s="27"/>
      <c r="N327" s="27"/>
      <c r="O327" s="27"/>
      <c r="P327" s="27"/>
      <c r="Z327" s="27"/>
      <c r="AA327" s="27"/>
      <c r="AB327" s="27"/>
      <c r="AF327" s="27"/>
      <c r="AG327" s="278"/>
      <c r="AH327" s="27"/>
    </row>
    <row r="328" spans="4:34" hidden="1" x14ac:dyDescent="0.35">
      <c r="D328" s="27"/>
      <c r="E328" s="27"/>
      <c r="N328" s="27"/>
      <c r="O328" s="27"/>
      <c r="P328" s="27"/>
      <c r="Z328" s="27"/>
      <c r="AA328" s="27"/>
      <c r="AB328" s="27"/>
      <c r="AF328" s="27"/>
      <c r="AG328" s="278"/>
      <c r="AH328" s="27"/>
    </row>
    <row r="329" spans="4:34" hidden="1" x14ac:dyDescent="0.35">
      <c r="D329" s="27"/>
      <c r="E329" s="27"/>
      <c r="N329" s="27"/>
      <c r="O329" s="27"/>
      <c r="P329" s="27"/>
      <c r="Z329" s="27"/>
      <c r="AA329" s="27"/>
      <c r="AB329" s="27"/>
      <c r="AF329" s="27"/>
      <c r="AG329" s="278"/>
      <c r="AH329" s="27"/>
    </row>
    <row r="330" spans="4:34" hidden="1" x14ac:dyDescent="0.35">
      <c r="D330" s="27"/>
      <c r="E330" s="27"/>
      <c r="N330" s="27"/>
      <c r="O330" s="27"/>
      <c r="P330" s="27"/>
      <c r="Z330" s="27"/>
      <c r="AA330" s="27"/>
      <c r="AB330" s="27"/>
      <c r="AF330" s="27"/>
      <c r="AG330" s="278"/>
      <c r="AH330" s="27"/>
    </row>
    <row r="331" spans="4:34" hidden="1" x14ac:dyDescent="0.35">
      <c r="D331" s="27"/>
      <c r="E331" s="27"/>
      <c r="N331" s="27"/>
      <c r="O331" s="27"/>
      <c r="P331" s="27"/>
      <c r="Z331" s="27"/>
      <c r="AA331" s="27"/>
      <c r="AB331" s="27"/>
      <c r="AF331" s="27"/>
      <c r="AG331" s="278"/>
      <c r="AH331" s="27"/>
    </row>
    <row r="332" spans="4:34" hidden="1" x14ac:dyDescent="0.35">
      <c r="D332" s="27"/>
      <c r="E332" s="27"/>
      <c r="N332" s="27"/>
      <c r="O332" s="27"/>
      <c r="P332" s="27"/>
      <c r="Z332" s="27"/>
      <c r="AA332" s="27"/>
      <c r="AB332" s="27"/>
      <c r="AF332" s="27"/>
      <c r="AG332" s="278"/>
      <c r="AH332" s="27"/>
    </row>
    <row r="333" spans="4:34" hidden="1" x14ac:dyDescent="0.35">
      <c r="D333" s="27"/>
      <c r="E333" s="27"/>
      <c r="N333" s="27"/>
      <c r="O333" s="27"/>
      <c r="P333" s="27"/>
      <c r="Z333" s="27"/>
      <c r="AA333" s="27"/>
      <c r="AB333" s="27"/>
      <c r="AF333" s="27"/>
      <c r="AG333" s="278"/>
      <c r="AH333" s="27"/>
    </row>
    <row r="334" spans="4:34" hidden="1" x14ac:dyDescent="0.35">
      <c r="D334" s="27"/>
      <c r="E334" s="27"/>
      <c r="N334" s="27"/>
      <c r="O334" s="27"/>
      <c r="P334" s="27"/>
      <c r="Z334" s="27"/>
      <c r="AA334" s="27"/>
      <c r="AB334" s="27"/>
      <c r="AF334" s="27"/>
      <c r="AG334" s="278"/>
      <c r="AH334" s="27"/>
    </row>
    <row r="335" spans="4:34" hidden="1" x14ac:dyDescent="0.35">
      <c r="D335" s="27"/>
      <c r="E335" s="27"/>
      <c r="N335" s="27"/>
      <c r="O335" s="27"/>
      <c r="P335" s="27"/>
      <c r="Z335" s="27"/>
      <c r="AA335" s="27"/>
      <c r="AB335" s="27"/>
      <c r="AF335" s="27"/>
      <c r="AG335" s="278"/>
      <c r="AH335" s="27"/>
    </row>
    <row r="336" spans="4:34" hidden="1" x14ac:dyDescent="0.35">
      <c r="D336" s="27"/>
      <c r="E336" s="27"/>
      <c r="N336" s="27"/>
      <c r="O336" s="27"/>
      <c r="P336" s="27"/>
      <c r="Z336" s="27"/>
      <c r="AA336" s="27"/>
      <c r="AB336" s="27"/>
      <c r="AF336" s="27"/>
      <c r="AG336" s="278"/>
      <c r="AH336" s="27"/>
    </row>
    <row r="337" spans="4:34" hidden="1" x14ac:dyDescent="0.35">
      <c r="D337" s="27"/>
      <c r="E337" s="27"/>
      <c r="N337" s="27"/>
      <c r="O337" s="27"/>
      <c r="P337" s="27"/>
      <c r="Z337" s="27"/>
      <c r="AA337" s="27"/>
      <c r="AB337" s="27"/>
      <c r="AF337" s="27"/>
      <c r="AG337" s="278"/>
      <c r="AH337" s="27"/>
    </row>
    <row r="338" spans="4:34" hidden="1" x14ac:dyDescent="0.35">
      <c r="D338" s="27"/>
      <c r="E338" s="27"/>
      <c r="N338" s="27"/>
      <c r="O338" s="27"/>
      <c r="P338" s="27"/>
      <c r="Z338" s="27"/>
      <c r="AA338" s="27"/>
      <c r="AB338" s="27"/>
      <c r="AF338" s="27"/>
      <c r="AG338" s="278"/>
      <c r="AH338" s="27"/>
    </row>
    <row r="339" spans="4:34" hidden="1" x14ac:dyDescent="0.35">
      <c r="D339" s="27"/>
      <c r="E339" s="27"/>
      <c r="N339" s="27"/>
      <c r="O339" s="27"/>
      <c r="P339" s="27"/>
      <c r="Z339" s="27"/>
      <c r="AA339" s="27"/>
      <c r="AB339" s="27"/>
      <c r="AF339" s="27"/>
      <c r="AG339" s="278"/>
      <c r="AH339" s="27"/>
    </row>
    <row r="340" spans="4:34" hidden="1" x14ac:dyDescent="0.35">
      <c r="D340" s="27"/>
      <c r="E340" s="27"/>
      <c r="N340" s="27"/>
      <c r="O340" s="27"/>
      <c r="P340" s="27"/>
      <c r="Z340" s="27"/>
      <c r="AA340" s="27"/>
      <c r="AB340" s="27"/>
      <c r="AF340" s="27"/>
      <c r="AG340" s="278"/>
      <c r="AH340" s="27"/>
    </row>
    <row r="341" spans="4:34" hidden="1" x14ac:dyDescent="0.35">
      <c r="D341" s="27"/>
      <c r="E341" s="27"/>
      <c r="N341" s="27"/>
      <c r="O341" s="27"/>
      <c r="P341" s="27"/>
      <c r="Z341" s="27"/>
      <c r="AA341" s="27"/>
      <c r="AB341" s="27"/>
      <c r="AF341" s="27"/>
      <c r="AG341" s="278"/>
      <c r="AH341" s="27"/>
    </row>
    <row r="342" spans="4:34" hidden="1" x14ac:dyDescent="0.35">
      <c r="D342" s="27"/>
      <c r="E342" s="27"/>
      <c r="N342" s="27"/>
      <c r="O342" s="27"/>
      <c r="P342" s="27"/>
      <c r="Z342" s="27"/>
      <c r="AA342" s="27"/>
      <c r="AB342" s="27"/>
      <c r="AF342" s="27"/>
      <c r="AG342" s="278"/>
      <c r="AH342" s="27"/>
    </row>
    <row r="343" spans="4:34" hidden="1" x14ac:dyDescent="0.35">
      <c r="D343" s="27"/>
      <c r="E343" s="27"/>
      <c r="N343" s="27"/>
      <c r="O343" s="27"/>
      <c r="P343" s="27"/>
      <c r="Z343" s="27"/>
      <c r="AA343" s="27"/>
      <c r="AB343" s="27"/>
      <c r="AF343" s="27"/>
      <c r="AG343" s="278"/>
      <c r="AH343" s="27"/>
    </row>
    <row r="344" spans="4:34" hidden="1" x14ac:dyDescent="0.35">
      <c r="D344" s="27"/>
      <c r="E344" s="27"/>
      <c r="N344" s="27"/>
      <c r="O344" s="27"/>
      <c r="P344" s="27"/>
      <c r="Z344" s="27"/>
      <c r="AA344" s="27"/>
      <c r="AB344" s="27"/>
      <c r="AF344" s="27"/>
      <c r="AG344" s="278"/>
      <c r="AH344" s="27"/>
    </row>
    <row r="345" spans="4:34" hidden="1" x14ac:dyDescent="0.35">
      <c r="D345" s="27"/>
      <c r="E345" s="27"/>
      <c r="N345" s="27"/>
      <c r="O345" s="27"/>
      <c r="P345" s="27"/>
      <c r="Z345" s="27"/>
      <c r="AA345" s="27"/>
      <c r="AB345" s="27"/>
      <c r="AF345" s="27"/>
      <c r="AG345" s="278"/>
      <c r="AH345" s="27"/>
    </row>
    <row r="346" spans="4:34" hidden="1" x14ac:dyDescent="0.35">
      <c r="D346" s="27"/>
      <c r="E346" s="27"/>
      <c r="N346" s="27"/>
      <c r="O346" s="27"/>
      <c r="P346" s="27"/>
      <c r="Z346" s="27"/>
      <c r="AA346" s="27"/>
      <c r="AB346" s="27"/>
      <c r="AF346" s="27"/>
      <c r="AG346" s="278"/>
      <c r="AH346" s="27"/>
    </row>
    <row r="347" spans="4:34" hidden="1" x14ac:dyDescent="0.35">
      <c r="D347" s="27"/>
      <c r="E347" s="27"/>
      <c r="N347" s="27"/>
      <c r="O347" s="27"/>
      <c r="P347" s="27"/>
      <c r="Z347" s="27"/>
      <c r="AA347" s="27"/>
      <c r="AB347" s="27"/>
      <c r="AF347" s="27"/>
      <c r="AG347" s="278"/>
      <c r="AH347" s="27"/>
    </row>
    <row r="348" spans="4:34" hidden="1" x14ac:dyDescent="0.35">
      <c r="D348" s="27"/>
      <c r="E348" s="27"/>
      <c r="N348" s="27"/>
      <c r="O348" s="27"/>
      <c r="P348" s="27"/>
      <c r="Z348" s="27"/>
      <c r="AA348" s="27"/>
      <c r="AB348" s="27"/>
      <c r="AF348" s="27"/>
      <c r="AG348" s="278"/>
      <c r="AH348" s="27"/>
    </row>
    <row r="349" spans="4:34" hidden="1" x14ac:dyDescent="0.35">
      <c r="D349" s="27"/>
      <c r="E349" s="27"/>
      <c r="N349" s="27"/>
      <c r="O349" s="27"/>
      <c r="P349" s="27"/>
      <c r="Z349" s="27"/>
      <c r="AA349" s="27"/>
      <c r="AB349" s="27"/>
      <c r="AF349" s="27"/>
      <c r="AG349" s="278"/>
      <c r="AH349" s="27"/>
    </row>
    <row r="350" spans="4:34" hidden="1" x14ac:dyDescent="0.35">
      <c r="D350" s="27"/>
      <c r="E350" s="27"/>
      <c r="N350" s="27"/>
      <c r="O350" s="27"/>
      <c r="P350" s="27"/>
      <c r="Z350" s="27"/>
      <c r="AA350" s="27"/>
      <c r="AB350" s="27"/>
      <c r="AF350" s="27"/>
      <c r="AG350" s="278"/>
      <c r="AH350" s="27"/>
    </row>
    <row r="351" spans="4:34" hidden="1" x14ac:dyDescent="0.35">
      <c r="D351" s="27"/>
      <c r="E351" s="27"/>
      <c r="N351" s="27"/>
      <c r="O351" s="27"/>
      <c r="P351" s="27"/>
      <c r="Z351" s="27"/>
      <c r="AA351" s="27"/>
      <c r="AB351" s="27"/>
      <c r="AF351" s="27"/>
      <c r="AG351" s="278"/>
      <c r="AH351" s="27"/>
    </row>
    <row r="352" spans="4:34" hidden="1" x14ac:dyDescent="0.35">
      <c r="D352" s="27"/>
      <c r="E352" s="27"/>
      <c r="N352" s="27"/>
      <c r="O352" s="27"/>
      <c r="P352" s="27"/>
      <c r="Z352" s="27"/>
      <c r="AA352" s="27"/>
      <c r="AB352" s="27"/>
      <c r="AF352" s="27"/>
      <c r="AG352" s="278"/>
      <c r="AH352" s="27"/>
    </row>
    <row r="353" spans="4:34" hidden="1" x14ac:dyDescent="0.35">
      <c r="D353" s="27"/>
      <c r="E353" s="27"/>
      <c r="N353" s="27"/>
      <c r="O353" s="27"/>
      <c r="P353" s="27"/>
      <c r="Z353" s="27"/>
      <c r="AA353" s="27"/>
      <c r="AB353" s="27"/>
      <c r="AF353" s="27"/>
      <c r="AG353" s="278"/>
      <c r="AH353" s="27"/>
    </row>
    <row r="354" spans="4:34" hidden="1" x14ac:dyDescent="0.35">
      <c r="D354" s="27"/>
      <c r="E354" s="27"/>
      <c r="N354" s="27"/>
      <c r="O354" s="27"/>
      <c r="P354" s="27"/>
      <c r="Z354" s="27"/>
      <c r="AA354" s="27"/>
      <c r="AB354" s="27"/>
      <c r="AF354" s="27"/>
      <c r="AG354" s="278"/>
      <c r="AH354" s="27"/>
    </row>
    <row r="355" spans="4:34" hidden="1" x14ac:dyDescent="0.35">
      <c r="D355" s="27"/>
      <c r="E355" s="27"/>
      <c r="N355" s="27"/>
      <c r="O355" s="27"/>
      <c r="P355" s="27"/>
      <c r="Z355" s="27"/>
      <c r="AA355" s="27"/>
      <c r="AB355" s="27"/>
      <c r="AF355" s="27"/>
      <c r="AG355" s="278"/>
      <c r="AH355" s="27"/>
    </row>
    <row r="356" spans="4:34" hidden="1" x14ac:dyDescent="0.35">
      <c r="D356" s="27"/>
      <c r="E356" s="27"/>
      <c r="N356" s="27"/>
      <c r="O356" s="27"/>
      <c r="P356" s="27"/>
      <c r="Z356" s="27"/>
      <c r="AA356" s="27"/>
      <c r="AB356" s="27"/>
      <c r="AF356" s="27"/>
      <c r="AG356" s="278"/>
      <c r="AH356" s="27"/>
    </row>
    <row r="357" spans="4:34" hidden="1" x14ac:dyDescent="0.35">
      <c r="D357" s="27"/>
      <c r="E357" s="27"/>
      <c r="N357" s="27"/>
      <c r="O357" s="27"/>
      <c r="P357" s="27"/>
      <c r="Z357" s="27"/>
      <c r="AA357" s="27"/>
      <c r="AB357" s="27"/>
      <c r="AF357" s="27"/>
      <c r="AG357" s="278"/>
      <c r="AH357" s="27"/>
    </row>
    <row r="358" spans="4:34" hidden="1" x14ac:dyDescent="0.35">
      <c r="D358" s="27"/>
      <c r="E358" s="27"/>
      <c r="N358" s="27"/>
      <c r="O358" s="27"/>
      <c r="P358" s="27"/>
      <c r="Z358" s="27"/>
      <c r="AA358" s="27"/>
      <c r="AB358" s="27"/>
      <c r="AF358" s="27"/>
      <c r="AG358" s="278"/>
      <c r="AH358" s="27"/>
    </row>
    <row r="359" spans="4:34" hidden="1" x14ac:dyDescent="0.35">
      <c r="D359" s="27"/>
      <c r="E359" s="27"/>
      <c r="N359" s="27"/>
      <c r="O359" s="27"/>
      <c r="P359" s="27"/>
      <c r="Z359" s="27"/>
      <c r="AA359" s="27"/>
      <c r="AB359" s="27"/>
      <c r="AF359" s="27"/>
      <c r="AG359" s="278"/>
      <c r="AH359" s="27"/>
    </row>
    <row r="360" spans="4:34" hidden="1" x14ac:dyDescent="0.35">
      <c r="D360" s="27"/>
      <c r="E360" s="27"/>
      <c r="N360" s="27"/>
      <c r="O360" s="27"/>
      <c r="P360" s="27"/>
      <c r="Z360" s="27"/>
      <c r="AA360" s="27"/>
      <c r="AB360" s="27"/>
      <c r="AF360" s="27"/>
      <c r="AG360" s="278"/>
      <c r="AH360" s="27"/>
    </row>
    <row r="361" spans="4:34" hidden="1" x14ac:dyDescent="0.35">
      <c r="D361" s="27"/>
      <c r="E361" s="27"/>
      <c r="N361" s="27"/>
      <c r="O361" s="27"/>
      <c r="P361" s="27"/>
      <c r="Z361" s="27"/>
      <c r="AA361" s="27"/>
      <c r="AB361" s="27"/>
      <c r="AF361" s="27"/>
      <c r="AG361" s="278"/>
      <c r="AH361" s="27"/>
    </row>
    <row r="362" spans="4:34" hidden="1" x14ac:dyDescent="0.35">
      <c r="D362" s="27"/>
      <c r="E362" s="27"/>
      <c r="N362" s="27"/>
      <c r="O362" s="27"/>
      <c r="P362" s="27"/>
      <c r="Z362" s="27"/>
      <c r="AA362" s="27"/>
      <c r="AB362" s="27"/>
      <c r="AF362" s="27"/>
      <c r="AG362" s="278"/>
      <c r="AH362" s="27"/>
    </row>
    <row r="363" spans="4:34" hidden="1" x14ac:dyDescent="0.35">
      <c r="D363" s="27"/>
      <c r="E363" s="27"/>
      <c r="N363" s="27"/>
      <c r="O363" s="27"/>
      <c r="P363" s="27"/>
      <c r="Z363" s="27"/>
      <c r="AA363" s="27"/>
      <c r="AB363" s="27"/>
      <c r="AF363" s="27"/>
      <c r="AG363" s="278"/>
      <c r="AH363" s="27"/>
    </row>
    <row r="364" spans="4:34" hidden="1" x14ac:dyDescent="0.35">
      <c r="D364" s="27"/>
      <c r="E364" s="27"/>
      <c r="N364" s="27"/>
      <c r="O364" s="27"/>
      <c r="P364" s="27"/>
      <c r="Z364" s="27"/>
      <c r="AA364" s="27"/>
      <c r="AB364" s="27"/>
      <c r="AF364" s="27"/>
      <c r="AG364" s="278"/>
      <c r="AH364" s="27"/>
    </row>
    <row r="365" spans="4:34" hidden="1" x14ac:dyDescent="0.35">
      <c r="D365" s="27"/>
      <c r="E365" s="27"/>
      <c r="N365" s="27"/>
      <c r="O365" s="27"/>
      <c r="P365" s="27"/>
      <c r="Z365" s="27"/>
      <c r="AA365" s="27"/>
      <c r="AB365" s="27"/>
      <c r="AF365" s="27"/>
      <c r="AG365" s="278"/>
      <c r="AH365" s="27"/>
    </row>
    <row r="366" spans="4:34" hidden="1" x14ac:dyDescent="0.35">
      <c r="D366" s="27"/>
      <c r="E366" s="27"/>
      <c r="N366" s="27"/>
      <c r="O366" s="27"/>
      <c r="P366" s="27"/>
      <c r="Z366" s="27"/>
      <c r="AA366" s="27"/>
      <c r="AB366" s="27"/>
      <c r="AF366" s="27"/>
      <c r="AG366" s="278"/>
      <c r="AH366" s="27"/>
    </row>
    <row r="367" spans="4:34" hidden="1" x14ac:dyDescent="0.35">
      <c r="D367" s="27"/>
      <c r="E367" s="27"/>
      <c r="N367" s="27"/>
      <c r="O367" s="27"/>
      <c r="P367" s="27"/>
      <c r="Z367" s="27"/>
      <c r="AA367" s="27"/>
      <c r="AB367" s="27"/>
      <c r="AF367" s="27"/>
      <c r="AG367" s="278"/>
      <c r="AH367" s="27"/>
    </row>
    <row r="368" spans="4:34" hidden="1" x14ac:dyDescent="0.35">
      <c r="D368" s="27"/>
      <c r="E368" s="27"/>
      <c r="N368" s="27"/>
      <c r="O368" s="27"/>
      <c r="P368" s="27"/>
      <c r="Z368" s="27"/>
      <c r="AA368" s="27"/>
      <c r="AB368" s="27"/>
      <c r="AF368" s="27"/>
      <c r="AG368" s="278"/>
      <c r="AH368" s="27"/>
    </row>
    <row r="369" spans="4:34" hidden="1" x14ac:dyDescent="0.35">
      <c r="D369" s="27"/>
      <c r="E369" s="27"/>
      <c r="N369" s="27"/>
      <c r="O369" s="27"/>
      <c r="P369" s="27"/>
      <c r="Z369" s="27"/>
      <c r="AA369" s="27"/>
      <c r="AB369" s="27"/>
      <c r="AF369" s="27"/>
      <c r="AG369" s="278"/>
      <c r="AH369" s="27"/>
    </row>
    <row r="370" spans="4:34" hidden="1" x14ac:dyDescent="0.35">
      <c r="D370" s="27"/>
      <c r="E370" s="27"/>
      <c r="N370" s="27"/>
      <c r="O370" s="27"/>
      <c r="P370" s="27"/>
      <c r="Z370" s="27"/>
      <c r="AA370" s="27"/>
      <c r="AB370" s="27"/>
      <c r="AF370" s="27"/>
      <c r="AG370" s="278"/>
      <c r="AH370" s="27"/>
    </row>
    <row r="371" spans="4:34" hidden="1" x14ac:dyDescent="0.35">
      <c r="D371" s="27"/>
      <c r="E371" s="27"/>
      <c r="N371" s="27"/>
      <c r="O371" s="27"/>
      <c r="P371" s="27"/>
      <c r="Z371" s="27"/>
      <c r="AA371" s="27"/>
      <c r="AB371" s="27"/>
      <c r="AF371" s="27"/>
      <c r="AG371" s="278"/>
      <c r="AH371" s="27"/>
    </row>
    <row r="372" spans="4:34" hidden="1" x14ac:dyDescent="0.35">
      <c r="D372" s="27"/>
      <c r="E372" s="27"/>
      <c r="N372" s="27"/>
      <c r="O372" s="27"/>
      <c r="P372" s="27"/>
      <c r="Z372" s="27"/>
      <c r="AA372" s="27"/>
      <c r="AB372" s="27"/>
      <c r="AF372" s="27"/>
      <c r="AG372" s="278"/>
      <c r="AH372" s="27"/>
    </row>
    <row r="373" spans="4:34" hidden="1" x14ac:dyDescent="0.35">
      <c r="D373" s="27"/>
      <c r="E373" s="27"/>
      <c r="N373" s="27"/>
      <c r="O373" s="27"/>
      <c r="P373" s="27"/>
      <c r="Z373" s="27"/>
      <c r="AA373" s="27"/>
      <c r="AB373" s="27"/>
      <c r="AF373" s="27"/>
      <c r="AG373" s="278"/>
      <c r="AH373" s="27"/>
    </row>
    <row r="374" spans="4:34" hidden="1" x14ac:dyDescent="0.35">
      <c r="D374" s="27"/>
      <c r="E374" s="27"/>
      <c r="N374" s="27"/>
      <c r="O374" s="27"/>
      <c r="P374" s="27"/>
      <c r="Z374" s="27"/>
      <c r="AA374" s="27"/>
      <c r="AB374" s="27"/>
      <c r="AF374" s="27"/>
      <c r="AG374" s="278"/>
      <c r="AH374" s="27"/>
    </row>
    <row r="375" spans="4:34" hidden="1" x14ac:dyDescent="0.35">
      <c r="D375" s="27"/>
      <c r="E375" s="27"/>
      <c r="N375" s="27"/>
      <c r="O375" s="27"/>
      <c r="P375" s="27"/>
      <c r="Z375" s="27"/>
      <c r="AA375" s="27"/>
      <c r="AB375" s="27"/>
      <c r="AF375" s="27"/>
      <c r="AG375" s="278"/>
      <c r="AH375" s="27"/>
    </row>
    <row r="376" spans="4:34" hidden="1" x14ac:dyDescent="0.35">
      <c r="D376" s="27"/>
      <c r="E376" s="27"/>
      <c r="N376" s="27"/>
      <c r="O376" s="27"/>
      <c r="P376" s="27"/>
      <c r="Z376" s="27"/>
      <c r="AA376" s="27"/>
      <c r="AB376" s="27"/>
      <c r="AF376" s="27"/>
      <c r="AG376" s="278"/>
      <c r="AH376" s="27"/>
    </row>
    <row r="377" spans="4:34" hidden="1" x14ac:dyDescent="0.35">
      <c r="D377" s="27"/>
      <c r="E377" s="27"/>
      <c r="N377" s="27"/>
      <c r="O377" s="27"/>
      <c r="P377" s="27"/>
      <c r="Z377" s="27"/>
      <c r="AA377" s="27"/>
      <c r="AB377" s="27"/>
      <c r="AF377" s="27"/>
      <c r="AG377" s="278"/>
      <c r="AH377" s="27"/>
    </row>
    <row r="378" spans="4:34" hidden="1" x14ac:dyDescent="0.35">
      <c r="D378" s="27"/>
      <c r="E378" s="27"/>
      <c r="N378" s="27"/>
      <c r="O378" s="27"/>
      <c r="P378" s="27"/>
      <c r="Z378" s="27"/>
      <c r="AA378" s="27"/>
      <c r="AB378" s="27"/>
      <c r="AF378" s="27"/>
      <c r="AG378" s="278"/>
      <c r="AH378" s="27"/>
    </row>
    <row r="379" spans="4:34" hidden="1" x14ac:dyDescent="0.35">
      <c r="D379" s="27"/>
      <c r="E379" s="27"/>
      <c r="N379" s="27"/>
      <c r="O379" s="27"/>
      <c r="P379" s="27"/>
      <c r="Z379" s="27"/>
      <c r="AA379" s="27"/>
      <c r="AB379" s="27"/>
      <c r="AF379" s="27"/>
      <c r="AG379" s="278"/>
      <c r="AH379" s="27"/>
    </row>
    <row r="380" spans="4:34" hidden="1" x14ac:dyDescent="0.35">
      <c r="D380" s="27"/>
      <c r="E380" s="27"/>
      <c r="N380" s="27"/>
      <c r="O380" s="27"/>
      <c r="P380" s="27"/>
      <c r="Z380" s="27"/>
      <c r="AA380" s="27"/>
      <c r="AB380" s="27"/>
      <c r="AF380" s="27"/>
      <c r="AG380" s="278"/>
      <c r="AH380" s="27"/>
    </row>
    <row r="381" spans="4:34" hidden="1" x14ac:dyDescent="0.35">
      <c r="D381" s="27"/>
      <c r="E381" s="27"/>
      <c r="N381" s="27"/>
      <c r="O381" s="27"/>
      <c r="P381" s="27"/>
      <c r="Z381" s="27"/>
      <c r="AA381" s="27"/>
      <c r="AB381" s="27"/>
      <c r="AF381" s="27"/>
      <c r="AG381" s="278"/>
      <c r="AH381" s="27"/>
    </row>
    <row r="382" spans="4:34" hidden="1" x14ac:dyDescent="0.35">
      <c r="D382" s="27"/>
      <c r="E382" s="27"/>
      <c r="N382" s="27"/>
      <c r="O382" s="27"/>
      <c r="P382" s="27"/>
      <c r="Z382" s="27"/>
      <c r="AA382" s="27"/>
      <c r="AB382" s="27"/>
      <c r="AF382" s="27"/>
      <c r="AG382" s="278"/>
      <c r="AH382" s="27"/>
    </row>
    <row r="383" spans="4:34" hidden="1" x14ac:dyDescent="0.35">
      <c r="D383" s="27"/>
      <c r="E383" s="27"/>
      <c r="N383" s="27"/>
      <c r="O383" s="27"/>
      <c r="P383" s="27"/>
      <c r="Z383" s="27"/>
      <c r="AA383" s="27"/>
      <c r="AB383" s="27"/>
      <c r="AF383" s="27"/>
      <c r="AG383" s="278"/>
      <c r="AH383" s="27"/>
    </row>
    <row r="384" spans="4:34" hidden="1" x14ac:dyDescent="0.35">
      <c r="D384" s="27"/>
      <c r="E384" s="27"/>
      <c r="N384" s="27"/>
      <c r="O384" s="27"/>
      <c r="P384" s="27"/>
      <c r="Z384" s="27"/>
      <c r="AA384" s="27"/>
      <c r="AB384" s="27"/>
      <c r="AF384" s="27"/>
      <c r="AG384" s="278"/>
      <c r="AH384" s="27"/>
    </row>
    <row r="385" spans="4:34" hidden="1" x14ac:dyDescent="0.35">
      <c r="D385" s="27"/>
      <c r="E385" s="27"/>
      <c r="N385" s="27"/>
      <c r="O385" s="27"/>
      <c r="P385" s="27"/>
      <c r="Z385" s="27"/>
      <c r="AA385" s="27"/>
      <c r="AB385" s="27"/>
      <c r="AF385" s="27"/>
      <c r="AG385" s="278"/>
      <c r="AH385" s="27"/>
    </row>
    <row r="386" spans="4:34" hidden="1" x14ac:dyDescent="0.35">
      <c r="D386" s="27"/>
      <c r="E386" s="27"/>
      <c r="N386" s="27"/>
      <c r="O386" s="27"/>
      <c r="P386" s="27"/>
      <c r="Z386" s="27"/>
      <c r="AA386" s="27"/>
      <c r="AB386" s="27"/>
      <c r="AF386" s="27"/>
      <c r="AG386" s="278"/>
      <c r="AH386" s="27"/>
    </row>
    <row r="387" spans="4:34" hidden="1" x14ac:dyDescent="0.35">
      <c r="D387" s="27"/>
      <c r="E387" s="27"/>
      <c r="N387" s="27"/>
      <c r="O387" s="27"/>
      <c r="P387" s="27"/>
      <c r="Z387" s="27"/>
      <c r="AA387" s="27"/>
      <c r="AB387" s="27"/>
      <c r="AF387" s="27"/>
      <c r="AG387" s="278"/>
      <c r="AH387" s="27"/>
    </row>
    <row r="388" spans="4:34" hidden="1" x14ac:dyDescent="0.35">
      <c r="D388" s="27"/>
      <c r="E388" s="27"/>
      <c r="N388" s="27"/>
      <c r="O388" s="27"/>
      <c r="P388" s="27"/>
      <c r="Z388" s="27"/>
      <c r="AA388" s="27"/>
      <c r="AB388" s="27"/>
      <c r="AF388" s="27"/>
      <c r="AG388" s="278"/>
      <c r="AH388" s="27"/>
    </row>
    <row r="389" spans="4:34" hidden="1" x14ac:dyDescent="0.35">
      <c r="D389" s="27"/>
      <c r="E389" s="27"/>
      <c r="N389" s="27"/>
      <c r="O389" s="27"/>
      <c r="P389" s="27"/>
      <c r="Z389" s="27"/>
      <c r="AA389" s="27"/>
      <c r="AB389" s="27"/>
      <c r="AF389" s="27"/>
      <c r="AG389" s="278"/>
      <c r="AH389" s="27"/>
    </row>
    <row r="390" spans="4:34" hidden="1" x14ac:dyDescent="0.35">
      <c r="D390" s="27"/>
      <c r="E390" s="27"/>
      <c r="N390" s="27"/>
      <c r="O390" s="27"/>
      <c r="P390" s="27"/>
      <c r="Z390" s="27"/>
      <c r="AA390" s="27"/>
      <c r="AB390" s="27"/>
      <c r="AF390" s="27"/>
      <c r="AG390" s="278"/>
      <c r="AH390" s="27"/>
    </row>
    <row r="391" spans="4:34" hidden="1" x14ac:dyDescent="0.35">
      <c r="D391" s="27"/>
      <c r="E391" s="27"/>
      <c r="N391" s="27"/>
      <c r="O391" s="27"/>
      <c r="P391" s="27"/>
      <c r="Z391" s="27"/>
      <c r="AA391" s="27"/>
      <c r="AB391" s="27"/>
      <c r="AF391" s="27"/>
      <c r="AG391" s="278"/>
      <c r="AH391" s="27"/>
    </row>
    <row r="392" spans="4:34" hidden="1" x14ac:dyDescent="0.35">
      <c r="D392" s="27"/>
      <c r="E392" s="27"/>
      <c r="N392" s="27"/>
      <c r="O392" s="27"/>
      <c r="P392" s="27"/>
      <c r="Z392" s="27"/>
      <c r="AA392" s="27"/>
      <c r="AB392" s="27"/>
      <c r="AF392" s="27"/>
      <c r="AG392" s="278"/>
      <c r="AH392" s="27"/>
    </row>
    <row r="393" spans="4:34" hidden="1" x14ac:dyDescent="0.35">
      <c r="D393" s="27"/>
      <c r="E393" s="27"/>
      <c r="N393" s="27"/>
      <c r="O393" s="27"/>
      <c r="P393" s="27"/>
      <c r="Z393" s="27"/>
      <c r="AA393" s="27"/>
      <c r="AB393" s="27"/>
      <c r="AF393" s="27"/>
      <c r="AG393" s="278"/>
      <c r="AH393" s="27"/>
    </row>
    <row r="394" spans="4:34" hidden="1" x14ac:dyDescent="0.35">
      <c r="D394" s="27"/>
      <c r="E394" s="27"/>
      <c r="N394" s="27"/>
      <c r="O394" s="27"/>
      <c r="P394" s="27"/>
      <c r="Z394" s="27"/>
      <c r="AA394" s="27"/>
      <c r="AB394" s="27"/>
      <c r="AF394" s="27"/>
      <c r="AG394" s="278"/>
      <c r="AH394" s="27"/>
    </row>
    <row r="395" spans="4:34" hidden="1" x14ac:dyDescent="0.35">
      <c r="D395" s="27"/>
      <c r="E395" s="27"/>
      <c r="N395" s="27"/>
      <c r="O395" s="27"/>
      <c r="P395" s="27"/>
      <c r="Z395" s="27"/>
      <c r="AA395" s="27"/>
      <c r="AB395" s="27"/>
      <c r="AF395" s="27"/>
      <c r="AG395" s="278"/>
      <c r="AH395" s="27"/>
    </row>
    <row r="396" spans="4:34" hidden="1" x14ac:dyDescent="0.35">
      <c r="D396" s="27"/>
      <c r="E396" s="27"/>
      <c r="N396" s="27"/>
      <c r="O396" s="27"/>
      <c r="P396" s="27"/>
      <c r="Z396" s="27"/>
      <c r="AA396" s="27"/>
      <c r="AB396" s="27"/>
      <c r="AF396" s="27"/>
      <c r="AG396" s="278"/>
      <c r="AH396" s="27"/>
    </row>
    <row r="397" spans="4:34" hidden="1" x14ac:dyDescent="0.35">
      <c r="D397" s="27"/>
      <c r="E397" s="27"/>
      <c r="N397" s="27"/>
      <c r="O397" s="27"/>
      <c r="P397" s="27"/>
      <c r="Z397" s="27"/>
      <c r="AA397" s="27"/>
      <c r="AB397" s="27"/>
      <c r="AF397" s="27"/>
      <c r="AG397" s="278"/>
      <c r="AH397" s="27"/>
    </row>
    <row r="398" spans="4:34" hidden="1" x14ac:dyDescent="0.35">
      <c r="D398" s="27"/>
      <c r="E398" s="27"/>
      <c r="N398" s="27"/>
      <c r="O398" s="27"/>
      <c r="P398" s="27"/>
      <c r="Z398" s="27"/>
      <c r="AA398" s="27"/>
      <c r="AB398" s="27"/>
      <c r="AF398" s="27"/>
      <c r="AG398" s="278"/>
      <c r="AH398" s="27"/>
    </row>
    <row r="399" spans="4:34" hidden="1" x14ac:dyDescent="0.35">
      <c r="D399" s="27"/>
      <c r="E399" s="27"/>
      <c r="N399" s="27"/>
      <c r="O399" s="27"/>
      <c r="P399" s="27"/>
      <c r="Z399" s="27"/>
      <c r="AA399" s="27"/>
      <c r="AB399" s="27"/>
      <c r="AF399" s="27"/>
      <c r="AG399" s="278"/>
      <c r="AH399" s="27"/>
    </row>
    <row r="400" spans="4:34" hidden="1" x14ac:dyDescent="0.35">
      <c r="D400" s="27"/>
      <c r="E400" s="27"/>
      <c r="N400" s="27"/>
      <c r="O400" s="27"/>
      <c r="P400" s="27"/>
      <c r="Z400" s="27"/>
      <c r="AA400" s="27"/>
      <c r="AB400" s="27"/>
      <c r="AF400" s="27"/>
      <c r="AG400" s="278"/>
      <c r="AH400" s="27"/>
    </row>
    <row r="401" spans="4:34" hidden="1" x14ac:dyDescent="0.35">
      <c r="D401" s="27"/>
      <c r="E401" s="27"/>
      <c r="N401" s="27"/>
      <c r="O401" s="27"/>
      <c r="P401" s="27"/>
      <c r="Z401" s="27"/>
      <c r="AA401" s="27"/>
      <c r="AB401" s="27"/>
      <c r="AF401" s="27"/>
      <c r="AG401" s="278"/>
      <c r="AH401" s="27"/>
    </row>
    <row r="402" spans="4:34" hidden="1" x14ac:dyDescent="0.35">
      <c r="D402" s="27"/>
      <c r="E402" s="27"/>
      <c r="N402" s="27"/>
      <c r="O402" s="27"/>
      <c r="P402" s="27"/>
      <c r="Z402" s="27"/>
      <c r="AA402" s="27"/>
      <c r="AB402" s="27"/>
      <c r="AF402" s="27"/>
      <c r="AG402" s="278"/>
      <c r="AH402" s="27"/>
    </row>
    <row r="403" spans="4:34" hidden="1" x14ac:dyDescent="0.35">
      <c r="D403" s="27"/>
      <c r="E403" s="27"/>
      <c r="N403" s="27"/>
      <c r="O403" s="27"/>
      <c r="P403" s="27"/>
      <c r="Z403" s="27"/>
      <c r="AA403" s="27"/>
      <c r="AB403" s="27"/>
      <c r="AF403" s="27"/>
      <c r="AG403" s="278"/>
      <c r="AH403" s="27"/>
    </row>
    <row r="404" spans="4:34" hidden="1" x14ac:dyDescent="0.35">
      <c r="D404" s="27"/>
      <c r="E404" s="27"/>
      <c r="N404" s="27"/>
      <c r="O404" s="27"/>
      <c r="P404" s="27"/>
      <c r="Z404" s="27"/>
      <c r="AA404" s="27"/>
      <c r="AB404" s="27"/>
      <c r="AF404" s="27"/>
      <c r="AG404" s="278"/>
      <c r="AH404" s="27"/>
    </row>
    <row r="405" spans="4:34" hidden="1" x14ac:dyDescent="0.35">
      <c r="D405" s="27"/>
      <c r="E405" s="27"/>
      <c r="N405" s="27"/>
      <c r="O405" s="27"/>
      <c r="P405" s="27"/>
      <c r="Z405" s="27"/>
      <c r="AA405" s="27"/>
      <c r="AB405" s="27"/>
      <c r="AF405" s="27"/>
      <c r="AG405" s="278"/>
      <c r="AH405" s="27"/>
    </row>
    <row r="406" spans="4:34" hidden="1" x14ac:dyDescent="0.35">
      <c r="D406" s="27"/>
      <c r="E406" s="27"/>
      <c r="N406" s="27"/>
      <c r="O406" s="27"/>
      <c r="P406" s="27"/>
      <c r="Z406" s="27"/>
      <c r="AA406" s="27"/>
      <c r="AB406" s="27"/>
      <c r="AF406" s="27"/>
      <c r="AG406" s="278"/>
      <c r="AH406" s="27"/>
    </row>
    <row r="407" spans="4:34" hidden="1" x14ac:dyDescent="0.35">
      <c r="D407" s="27"/>
      <c r="E407" s="27"/>
      <c r="N407" s="27"/>
      <c r="O407" s="27"/>
      <c r="P407" s="27"/>
      <c r="Z407" s="27"/>
      <c r="AA407" s="27"/>
      <c r="AB407" s="27"/>
      <c r="AF407" s="27"/>
      <c r="AG407" s="278"/>
      <c r="AH407" s="27"/>
    </row>
    <row r="408" spans="4:34" hidden="1" x14ac:dyDescent="0.35">
      <c r="D408" s="27"/>
      <c r="E408" s="27"/>
      <c r="N408" s="27"/>
      <c r="O408" s="27"/>
      <c r="P408" s="27"/>
      <c r="Z408" s="27"/>
      <c r="AA408" s="27"/>
      <c r="AB408" s="27"/>
      <c r="AF408" s="27"/>
      <c r="AG408" s="278"/>
      <c r="AH408" s="27"/>
    </row>
    <row r="409" spans="4:34" hidden="1" x14ac:dyDescent="0.35">
      <c r="D409" s="27"/>
      <c r="E409" s="27"/>
      <c r="N409" s="27"/>
      <c r="O409" s="27"/>
      <c r="P409" s="27"/>
      <c r="Z409" s="27"/>
      <c r="AA409" s="27"/>
      <c r="AB409" s="27"/>
      <c r="AF409" s="27"/>
      <c r="AG409" s="278"/>
      <c r="AH409" s="27"/>
    </row>
    <row r="410" spans="4:34" hidden="1" x14ac:dyDescent="0.35">
      <c r="D410" s="27"/>
      <c r="E410" s="27"/>
      <c r="N410" s="27"/>
      <c r="O410" s="27"/>
      <c r="P410" s="27"/>
      <c r="Z410" s="27"/>
      <c r="AA410" s="27"/>
      <c r="AB410" s="27"/>
      <c r="AF410" s="27"/>
      <c r="AG410" s="278"/>
      <c r="AH410" s="27"/>
    </row>
    <row r="411" spans="4:34" hidden="1" x14ac:dyDescent="0.35">
      <c r="D411" s="27"/>
      <c r="E411" s="27"/>
      <c r="N411" s="27"/>
      <c r="O411" s="27"/>
      <c r="P411" s="27"/>
      <c r="Z411" s="27"/>
      <c r="AA411" s="27"/>
      <c r="AB411" s="27"/>
      <c r="AF411" s="27"/>
      <c r="AG411" s="278"/>
      <c r="AH411" s="27"/>
    </row>
    <row r="412" spans="4:34" hidden="1" x14ac:dyDescent="0.35">
      <c r="D412" s="27"/>
      <c r="E412" s="27"/>
      <c r="N412" s="27"/>
      <c r="O412" s="27"/>
      <c r="P412" s="27"/>
      <c r="Z412" s="27"/>
      <c r="AA412" s="27"/>
      <c r="AB412" s="27"/>
      <c r="AF412" s="27"/>
      <c r="AG412" s="278"/>
      <c r="AH412" s="27"/>
    </row>
    <row r="413" spans="4:34" hidden="1" x14ac:dyDescent="0.35">
      <c r="D413" s="27"/>
      <c r="E413" s="27"/>
      <c r="N413" s="27"/>
      <c r="O413" s="27"/>
      <c r="P413" s="27"/>
      <c r="Z413" s="27"/>
      <c r="AA413" s="27"/>
      <c r="AB413" s="27"/>
      <c r="AF413" s="27"/>
      <c r="AG413" s="278"/>
      <c r="AH413" s="27"/>
    </row>
    <row r="414" spans="4:34" hidden="1" x14ac:dyDescent="0.35">
      <c r="D414" s="27"/>
      <c r="E414" s="27"/>
      <c r="N414" s="27"/>
      <c r="O414" s="27"/>
      <c r="P414" s="27"/>
      <c r="Z414" s="27"/>
      <c r="AA414" s="27"/>
      <c r="AB414" s="27"/>
      <c r="AF414" s="27"/>
      <c r="AG414" s="278"/>
      <c r="AH414" s="27"/>
    </row>
    <row r="415" spans="4:34" hidden="1" x14ac:dyDescent="0.35">
      <c r="D415" s="27"/>
      <c r="E415" s="27"/>
      <c r="N415" s="27"/>
      <c r="O415" s="27"/>
      <c r="P415" s="27"/>
      <c r="Z415" s="27"/>
      <c r="AA415" s="27"/>
      <c r="AB415" s="27"/>
      <c r="AF415" s="27"/>
      <c r="AG415" s="278"/>
      <c r="AH415" s="27"/>
    </row>
    <row r="416" spans="4:34" hidden="1" x14ac:dyDescent="0.35">
      <c r="D416" s="27"/>
      <c r="E416" s="27"/>
      <c r="N416" s="27"/>
      <c r="O416" s="27"/>
      <c r="P416" s="27"/>
      <c r="Z416" s="27"/>
      <c r="AA416" s="27"/>
      <c r="AB416" s="27"/>
      <c r="AF416" s="27"/>
      <c r="AG416" s="278"/>
      <c r="AH416" s="27"/>
    </row>
    <row r="417" spans="4:34" hidden="1" x14ac:dyDescent="0.35">
      <c r="D417" s="27"/>
      <c r="E417" s="27"/>
      <c r="N417" s="27"/>
      <c r="O417" s="27"/>
      <c r="P417" s="27"/>
      <c r="Z417" s="27"/>
      <c r="AA417" s="27"/>
      <c r="AB417" s="27"/>
      <c r="AF417" s="27"/>
      <c r="AG417" s="278"/>
      <c r="AH417" s="27"/>
    </row>
    <row r="418" spans="4:34" hidden="1" x14ac:dyDescent="0.35">
      <c r="D418" s="27"/>
      <c r="E418" s="27"/>
      <c r="N418" s="27"/>
      <c r="O418" s="27"/>
      <c r="P418" s="27"/>
      <c r="Z418" s="27"/>
      <c r="AA418" s="27"/>
      <c r="AB418" s="27"/>
      <c r="AF418" s="27"/>
      <c r="AG418" s="278"/>
      <c r="AH418" s="27"/>
    </row>
    <row r="419" spans="4:34" hidden="1" x14ac:dyDescent="0.35">
      <c r="D419" s="27"/>
      <c r="E419" s="27"/>
      <c r="N419" s="27"/>
      <c r="O419" s="27"/>
      <c r="P419" s="27"/>
      <c r="Z419" s="27"/>
      <c r="AA419" s="27"/>
      <c r="AB419" s="27"/>
      <c r="AF419" s="27"/>
      <c r="AG419" s="278"/>
      <c r="AH419" s="27"/>
    </row>
    <row r="420" spans="4:34" hidden="1" x14ac:dyDescent="0.35">
      <c r="D420" s="27"/>
      <c r="E420" s="27"/>
      <c r="N420" s="27"/>
      <c r="O420" s="27"/>
      <c r="P420" s="27"/>
      <c r="Z420" s="27"/>
      <c r="AA420" s="27"/>
      <c r="AB420" s="27"/>
      <c r="AF420" s="27"/>
      <c r="AG420" s="278"/>
      <c r="AH420" s="27"/>
    </row>
    <row r="421" spans="4:34" hidden="1" x14ac:dyDescent="0.35">
      <c r="D421" s="27"/>
      <c r="E421" s="27"/>
      <c r="N421" s="27"/>
      <c r="O421" s="27"/>
      <c r="P421" s="27"/>
      <c r="Z421" s="27"/>
      <c r="AA421" s="27"/>
      <c r="AB421" s="27"/>
      <c r="AF421" s="27"/>
      <c r="AG421" s="278"/>
      <c r="AH421" s="27"/>
    </row>
    <row r="422" spans="4:34" hidden="1" x14ac:dyDescent="0.35">
      <c r="D422" s="27"/>
      <c r="E422" s="27"/>
      <c r="N422" s="27"/>
      <c r="O422" s="27"/>
      <c r="P422" s="27"/>
      <c r="Z422" s="27"/>
      <c r="AA422" s="27"/>
      <c r="AB422" s="27"/>
      <c r="AF422" s="27"/>
      <c r="AG422" s="278"/>
      <c r="AH422" s="27"/>
    </row>
    <row r="423" spans="4:34" hidden="1" x14ac:dyDescent="0.35">
      <c r="D423" s="27"/>
      <c r="E423" s="27"/>
      <c r="N423" s="27"/>
      <c r="O423" s="27"/>
      <c r="P423" s="27"/>
      <c r="Z423" s="27"/>
      <c r="AA423" s="27"/>
      <c r="AB423" s="27"/>
      <c r="AF423" s="27"/>
      <c r="AG423" s="278"/>
      <c r="AH423" s="27"/>
    </row>
    <row r="424" spans="4:34" hidden="1" x14ac:dyDescent="0.35">
      <c r="D424" s="27"/>
      <c r="E424" s="27"/>
      <c r="N424" s="27"/>
      <c r="O424" s="27"/>
      <c r="P424" s="27"/>
      <c r="Z424" s="27"/>
      <c r="AA424" s="27"/>
      <c r="AB424" s="27"/>
      <c r="AF424" s="27"/>
      <c r="AG424" s="278"/>
      <c r="AH424" s="27"/>
    </row>
    <row r="425" spans="4:34" hidden="1" x14ac:dyDescent="0.35">
      <c r="D425" s="27"/>
      <c r="E425" s="27"/>
      <c r="N425" s="27"/>
      <c r="O425" s="27"/>
      <c r="P425" s="27"/>
      <c r="Z425" s="27"/>
      <c r="AA425" s="27"/>
      <c r="AB425" s="27"/>
      <c r="AF425" s="27"/>
      <c r="AG425" s="278"/>
      <c r="AH425" s="27"/>
    </row>
    <row r="426" spans="4:34" hidden="1" x14ac:dyDescent="0.35">
      <c r="D426" s="27"/>
      <c r="E426" s="27"/>
      <c r="N426" s="27"/>
      <c r="O426" s="27"/>
      <c r="P426" s="27"/>
      <c r="Z426" s="27"/>
      <c r="AA426" s="27"/>
      <c r="AB426" s="27"/>
      <c r="AF426" s="27"/>
      <c r="AG426" s="278"/>
      <c r="AH426" s="27"/>
    </row>
    <row r="427" spans="4:34" hidden="1" x14ac:dyDescent="0.35">
      <c r="D427" s="27"/>
      <c r="E427" s="27"/>
      <c r="N427" s="27"/>
      <c r="O427" s="27"/>
      <c r="P427" s="27"/>
      <c r="Z427" s="27"/>
      <c r="AA427" s="27"/>
      <c r="AB427" s="27"/>
      <c r="AF427" s="27"/>
      <c r="AG427" s="278"/>
      <c r="AH427" s="27"/>
    </row>
    <row r="428" spans="4:34" hidden="1" x14ac:dyDescent="0.35">
      <c r="D428" s="27"/>
      <c r="E428" s="27"/>
      <c r="N428" s="27"/>
      <c r="O428" s="27"/>
      <c r="P428" s="27"/>
      <c r="Z428" s="27"/>
      <c r="AA428" s="27"/>
      <c r="AB428" s="27"/>
      <c r="AF428" s="27"/>
      <c r="AG428" s="278"/>
      <c r="AH428" s="27"/>
    </row>
    <row r="429" spans="4:34" hidden="1" x14ac:dyDescent="0.35">
      <c r="D429" s="27"/>
      <c r="E429" s="27"/>
      <c r="N429" s="27"/>
      <c r="O429" s="27"/>
      <c r="P429" s="27"/>
      <c r="Z429" s="27"/>
      <c r="AA429" s="27"/>
      <c r="AB429" s="27"/>
      <c r="AF429" s="27"/>
      <c r="AG429" s="278"/>
      <c r="AH429" s="27"/>
    </row>
    <row r="430" spans="4:34" hidden="1" x14ac:dyDescent="0.35">
      <c r="D430" s="27"/>
      <c r="E430" s="27"/>
      <c r="N430" s="27"/>
      <c r="O430" s="27"/>
      <c r="P430" s="27"/>
      <c r="Z430" s="27"/>
      <c r="AA430" s="27"/>
      <c r="AB430" s="27"/>
      <c r="AF430" s="27"/>
      <c r="AG430" s="278"/>
      <c r="AH430" s="27"/>
    </row>
    <row r="431" spans="4:34" hidden="1" x14ac:dyDescent="0.35">
      <c r="D431" s="27"/>
      <c r="E431" s="27"/>
      <c r="N431" s="27"/>
      <c r="O431" s="27"/>
      <c r="P431" s="27"/>
      <c r="Z431" s="27"/>
      <c r="AA431" s="27"/>
      <c r="AB431" s="27"/>
      <c r="AF431" s="27"/>
      <c r="AG431" s="278"/>
      <c r="AH431" s="27"/>
    </row>
    <row r="432" spans="4:34" hidden="1" x14ac:dyDescent="0.35">
      <c r="D432" s="27"/>
      <c r="E432" s="27"/>
      <c r="N432" s="27"/>
      <c r="O432" s="27"/>
      <c r="P432" s="27"/>
      <c r="Z432" s="27"/>
      <c r="AA432" s="27"/>
      <c r="AB432" s="27"/>
      <c r="AF432" s="27"/>
      <c r="AG432" s="278"/>
      <c r="AH432" s="27"/>
    </row>
    <row r="433" spans="4:34" hidden="1" x14ac:dyDescent="0.35">
      <c r="D433" s="27"/>
      <c r="E433" s="27"/>
      <c r="N433" s="27"/>
      <c r="O433" s="27"/>
      <c r="P433" s="27"/>
      <c r="Z433" s="27"/>
      <c r="AA433" s="27"/>
      <c r="AB433" s="27"/>
      <c r="AF433" s="27"/>
      <c r="AG433" s="278"/>
      <c r="AH433" s="27"/>
    </row>
    <row r="434" spans="4:34" hidden="1" x14ac:dyDescent="0.35">
      <c r="D434" s="27"/>
      <c r="E434" s="27"/>
      <c r="N434" s="27"/>
      <c r="O434" s="27"/>
      <c r="P434" s="27"/>
      <c r="Z434" s="27"/>
      <c r="AA434" s="27"/>
      <c r="AB434" s="27"/>
      <c r="AF434" s="27"/>
      <c r="AG434" s="278"/>
      <c r="AH434" s="27"/>
    </row>
    <row r="435" spans="4:34" hidden="1" x14ac:dyDescent="0.35">
      <c r="D435" s="27"/>
      <c r="E435" s="27"/>
      <c r="N435" s="27"/>
      <c r="O435" s="27"/>
      <c r="P435" s="27"/>
      <c r="Z435" s="27"/>
      <c r="AA435" s="27"/>
      <c r="AB435" s="27"/>
      <c r="AF435" s="27"/>
      <c r="AG435" s="278"/>
      <c r="AH435" s="27"/>
    </row>
    <row r="436" spans="4:34" hidden="1" x14ac:dyDescent="0.35">
      <c r="D436" s="27"/>
      <c r="E436" s="27"/>
      <c r="N436" s="27"/>
      <c r="O436" s="27"/>
      <c r="P436" s="27"/>
      <c r="Z436" s="27"/>
      <c r="AA436" s="27"/>
      <c r="AB436" s="27"/>
      <c r="AF436" s="27"/>
      <c r="AG436" s="278"/>
      <c r="AH436" s="27"/>
    </row>
    <row r="437" spans="4:34" hidden="1" x14ac:dyDescent="0.35">
      <c r="D437" s="27"/>
      <c r="E437" s="27"/>
      <c r="N437" s="27"/>
      <c r="O437" s="27"/>
      <c r="P437" s="27"/>
      <c r="Z437" s="27"/>
      <c r="AA437" s="27"/>
      <c r="AB437" s="27"/>
      <c r="AF437" s="27"/>
      <c r="AG437" s="278"/>
      <c r="AH437" s="27"/>
    </row>
    <row r="438" spans="4:34" hidden="1" x14ac:dyDescent="0.35">
      <c r="D438" s="27"/>
      <c r="E438" s="27"/>
      <c r="N438" s="27"/>
      <c r="O438" s="27"/>
      <c r="P438" s="27"/>
      <c r="Z438" s="27"/>
      <c r="AA438" s="27"/>
      <c r="AB438" s="27"/>
      <c r="AF438" s="27"/>
      <c r="AG438" s="278"/>
      <c r="AH438" s="27"/>
    </row>
    <row r="439" spans="4:34" hidden="1" x14ac:dyDescent="0.35">
      <c r="D439" s="27"/>
      <c r="E439" s="27"/>
      <c r="N439" s="27"/>
      <c r="O439" s="27"/>
      <c r="P439" s="27"/>
      <c r="Z439" s="27"/>
      <c r="AA439" s="27"/>
      <c r="AB439" s="27"/>
      <c r="AF439" s="27"/>
      <c r="AG439" s="278"/>
      <c r="AH439" s="27"/>
    </row>
    <row r="440" spans="4:34" hidden="1" x14ac:dyDescent="0.35">
      <c r="D440" s="27"/>
      <c r="E440" s="27"/>
      <c r="N440" s="27"/>
      <c r="O440" s="27"/>
      <c r="P440" s="27"/>
      <c r="Z440" s="27"/>
      <c r="AA440" s="27"/>
      <c r="AB440" s="27"/>
      <c r="AF440" s="27"/>
      <c r="AG440" s="278"/>
      <c r="AH440" s="27"/>
    </row>
    <row r="441" spans="4:34" hidden="1" x14ac:dyDescent="0.35">
      <c r="D441" s="27"/>
      <c r="E441" s="27"/>
      <c r="N441" s="27"/>
      <c r="O441" s="27"/>
      <c r="P441" s="27"/>
      <c r="Z441" s="27"/>
      <c r="AA441" s="27"/>
      <c r="AB441" s="27"/>
      <c r="AF441" s="27"/>
      <c r="AG441" s="278"/>
      <c r="AH441" s="27"/>
    </row>
    <row r="442" spans="4:34" hidden="1" x14ac:dyDescent="0.35">
      <c r="D442" s="27"/>
      <c r="E442" s="27"/>
      <c r="N442" s="27"/>
      <c r="O442" s="27"/>
      <c r="P442" s="27"/>
      <c r="Z442" s="27"/>
      <c r="AA442" s="27"/>
      <c r="AB442" s="27"/>
      <c r="AF442" s="27"/>
      <c r="AG442" s="278"/>
      <c r="AH442" s="27"/>
    </row>
    <row r="443" spans="4:34" hidden="1" x14ac:dyDescent="0.35">
      <c r="D443" s="27"/>
      <c r="E443" s="27"/>
      <c r="N443" s="27"/>
      <c r="O443" s="27"/>
      <c r="P443" s="27"/>
      <c r="Z443" s="27"/>
      <c r="AA443" s="27"/>
      <c r="AB443" s="27"/>
      <c r="AF443" s="27"/>
      <c r="AG443" s="278"/>
      <c r="AH443" s="27"/>
    </row>
    <row r="444" spans="4:34" hidden="1" x14ac:dyDescent="0.35">
      <c r="D444" s="27"/>
      <c r="E444" s="27"/>
      <c r="N444" s="27"/>
      <c r="O444" s="27"/>
      <c r="P444" s="27"/>
      <c r="Z444" s="27"/>
      <c r="AA444" s="27"/>
      <c r="AB444" s="27"/>
      <c r="AF444" s="27"/>
      <c r="AG444" s="278"/>
      <c r="AH444" s="27"/>
    </row>
    <row r="445" spans="4:34" hidden="1" x14ac:dyDescent="0.35">
      <c r="D445" s="27"/>
      <c r="E445" s="27"/>
      <c r="N445" s="27"/>
      <c r="O445" s="27"/>
      <c r="P445" s="27"/>
      <c r="Z445" s="27"/>
      <c r="AA445" s="27"/>
      <c r="AB445" s="27"/>
      <c r="AF445" s="27"/>
      <c r="AG445" s="278"/>
      <c r="AH445" s="27"/>
    </row>
    <row r="446" spans="4:34" hidden="1" x14ac:dyDescent="0.35">
      <c r="D446" s="27"/>
      <c r="E446" s="27"/>
      <c r="N446" s="27"/>
      <c r="O446" s="27"/>
      <c r="P446" s="27"/>
      <c r="Z446" s="27"/>
      <c r="AA446" s="27"/>
      <c r="AB446" s="27"/>
      <c r="AF446" s="27"/>
      <c r="AG446" s="278"/>
      <c r="AH446" s="27"/>
    </row>
    <row r="447" spans="4:34" hidden="1" x14ac:dyDescent="0.35">
      <c r="D447" s="27"/>
      <c r="E447" s="27"/>
      <c r="N447" s="27"/>
      <c r="O447" s="27"/>
      <c r="P447" s="27"/>
      <c r="Z447" s="27"/>
      <c r="AA447" s="27"/>
      <c r="AB447" s="27"/>
      <c r="AF447" s="27"/>
      <c r="AG447" s="278"/>
      <c r="AH447" s="27"/>
    </row>
    <row r="448" spans="4:34" hidden="1" x14ac:dyDescent="0.35">
      <c r="D448" s="27"/>
      <c r="E448" s="27"/>
      <c r="N448" s="27"/>
      <c r="O448" s="27"/>
      <c r="P448" s="27"/>
      <c r="Z448" s="27"/>
      <c r="AA448" s="27"/>
      <c r="AB448" s="27"/>
      <c r="AF448" s="27"/>
      <c r="AG448" s="278"/>
      <c r="AH448" s="27"/>
    </row>
    <row r="449" spans="4:34" hidden="1" x14ac:dyDescent="0.35">
      <c r="D449" s="27"/>
      <c r="E449" s="27"/>
      <c r="N449" s="27"/>
      <c r="O449" s="27"/>
      <c r="P449" s="27"/>
      <c r="Z449" s="27"/>
      <c r="AA449" s="27"/>
      <c r="AB449" s="27"/>
      <c r="AF449" s="27"/>
      <c r="AG449" s="278"/>
      <c r="AH449" s="27"/>
    </row>
    <row r="450" spans="4:34" hidden="1" x14ac:dyDescent="0.35">
      <c r="D450" s="27"/>
      <c r="E450" s="27"/>
      <c r="N450" s="27"/>
      <c r="O450" s="27"/>
      <c r="P450" s="27"/>
      <c r="Z450" s="27"/>
      <c r="AA450" s="27"/>
      <c r="AB450" s="27"/>
      <c r="AF450" s="27"/>
      <c r="AG450" s="278"/>
      <c r="AH450" s="27"/>
    </row>
    <row r="451" spans="4:34" hidden="1" x14ac:dyDescent="0.35">
      <c r="D451" s="27"/>
      <c r="E451" s="27"/>
      <c r="N451" s="27"/>
      <c r="O451" s="27"/>
      <c r="P451" s="27"/>
      <c r="Z451" s="27"/>
      <c r="AA451" s="27"/>
      <c r="AB451" s="27"/>
      <c r="AF451" s="27"/>
      <c r="AG451" s="278"/>
      <c r="AH451" s="27"/>
    </row>
    <row r="452" spans="4:34" hidden="1" x14ac:dyDescent="0.35">
      <c r="D452" s="27"/>
      <c r="E452" s="27"/>
      <c r="N452" s="27"/>
      <c r="O452" s="27"/>
      <c r="P452" s="27"/>
      <c r="Z452" s="27"/>
      <c r="AA452" s="27"/>
      <c r="AB452" s="27"/>
      <c r="AF452" s="27"/>
      <c r="AG452" s="278"/>
      <c r="AH452" s="27"/>
    </row>
    <row r="453" spans="4:34" hidden="1" x14ac:dyDescent="0.35">
      <c r="D453" s="27"/>
      <c r="E453" s="27"/>
      <c r="N453" s="27"/>
      <c r="O453" s="27"/>
      <c r="P453" s="27"/>
      <c r="Z453" s="27"/>
      <c r="AA453" s="27"/>
      <c r="AB453" s="27"/>
      <c r="AF453" s="27"/>
      <c r="AG453" s="278"/>
      <c r="AH453" s="27"/>
    </row>
    <row r="454" spans="4:34" hidden="1" x14ac:dyDescent="0.35">
      <c r="D454" s="27"/>
      <c r="E454" s="27"/>
      <c r="N454" s="27"/>
      <c r="O454" s="27"/>
      <c r="P454" s="27"/>
      <c r="Z454" s="27"/>
      <c r="AA454" s="27"/>
      <c r="AB454" s="27"/>
      <c r="AF454" s="27"/>
      <c r="AG454" s="278"/>
      <c r="AH454" s="27"/>
    </row>
    <row r="455" spans="4:34" hidden="1" x14ac:dyDescent="0.35">
      <c r="D455" s="27"/>
      <c r="E455" s="27"/>
      <c r="N455" s="27"/>
      <c r="O455" s="27"/>
      <c r="P455" s="27"/>
      <c r="Z455" s="27"/>
      <c r="AA455" s="27"/>
      <c r="AB455" s="27"/>
      <c r="AF455" s="27"/>
      <c r="AG455" s="278"/>
      <c r="AH455" s="27"/>
    </row>
    <row r="456" spans="4:34" hidden="1" x14ac:dyDescent="0.35">
      <c r="D456" s="27"/>
      <c r="E456" s="27"/>
      <c r="N456" s="27"/>
      <c r="O456" s="27"/>
      <c r="P456" s="27"/>
      <c r="Z456" s="27"/>
      <c r="AA456" s="27"/>
      <c r="AB456" s="27"/>
      <c r="AF456" s="27"/>
      <c r="AG456" s="278"/>
      <c r="AH456" s="27"/>
    </row>
    <row r="457" spans="4:34" hidden="1" x14ac:dyDescent="0.35">
      <c r="D457" s="27"/>
      <c r="E457" s="27"/>
      <c r="N457" s="27"/>
      <c r="O457" s="27"/>
      <c r="P457" s="27"/>
      <c r="Z457" s="27"/>
      <c r="AA457" s="27"/>
      <c r="AB457" s="27"/>
      <c r="AF457" s="27"/>
      <c r="AG457" s="278"/>
      <c r="AH457" s="27"/>
    </row>
    <row r="458" spans="4:34" hidden="1" x14ac:dyDescent="0.35">
      <c r="D458" s="27"/>
      <c r="E458" s="27"/>
      <c r="N458" s="27"/>
      <c r="O458" s="27"/>
      <c r="P458" s="27"/>
      <c r="Z458" s="27"/>
      <c r="AA458" s="27"/>
      <c r="AB458" s="27"/>
      <c r="AF458" s="27"/>
      <c r="AG458" s="278"/>
      <c r="AH458" s="27"/>
    </row>
    <row r="459" spans="4:34" hidden="1" x14ac:dyDescent="0.35">
      <c r="D459" s="27"/>
      <c r="E459" s="27"/>
      <c r="N459" s="27"/>
      <c r="O459" s="27"/>
      <c r="P459" s="27"/>
      <c r="Z459" s="27"/>
      <c r="AA459" s="27"/>
      <c r="AB459" s="27"/>
      <c r="AF459" s="27"/>
      <c r="AG459" s="278"/>
      <c r="AH459" s="27"/>
    </row>
    <row r="460" spans="4:34" hidden="1" x14ac:dyDescent="0.35">
      <c r="D460" s="27"/>
      <c r="E460" s="27"/>
      <c r="N460" s="27"/>
      <c r="O460" s="27"/>
      <c r="P460" s="27"/>
      <c r="Z460" s="27"/>
      <c r="AA460" s="27"/>
      <c r="AB460" s="27"/>
      <c r="AF460" s="27"/>
      <c r="AG460" s="278"/>
      <c r="AH460" s="27"/>
    </row>
    <row r="461" spans="4:34" hidden="1" x14ac:dyDescent="0.35">
      <c r="D461" s="27"/>
      <c r="E461" s="27"/>
      <c r="N461" s="27"/>
      <c r="O461" s="27"/>
      <c r="P461" s="27"/>
      <c r="Z461" s="27"/>
      <c r="AA461" s="27"/>
      <c r="AB461" s="27"/>
      <c r="AF461" s="27"/>
      <c r="AG461" s="278"/>
      <c r="AH461" s="27"/>
    </row>
    <row r="462" spans="4:34" hidden="1" x14ac:dyDescent="0.35">
      <c r="D462" s="27"/>
      <c r="E462" s="27"/>
      <c r="N462" s="27"/>
      <c r="O462" s="27"/>
      <c r="P462" s="27"/>
      <c r="Z462" s="27"/>
      <c r="AA462" s="27"/>
      <c r="AB462" s="27"/>
      <c r="AF462" s="27"/>
      <c r="AG462" s="278"/>
      <c r="AH462" s="27"/>
    </row>
    <row r="463" spans="4:34" hidden="1" x14ac:dyDescent="0.35">
      <c r="D463" s="27"/>
      <c r="E463" s="27"/>
      <c r="N463" s="27"/>
      <c r="O463" s="27"/>
      <c r="P463" s="27"/>
      <c r="Z463" s="27"/>
      <c r="AA463" s="27"/>
      <c r="AB463" s="27"/>
      <c r="AF463" s="27"/>
      <c r="AG463" s="278"/>
      <c r="AH463" s="27"/>
    </row>
    <row r="464" spans="4:34" hidden="1" x14ac:dyDescent="0.35">
      <c r="D464" s="27"/>
      <c r="E464" s="27"/>
      <c r="N464" s="27"/>
      <c r="O464" s="27"/>
      <c r="P464" s="27"/>
      <c r="Z464" s="27"/>
      <c r="AA464" s="27"/>
      <c r="AB464" s="27"/>
      <c r="AF464" s="27"/>
      <c r="AG464" s="278"/>
      <c r="AH464" s="27"/>
    </row>
    <row r="465" spans="4:34" hidden="1" x14ac:dyDescent="0.35">
      <c r="D465" s="27"/>
      <c r="E465" s="27"/>
      <c r="N465" s="27"/>
      <c r="O465" s="27"/>
      <c r="P465" s="27"/>
      <c r="Z465" s="27"/>
      <c r="AA465" s="27"/>
      <c r="AB465" s="27"/>
      <c r="AF465" s="27"/>
      <c r="AG465" s="278"/>
      <c r="AH465" s="27"/>
    </row>
    <row r="466" spans="4:34" hidden="1" x14ac:dyDescent="0.35">
      <c r="D466" s="27"/>
      <c r="E466" s="27"/>
      <c r="N466" s="27"/>
      <c r="O466" s="27"/>
      <c r="P466" s="27"/>
      <c r="Z466" s="27"/>
      <c r="AA466" s="27"/>
      <c r="AB466" s="27"/>
      <c r="AF466" s="27"/>
      <c r="AG466" s="278"/>
      <c r="AH466" s="27"/>
    </row>
    <row r="467" spans="4:34" hidden="1" x14ac:dyDescent="0.35">
      <c r="D467" s="27"/>
      <c r="E467" s="27"/>
      <c r="N467" s="27"/>
      <c r="O467" s="27"/>
      <c r="P467" s="27"/>
      <c r="Z467" s="27"/>
      <c r="AA467" s="27"/>
      <c r="AB467" s="27"/>
      <c r="AF467" s="27"/>
      <c r="AG467" s="278"/>
      <c r="AH467" s="27"/>
    </row>
    <row r="468" spans="4:34" hidden="1" x14ac:dyDescent="0.35">
      <c r="D468" s="27"/>
      <c r="E468" s="27"/>
      <c r="N468" s="27"/>
      <c r="O468" s="27"/>
      <c r="P468" s="27"/>
      <c r="Z468" s="27"/>
      <c r="AA468" s="27"/>
      <c r="AB468" s="27"/>
      <c r="AF468" s="27"/>
      <c r="AG468" s="278"/>
      <c r="AH468" s="27"/>
    </row>
    <row r="469" spans="4:34" hidden="1" x14ac:dyDescent="0.35">
      <c r="D469" s="27"/>
      <c r="E469" s="27"/>
      <c r="N469" s="27"/>
      <c r="O469" s="27"/>
      <c r="P469" s="27"/>
      <c r="Z469" s="27"/>
      <c r="AA469" s="27"/>
      <c r="AB469" s="27"/>
      <c r="AF469" s="27"/>
      <c r="AG469" s="278"/>
      <c r="AH469" s="27"/>
    </row>
    <row r="470" spans="4:34" hidden="1" x14ac:dyDescent="0.35">
      <c r="D470" s="27"/>
      <c r="E470" s="27"/>
      <c r="N470" s="27"/>
      <c r="O470" s="27"/>
      <c r="P470" s="27"/>
      <c r="Z470" s="27"/>
      <c r="AA470" s="27"/>
      <c r="AB470" s="27"/>
      <c r="AF470" s="27"/>
      <c r="AG470" s="278"/>
      <c r="AH470" s="27"/>
    </row>
    <row r="471" spans="4:34" hidden="1" x14ac:dyDescent="0.35">
      <c r="D471" s="27"/>
      <c r="E471" s="27"/>
      <c r="N471" s="27"/>
      <c r="O471" s="27"/>
      <c r="P471" s="27"/>
      <c r="Z471" s="27"/>
      <c r="AA471" s="27"/>
      <c r="AB471" s="27"/>
      <c r="AF471" s="27"/>
      <c r="AG471" s="278"/>
      <c r="AH471" s="27"/>
    </row>
    <row r="472" spans="4:34" hidden="1" x14ac:dyDescent="0.35">
      <c r="D472" s="27"/>
      <c r="E472" s="27"/>
      <c r="N472" s="27"/>
      <c r="O472" s="27"/>
      <c r="P472" s="27"/>
      <c r="Z472" s="27"/>
      <c r="AA472" s="27"/>
      <c r="AB472" s="27"/>
      <c r="AF472" s="27"/>
      <c r="AG472" s="278"/>
      <c r="AH472" s="27"/>
    </row>
    <row r="473" spans="4:34" hidden="1" x14ac:dyDescent="0.35">
      <c r="D473" s="27"/>
      <c r="E473" s="27"/>
      <c r="N473" s="27"/>
      <c r="O473" s="27"/>
      <c r="P473" s="27"/>
      <c r="Z473" s="27"/>
      <c r="AA473" s="27"/>
      <c r="AB473" s="27"/>
      <c r="AF473" s="27"/>
      <c r="AG473" s="278"/>
      <c r="AH473" s="27"/>
    </row>
    <row r="474" spans="4:34" hidden="1" x14ac:dyDescent="0.35">
      <c r="D474" s="27"/>
      <c r="E474" s="27"/>
      <c r="N474" s="27"/>
      <c r="O474" s="27"/>
      <c r="P474" s="27"/>
      <c r="Z474" s="27"/>
      <c r="AA474" s="27"/>
      <c r="AB474" s="27"/>
      <c r="AF474" s="27"/>
      <c r="AG474" s="278"/>
      <c r="AH474" s="27"/>
    </row>
    <row r="475" spans="4:34" hidden="1" x14ac:dyDescent="0.35">
      <c r="D475" s="27"/>
      <c r="E475" s="27"/>
      <c r="N475" s="27"/>
      <c r="O475" s="27"/>
      <c r="P475" s="27"/>
      <c r="Z475" s="27"/>
      <c r="AA475" s="27"/>
      <c r="AB475" s="27"/>
      <c r="AF475" s="27"/>
      <c r="AG475" s="278"/>
      <c r="AH475" s="27"/>
    </row>
    <row r="476" spans="4:34" hidden="1" x14ac:dyDescent="0.35">
      <c r="D476" s="27"/>
      <c r="E476" s="27"/>
      <c r="N476" s="27"/>
      <c r="O476" s="27"/>
      <c r="P476" s="27"/>
      <c r="Z476" s="27"/>
      <c r="AA476" s="27"/>
      <c r="AB476" s="27"/>
      <c r="AF476" s="27"/>
      <c r="AG476" s="278"/>
      <c r="AH476" s="27"/>
    </row>
    <row r="477" spans="4:34" hidden="1" x14ac:dyDescent="0.35">
      <c r="D477" s="27"/>
      <c r="E477" s="27"/>
      <c r="N477" s="27"/>
      <c r="O477" s="27"/>
      <c r="P477" s="27"/>
      <c r="Z477" s="27"/>
      <c r="AA477" s="27"/>
      <c r="AB477" s="27"/>
      <c r="AF477" s="27"/>
      <c r="AG477" s="278"/>
      <c r="AH477" s="27"/>
    </row>
    <row r="478" spans="4:34" hidden="1" x14ac:dyDescent="0.35">
      <c r="D478" s="27"/>
      <c r="E478" s="27"/>
      <c r="N478" s="27"/>
      <c r="O478" s="27"/>
      <c r="P478" s="27"/>
      <c r="Z478" s="27"/>
      <c r="AA478" s="27"/>
      <c r="AB478" s="27"/>
      <c r="AF478" s="27"/>
      <c r="AG478" s="278"/>
      <c r="AH478" s="27"/>
    </row>
    <row r="479" spans="4:34" hidden="1" x14ac:dyDescent="0.35">
      <c r="D479" s="27"/>
      <c r="E479" s="27"/>
      <c r="N479" s="27"/>
      <c r="O479" s="27"/>
      <c r="P479" s="27"/>
      <c r="Z479" s="27"/>
      <c r="AA479" s="27"/>
      <c r="AB479" s="27"/>
      <c r="AF479" s="27"/>
      <c r="AG479" s="278"/>
      <c r="AH479" s="27"/>
    </row>
    <row r="480" spans="4:34" hidden="1" x14ac:dyDescent="0.35">
      <c r="D480" s="27"/>
      <c r="E480" s="27"/>
      <c r="N480" s="27"/>
      <c r="O480" s="27"/>
      <c r="P480" s="27"/>
      <c r="Z480" s="27"/>
      <c r="AA480" s="27"/>
      <c r="AB480" s="27"/>
      <c r="AF480" s="27"/>
      <c r="AG480" s="278"/>
      <c r="AH480" s="27"/>
    </row>
    <row r="481" spans="4:34" hidden="1" x14ac:dyDescent="0.35">
      <c r="D481" s="27"/>
      <c r="E481" s="27"/>
      <c r="N481" s="27"/>
      <c r="O481" s="27"/>
      <c r="P481" s="27"/>
      <c r="Z481" s="27"/>
      <c r="AA481" s="27"/>
      <c r="AB481" s="27"/>
      <c r="AF481" s="27"/>
      <c r="AG481" s="278"/>
      <c r="AH481" s="27"/>
    </row>
    <row r="482" spans="4:34" hidden="1" x14ac:dyDescent="0.35">
      <c r="D482" s="27"/>
      <c r="E482" s="27"/>
      <c r="N482" s="27"/>
      <c r="O482" s="27"/>
      <c r="P482" s="27"/>
      <c r="Z482" s="27"/>
      <c r="AA482" s="27"/>
      <c r="AB482" s="27"/>
      <c r="AF482" s="27"/>
      <c r="AG482" s="278"/>
      <c r="AH482" s="27"/>
    </row>
    <row r="483" spans="4:34" hidden="1" x14ac:dyDescent="0.35">
      <c r="D483" s="27"/>
      <c r="E483" s="27"/>
      <c r="N483" s="27"/>
      <c r="O483" s="27"/>
      <c r="P483" s="27"/>
      <c r="Z483" s="27"/>
      <c r="AA483" s="27"/>
      <c r="AB483" s="27"/>
      <c r="AF483" s="27"/>
      <c r="AG483" s="278"/>
      <c r="AH483" s="27"/>
    </row>
    <row r="484" spans="4:34" hidden="1" x14ac:dyDescent="0.35">
      <c r="D484" s="27"/>
      <c r="E484" s="27"/>
      <c r="N484" s="27"/>
      <c r="O484" s="27"/>
      <c r="P484" s="27"/>
      <c r="Z484" s="27"/>
      <c r="AA484" s="27"/>
      <c r="AB484" s="27"/>
      <c r="AF484" s="27"/>
      <c r="AG484" s="278"/>
      <c r="AH484" s="27"/>
    </row>
    <row r="485" spans="4:34" hidden="1" x14ac:dyDescent="0.35">
      <c r="D485" s="27"/>
      <c r="E485" s="27"/>
      <c r="N485" s="27"/>
      <c r="O485" s="27"/>
      <c r="P485" s="27"/>
      <c r="Z485" s="27"/>
      <c r="AA485" s="27"/>
      <c r="AB485" s="27"/>
      <c r="AF485" s="27"/>
      <c r="AG485" s="278"/>
      <c r="AH485" s="27"/>
    </row>
    <row r="486" spans="4:34" hidden="1" x14ac:dyDescent="0.35">
      <c r="D486" s="27"/>
      <c r="E486" s="27"/>
      <c r="N486" s="27"/>
      <c r="O486" s="27"/>
      <c r="P486" s="27"/>
      <c r="Z486" s="27"/>
      <c r="AA486" s="27"/>
      <c r="AB486" s="27"/>
      <c r="AF486" s="27"/>
      <c r="AG486" s="278"/>
      <c r="AH486" s="27"/>
    </row>
    <row r="487" spans="4:34" hidden="1" x14ac:dyDescent="0.35">
      <c r="D487" s="27"/>
      <c r="E487" s="27"/>
      <c r="N487" s="27"/>
      <c r="O487" s="27"/>
      <c r="P487" s="27"/>
      <c r="Z487" s="27"/>
      <c r="AA487" s="27"/>
      <c r="AB487" s="27"/>
      <c r="AF487" s="27"/>
      <c r="AG487" s="278"/>
      <c r="AH487" s="27"/>
    </row>
    <row r="488" spans="4:34" hidden="1" x14ac:dyDescent="0.35">
      <c r="D488" s="27"/>
      <c r="E488" s="27"/>
      <c r="N488" s="27"/>
      <c r="O488" s="27"/>
      <c r="P488" s="27"/>
      <c r="Z488" s="27"/>
      <c r="AA488" s="27"/>
      <c r="AB488" s="27"/>
      <c r="AF488" s="27"/>
      <c r="AG488" s="278"/>
      <c r="AH488" s="27"/>
    </row>
    <row r="489" spans="4:34" hidden="1" x14ac:dyDescent="0.35">
      <c r="D489" s="27"/>
      <c r="E489" s="27"/>
      <c r="N489" s="27"/>
      <c r="O489" s="27"/>
      <c r="P489" s="27"/>
      <c r="Z489" s="27"/>
      <c r="AA489" s="27"/>
      <c r="AB489" s="27"/>
      <c r="AF489" s="27"/>
      <c r="AG489" s="278"/>
      <c r="AH489" s="27"/>
    </row>
    <row r="490" spans="4:34" hidden="1" x14ac:dyDescent="0.35">
      <c r="D490" s="27"/>
      <c r="E490" s="27"/>
      <c r="N490" s="27"/>
      <c r="O490" s="27"/>
      <c r="P490" s="27"/>
      <c r="Z490" s="27"/>
      <c r="AA490" s="27"/>
      <c r="AB490" s="27"/>
      <c r="AF490" s="27"/>
      <c r="AG490" s="278"/>
      <c r="AH490" s="27"/>
    </row>
    <row r="491" spans="4:34" hidden="1" x14ac:dyDescent="0.35">
      <c r="D491" s="27"/>
      <c r="E491" s="27"/>
      <c r="N491" s="27"/>
      <c r="O491" s="27"/>
      <c r="P491" s="27"/>
      <c r="Z491" s="27"/>
      <c r="AA491" s="27"/>
      <c r="AB491" s="27"/>
      <c r="AF491" s="27"/>
      <c r="AG491" s="278"/>
      <c r="AH491" s="27"/>
    </row>
    <row r="492" spans="4:34" hidden="1" x14ac:dyDescent="0.35">
      <c r="D492" s="27"/>
      <c r="E492" s="27"/>
      <c r="N492" s="27"/>
      <c r="O492" s="27"/>
      <c r="P492" s="27"/>
      <c r="Z492" s="27"/>
      <c r="AA492" s="27"/>
      <c r="AB492" s="27"/>
      <c r="AF492" s="27"/>
      <c r="AG492" s="278"/>
      <c r="AH492" s="27"/>
    </row>
    <row r="493" spans="4:34" hidden="1" x14ac:dyDescent="0.35">
      <c r="D493" s="27"/>
      <c r="E493" s="27"/>
      <c r="N493" s="27"/>
      <c r="O493" s="27"/>
      <c r="P493" s="27"/>
      <c r="Z493" s="27"/>
      <c r="AA493" s="27"/>
      <c r="AB493" s="27"/>
      <c r="AF493" s="27"/>
      <c r="AG493" s="278"/>
      <c r="AH493" s="27"/>
    </row>
    <row r="494" spans="4:34" hidden="1" x14ac:dyDescent="0.35">
      <c r="D494" s="27"/>
      <c r="E494" s="27"/>
      <c r="N494" s="27"/>
      <c r="O494" s="27"/>
      <c r="P494" s="27"/>
      <c r="Z494" s="27"/>
      <c r="AA494" s="27"/>
      <c r="AB494" s="27"/>
      <c r="AF494" s="27"/>
      <c r="AG494" s="278"/>
      <c r="AH494" s="27"/>
    </row>
    <row r="495" spans="4:34" hidden="1" x14ac:dyDescent="0.35">
      <c r="D495" s="27"/>
      <c r="E495" s="27"/>
      <c r="N495" s="27"/>
      <c r="O495" s="27"/>
      <c r="P495" s="27"/>
      <c r="Z495" s="27"/>
      <c r="AA495" s="27"/>
      <c r="AB495" s="27"/>
      <c r="AF495" s="27"/>
      <c r="AG495" s="278"/>
      <c r="AH495" s="27"/>
    </row>
    <row r="496" spans="4:34" hidden="1" x14ac:dyDescent="0.35">
      <c r="D496" s="27"/>
      <c r="E496" s="27"/>
      <c r="N496" s="27"/>
      <c r="O496" s="27"/>
      <c r="P496" s="27"/>
      <c r="Z496" s="27"/>
      <c r="AA496" s="27"/>
      <c r="AB496" s="27"/>
      <c r="AF496" s="27"/>
      <c r="AG496" s="278"/>
      <c r="AH496" s="27"/>
    </row>
    <row r="497" spans="4:34" hidden="1" x14ac:dyDescent="0.35">
      <c r="D497" s="27"/>
      <c r="E497" s="27"/>
      <c r="N497" s="27"/>
      <c r="O497" s="27"/>
      <c r="P497" s="27"/>
      <c r="Z497" s="27"/>
      <c r="AA497" s="27"/>
      <c r="AB497" s="27"/>
      <c r="AF497" s="27"/>
      <c r="AG497" s="278"/>
      <c r="AH497" s="27"/>
    </row>
    <row r="498" spans="4:34" hidden="1" x14ac:dyDescent="0.35">
      <c r="D498" s="27"/>
      <c r="E498" s="27"/>
      <c r="N498" s="27"/>
      <c r="O498" s="27"/>
      <c r="P498" s="27"/>
      <c r="Z498" s="27"/>
      <c r="AA498" s="27"/>
      <c r="AB498" s="27"/>
      <c r="AF498" s="27"/>
      <c r="AG498" s="278"/>
      <c r="AH498" s="27"/>
    </row>
    <row r="499" spans="4:34" hidden="1" x14ac:dyDescent="0.35">
      <c r="D499" s="27"/>
      <c r="E499" s="27"/>
      <c r="N499" s="27"/>
      <c r="O499" s="27"/>
      <c r="P499" s="27"/>
      <c r="Z499" s="27"/>
      <c r="AA499" s="27"/>
      <c r="AB499" s="27"/>
      <c r="AF499" s="27"/>
      <c r="AG499" s="278"/>
      <c r="AH499" s="27"/>
    </row>
    <row r="500" spans="4:34" hidden="1" x14ac:dyDescent="0.35">
      <c r="D500" s="27"/>
      <c r="E500" s="27"/>
      <c r="N500" s="27"/>
      <c r="O500" s="27"/>
      <c r="P500" s="27"/>
      <c r="Z500" s="27"/>
      <c r="AA500" s="27"/>
      <c r="AB500" s="27"/>
      <c r="AF500" s="27"/>
      <c r="AG500" s="278"/>
      <c r="AH500" s="27"/>
    </row>
    <row r="501" spans="4:34" hidden="1" x14ac:dyDescent="0.35">
      <c r="D501" s="27"/>
      <c r="E501" s="27"/>
      <c r="N501" s="27"/>
      <c r="O501" s="27"/>
      <c r="P501" s="27"/>
      <c r="Z501" s="27"/>
      <c r="AA501" s="27"/>
      <c r="AB501" s="27"/>
      <c r="AF501" s="27"/>
      <c r="AG501" s="278"/>
      <c r="AH501" s="27"/>
    </row>
    <row r="502" spans="4:34" hidden="1" x14ac:dyDescent="0.35">
      <c r="D502" s="27"/>
      <c r="E502" s="27"/>
      <c r="N502" s="27"/>
      <c r="O502" s="27"/>
      <c r="P502" s="27"/>
      <c r="Z502" s="27"/>
      <c r="AA502" s="27"/>
      <c r="AB502" s="27"/>
      <c r="AF502" s="27"/>
      <c r="AG502" s="278"/>
      <c r="AH502" s="27"/>
    </row>
    <row r="503" spans="4:34" hidden="1" x14ac:dyDescent="0.35">
      <c r="D503" s="27"/>
      <c r="E503" s="27"/>
      <c r="N503" s="27"/>
      <c r="O503" s="27"/>
      <c r="P503" s="27"/>
      <c r="Z503" s="27"/>
      <c r="AA503" s="27"/>
      <c r="AB503" s="27"/>
      <c r="AF503" s="27"/>
      <c r="AG503" s="278"/>
      <c r="AH503" s="27"/>
    </row>
    <row r="504" spans="4:34" hidden="1" x14ac:dyDescent="0.35">
      <c r="D504" s="27"/>
      <c r="E504" s="27"/>
      <c r="N504" s="27"/>
      <c r="O504" s="27"/>
      <c r="P504" s="27"/>
      <c r="Z504" s="27"/>
      <c r="AA504" s="27"/>
      <c r="AB504" s="27"/>
      <c r="AF504" s="27"/>
      <c r="AG504" s="278"/>
      <c r="AH504" s="27"/>
    </row>
    <row r="505" spans="4:34" hidden="1" x14ac:dyDescent="0.35">
      <c r="D505" s="27"/>
      <c r="E505" s="27"/>
      <c r="N505" s="27"/>
      <c r="O505" s="27"/>
      <c r="P505" s="27"/>
      <c r="Z505" s="27"/>
      <c r="AA505" s="27"/>
      <c r="AB505" s="27"/>
      <c r="AF505" s="27"/>
      <c r="AG505" s="278"/>
      <c r="AH505" s="27"/>
    </row>
    <row r="506" spans="4:34" hidden="1" x14ac:dyDescent="0.35">
      <c r="D506" s="27"/>
      <c r="E506" s="27"/>
      <c r="N506" s="27"/>
      <c r="O506" s="27"/>
      <c r="P506" s="27"/>
      <c r="Z506" s="27"/>
      <c r="AA506" s="27"/>
      <c r="AB506" s="27"/>
      <c r="AF506" s="27"/>
      <c r="AG506" s="278"/>
      <c r="AH506" s="27"/>
    </row>
    <row r="507" spans="4:34" hidden="1" x14ac:dyDescent="0.35">
      <c r="D507" s="27"/>
      <c r="E507" s="27"/>
      <c r="N507" s="27"/>
      <c r="O507" s="27"/>
      <c r="P507" s="27"/>
      <c r="Z507" s="27"/>
      <c r="AA507" s="27"/>
      <c r="AB507" s="27"/>
      <c r="AF507" s="27"/>
      <c r="AG507" s="278"/>
      <c r="AH507" s="27"/>
    </row>
    <row r="508" spans="4:34" hidden="1" x14ac:dyDescent="0.35">
      <c r="D508" s="27"/>
      <c r="E508" s="27"/>
      <c r="N508" s="27"/>
      <c r="O508" s="27"/>
      <c r="P508" s="27"/>
      <c r="Z508" s="27"/>
      <c r="AA508" s="27"/>
      <c r="AB508" s="27"/>
      <c r="AF508" s="27"/>
      <c r="AG508" s="278"/>
      <c r="AH508" s="27"/>
    </row>
    <row r="509" spans="4:34" hidden="1" x14ac:dyDescent="0.35">
      <c r="D509" s="27"/>
      <c r="E509" s="27"/>
      <c r="N509" s="27"/>
      <c r="O509" s="27"/>
      <c r="P509" s="27"/>
      <c r="Z509" s="27"/>
      <c r="AA509" s="27"/>
      <c r="AB509" s="27"/>
      <c r="AF509" s="27"/>
      <c r="AG509" s="278"/>
      <c r="AH509" s="27"/>
    </row>
    <row r="510" spans="4:34" hidden="1" x14ac:dyDescent="0.35">
      <c r="D510" s="27"/>
      <c r="E510" s="27"/>
      <c r="N510" s="27"/>
      <c r="O510" s="27"/>
      <c r="P510" s="27"/>
      <c r="Z510" s="27"/>
      <c r="AA510" s="27"/>
      <c r="AB510" s="27"/>
      <c r="AF510" s="27"/>
      <c r="AG510" s="278"/>
      <c r="AH510" s="27"/>
    </row>
    <row r="511" spans="4:34" hidden="1" x14ac:dyDescent="0.35">
      <c r="D511" s="27"/>
      <c r="E511" s="27"/>
      <c r="N511" s="27"/>
      <c r="O511" s="27"/>
      <c r="P511" s="27"/>
      <c r="Z511" s="27"/>
      <c r="AA511" s="27"/>
      <c r="AB511" s="27"/>
      <c r="AF511" s="27"/>
      <c r="AG511" s="278"/>
      <c r="AH511" s="27"/>
    </row>
    <row r="512" spans="4:34" hidden="1" x14ac:dyDescent="0.35">
      <c r="D512" s="27"/>
      <c r="E512" s="27"/>
      <c r="N512" s="27"/>
      <c r="O512" s="27"/>
      <c r="P512" s="27"/>
      <c r="Z512" s="27"/>
      <c r="AA512" s="27"/>
      <c r="AB512" s="27"/>
      <c r="AF512" s="27"/>
      <c r="AG512" s="278"/>
      <c r="AH512" s="27"/>
    </row>
    <row r="513" spans="4:34" hidden="1" x14ac:dyDescent="0.35">
      <c r="D513" s="27"/>
      <c r="E513" s="27"/>
      <c r="N513" s="27"/>
      <c r="O513" s="27"/>
      <c r="P513" s="27"/>
      <c r="Z513" s="27"/>
      <c r="AA513" s="27"/>
      <c r="AB513" s="27"/>
      <c r="AF513" s="27"/>
      <c r="AG513" s="278"/>
      <c r="AH513" s="27"/>
    </row>
    <row r="514" spans="4:34" hidden="1" x14ac:dyDescent="0.35">
      <c r="D514" s="27"/>
      <c r="E514" s="27"/>
      <c r="N514" s="27"/>
      <c r="O514" s="27"/>
      <c r="P514" s="27"/>
      <c r="Z514" s="27"/>
      <c r="AA514" s="27"/>
      <c r="AB514" s="27"/>
      <c r="AF514" s="27"/>
      <c r="AG514" s="278"/>
      <c r="AH514" s="27"/>
    </row>
    <row r="515" spans="4:34" hidden="1" x14ac:dyDescent="0.35">
      <c r="D515" s="27"/>
      <c r="E515" s="27"/>
      <c r="N515" s="27"/>
      <c r="O515" s="27"/>
      <c r="P515" s="27"/>
      <c r="Z515" s="27"/>
      <c r="AA515" s="27"/>
      <c r="AB515" s="27"/>
      <c r="AF515" s="27"/>
      <c r="AG515" s="278"/>
      <c r="AH515" s="27"/>
    </row>
    <row r="516" spans="4:34" hidden="1" x14ac:dyDescent="0.35">
      <c r="D516" s="27"/>
      <c r="E516" s="27"/>
      <c r="N516" s="27"/>
      <c r="O516" s="27"/>
      <c r="P516" s="27"/>
      <c r="Z516" s="27"/>
      <c r="AA516" s="27"/>
      <c r="AB516" s="27"/>
      <c r="AF516" s="27"/>
      <c r="AG516" s="278"/>
      <c r="AH516" s="27"/>
    </row>
    <row r="517" spans="4:34" hidden="1" x14ac:dyDescent="0.35">
      <c r="D517" s="27"/>
      <c r="E517" s="27"/>
      <c r="N517" s="27"/>
      <c r="O517" s="27"/>
      <c r="P517" s="27"/>
      <c r="Z517" s="27"/>
      <c r="AA517" s="27"/>
      <c r="AB517" s="27"/>
      <c r="AF517" s="27"/>
      <c r="AG517" s="278"/>
      <c r="AH517" s="27"/>
    </row>
    <row r="518" spans="4:34" hidden="1" x14ac:dyDescent="0.35">
      <c r="D518" s="27"/>
      <c r="E518" s="27"/>
      <c r="N518" s="27"/>
      <c r="O518" s="27"/>
      <c r="P518" s="27"/>
      <c r="Z518" s="27"/>
      <c r="AA518" s="27"/>
      <c r="AB518" s="27"/>
      <c r="AF518" s="27"/>
      <c r="AG518" s="278"/>
      <c r="AH518" s="27"/>
    </row>
    <row r="519" spans="4:34" hidden="1" x14ac:dyDescent="0.35">
      <c r="D519" s="27"/>
      <c r="E519" s="27"/>
      <c r="N519" s="27"/>
      <c r="O519" s="27"/>
      <c r="P519" s="27"/>
      <c r="Z519" s="27"/>
      <c r="AA519" s="27"/>
      <c r="AB519" s="27"/>
      <c r="AF519" s="27"/>
      <c r="AG519" s="278"/>
      <c r="AH519" s="27"/>
    </row>
    <row r="520" spans="4:34" hidden="1" x14ac:dyDescent="0.35">
      <c r="D520" s="27"/>
      <c r="E520" s="27"/>
      <c r="N520" s="27"/>
      <c r="O520" s="27"/>
      <c r="P520" s="27"/>
      <c r="Z520" s="27"/>
      <c r="AA520" s="27"/>
      <c r="AB520" s="27"/>
      <c r="AF520" s="27"/>
      <c r="AG520" s="278"/>
      <c r="AH520" s="27"/>
    </row>
    <row r="521" spans="4:34" hidden="1" x14ac:dyDescent="0.35">
      <c r="D521" s="27"/>
      <c r="E521" s="27"/>
      <c r="N521" s="27"/>
      <c r="O521" s="27"/>
      <c r="P521" s="27"/>
      <c r="Z521" s="27"/>
      <c r="AA521" s="27"/>
      <c r="AB521" s="27"/>
      <c r="AF521" s="27"/>
      <c r="AG521" s="278"/>
      <c r="AH521" s="27"/>
    </row>
    <row r="522" spans="4:34" hidden="1" x14ac:dyDescent="0.35">
      <c r="D522" s="27"/>
      <c r="E522" s="27"/>
      <c r="N522" s="27"/>
      <c r="O522" s="27"/>
      <c r="P522" s="27"/>
      <c r="Z522" s="27"/>
      <c r="AA522" s="27"/>
      <c r="AB522" s="27"/>
      <c r="AF522" s="27"/>
      <c r="AG522" s="278"/>
      <c r="AH522" s="27"/>
    </row>
    <row r="523" spans="4:34" hidden="1" x14ac:dyDescent="0.35">
      <c r="D523" s="27"/>
      <c r="E523" s="27"/>
      <c r="N523" s="27"/>
      <c r="O523" s="27"/>
      <c r="P523" s="27"/>
      <c r="Z523" s="27"/>
      <c r="AA523" s="27"/>
      <c r="AB523" s="27"/>
      <c r="AF523" s="27"/>
      <c r="AG523" s="278"/>
      <c r="AH523" s="27"/>
    </row>
    <row r="524" spans="4:34" hidden="1" x14ac:dyDescent="0.35">
      <c r="D524" s="27"/>
      <c r="E524" s="27"/>
      <c r="N524" s="27"/>
      <c r="O524" s="27"/>
      <c r="P524" s="27"/>
      <c r="Z524" s="27"/>
      <c r="AA524" s="27"/>
      <c r="AB524" s="27"/>
      <c r="AF524" s="27"/>
      <c r="AG524" s="278"/>
      <c r="AH524" s="27"/>
    </row>
    <row r="525" spans="4:34" hidden="1" x14ac:dyDescent="0.35">
      <c r="D525" s="27"/>
      <c r="E525" s="27"/>
      <c r="N525" s="27"/>
      <c r="O525" s="27"/>
      <c r="P525" s="27"/>
      <c r="Z525" s="27"/>
      <c r="AA525" s="27"/>
      <c r="AB525" s="27"/>
      <c r="AF525" s="27"/>
      <c r="AG525" s="278"/>
      <c r="AH525" s="27"/>
    </row>
    <row r="526" spans="4:34" hidden="1" x14ac:dyDescent="0.35">
      <c r="D526" s="27"/>
      <c r="E526" s="27"/>
      <c r="N526" s="27"/>
      <c r="O526" s="27"/>
      <c r="P526" s="27"/>
      <c r="Z526" s="27"/>
      <c r="AA526" s="27"/>
      <c r="AB526" s="27"/>
      <c r="AF526" s="27"/>
      <c r="AG526" s="278"/>
      <c r="AH526" s="27"/>
    </row>
    <row r="527" spans="4:34" hidden="1" x14ac:dyDescent="0.35">
      <c r="D527" s="27"/>
      <c r="E527" s="27"/>
      <c r="N527" s="27"/>
      <c r="O527" s="27"/>
      <c r="P527" s="27"/>
      <c r="Z527" s="27"/>
      <c r="AA527" s="27"/>
      <c r="AB527" s="27"/>
      <c r="AF527" s="27"/>
      <c r="AG527" s="278"/>
      <c r="AH527" s="27"/>
    </row>
    <row r="528" spans="4:34" hidden="1" x14ac:dyDescent="0.35">
      <c r="D528" s="27"/>
      <c r="E528" s="27"/>
      <c r="N528" s="27"/>
      <c r="O528" s="27"/>
      <c r="P528" s="27"/>
      <c r="Z528" s="27"/>
      <c r="AA528" s="27"/>
      <c r="AB528" s="27"/>
      <c r="AF528" s="27"/>
      <c r="AG528" s="278"/>
      <c r="AH528" s="27"/>
    </row>
    <row r="529" spans="4:34" hidden="1" x14ac:dyDescent="0.35">
      <c r="D529" s="27"/>
      <c r="E529" s="27"/>
      <c r="N529" s="27"/>
      <c r="O529" s="27"/>
      <c r="P529" s="27"/>
      <c r="Z529" s="27"/>
      <c r="AA529" s="27"/>
      <c r="AB529" s="27"/>
      <c r="AF529" s="27"/>
      <c r="AG529" s="278"/>
      <c r="AH529" s="27"/>
    </row>
    <row r="530" spans="4:34" hidden="1" x14ac:dyDescent="0.35">
      <c r="D530" s="27"/>
      <c r="E530" s="27"/>
      <c r="N530" s="27"/>
      <c r="O530" s="27"/>
      <c r="P530" s="27"/>
      <c r="Z530" s="27"/>
      <c r="AA530" s="27"/>
      <c r="AB530" s="27"/>
      <c r="AF530" s="27"/>
      <c r="AG530" s="278"/>
      <c r="AH530" s="27"/>
    </row>
    <row r="531" spans="4:34" hidden="1" x14ac:dyDescent="0.35">
      <c r="D531" s="27"/>
      <c r="E531" s="27"/>
      <c r="N531" s="27"/>
      <c r="O531" s="27"/>
      <c r="P531" s="27"/>
      <c r="Z531" s="27"/>
      <c r="AA531" s="27"/>
      <c r="AB531" s="27"/>
      <c r="AF531" s="27"/>
      <c r="AG531" s="278"/>
      <c r="AH531" s="27"/>
    </row>
    <row r="532" spans="4:34" hidden="1" x14ac:dyDescent="0.35">
      <c r="D532" s="27"/>
      <c r="E532" s="27"/>
      <c r="N532" s="27"/>
      <c r="O532" s="27"/>
      <c r="P532" s="27"/>
      <c r="Z532" s="27"/>
      <c r="AA532" s="27"/>
      <c r="AB532" s="27"/>
      <c r="AF532" s="27"/>
      <c r="AG532" s="278"/>
      <c r="AH532" s="27"/>
    </row>
    <row r="533" spans="4:34" hidden="1" x14ac:dyDescent="0.35">
      <c r="D533" s="27"/>
      <c r="E533" s="27"/>
      <c r="N533" s="27"/>
      <c r="O533" s="27"/>
      <c r="P533" s="27"/>
      <c r="Z533" s="27"/>
      <c r="AA533" s="27"/>
      <c r="AB533" s="27"/>
      <c r="AF533" s="27"/>
      <c r="AG533" s="278"/>
      <c r="AH533" s="27"/>
    </row>
    <row r="534" spans="4:34" hidden="1" x14ac:dyDescent="0.35">
      <c r="D534" s="27"/>
      <c r="E534" s="27"/>
      <c r="N534" s="27"/>
      <c r="O534" s="27"/>
      <c r="P534" s="27"/>
      <c r="Z534" s="27"/>
      <c r="AA534" s="27"/>
      <c r="AB534" s="27"/>
      <c r="AF534" s="27"/>
      <c r="AG534" s="278"/>
      <c r="AH534" s="27"/>
    </row>
    <row r="535" spans="4:34" hidden="1" x14ac:dyDescent="0.35">
      <c r="D535" s="27"/>
      <c r="E535" s="27"/>
      <c r="N535" s="27"/>
      <c r="O535" s="27"/>
      <c r="P535" s="27"/>
      <c r="Z535" s="27"/>
      <c r="AA535" s="27"/>
      <c r="AB535" s="27"/>
      <c r="AF535" s="27"/>
      <c r="AG535" s="278"/>
      <c r="AH535" s="27"/>
    </row>
    <row r="536" spans="4:34" hidden="1" x14ac:dyDescent="0.35">
      <c r="D536" s="27"/>
      <c r="E536" s="27"/>
      <c r="N536" s="27"/>
      <c r="O536" s="27"/>
      <c r="P536" s="27"/>
      <c r="Z536" s="27"/>
      <c r="AA536" s="27"/>
      <c r="AB536" s="27"/>
      <c r="AF536" s="27"/>
      <c r="AG536" s="278"/>
      <c r="AH536" s="27"/>
    </row>
    <row r="537" spans="4:34" hidden="1" x14ac:dyDescent="0.35">
      <c r="D537" s="27"/>
      <c r="E537" s="27"/>
      <c r="N537" s="27"/>
      <c r="O537" s="27"/>
      <c r="P537" s="27"/>
      <c r="Z537" s="27"/>
      <c r="AA537" s="27"/>
      <c r="AB537" s="27"/>
      <c r="AF537" s="27"/>
      <c r="AG537" s="278"/>
      <c r="AH537" s="27"/>
    </row>
    <row r="538" spans="4:34" hidden="1" x14ac:dyDescent="0.35">
      <c r="D538" s="27"/>
      <c r="E538" s="27"/>
      <c r="N538" s="27"/>
      <c r="O538" s="27"/>
      <c r="P538" s="27"/>
      <c r="Z538" s="27"/>
      <c r="AA538" s="27"/>
      <c r="AB538" s="27"/>
      <c r="AF538" s="27"/>
      <c r="AG538" s="278"/>
      <c r="AH538" s="27"/>
    </row>
    <row r="539" spans="4:34" hidden="1" x14ac:dyDescent="0.35">
      <c r="D539" s="27"/>
      <c r="E539" s="27"/>
      <c r="N539" s="27"/>
      <c r="O539" s="27"/>
      <c r="P539" s="27"/>
      <c r="Z539" s="27"/>
      <c r="AA539" s="27"/>
      <c r="AB539" s="27"/>
      <c r="AF539" s="27"/>
      <c r="AG539" s="278"/>
      <c r="AH539" s="27"/>
    </row>
    <row r="540" spans="4:34" hidden="1" x14ac:dyDescent="0.35">
      <c r="D540" s="27"/>
      <c r="E540" s="27"/>
      <c r="N540" s="27"/>
      <c r="O540" s="27"/>
      <c r="P540" s="27"/>
      <c r="Z540" s="27"/>
      <c r="AA540" s="27"/>
      <c r="AB540" s="27"/>
      <c r="AF540" s="27"/>
      <c r="AG540" s="278"/>
      <c r="AH540" s="27"/>
    </row>
    <row r="541" spans="4:34" hidden="1" x14ac:dyDescent="0.35">
      <c r="D541" s="27"/>
      <c r="E541" s="27"/>
      <c r="N541" s="27"/>
      <c r="O541" s="27"/>
      <c r="P541" s="27"/>
      <c r="Z541" s="27"/>
      <c r="AA541" s="27"/>
      <c r="AB541" s="27"/>
      <c r="AF541" s="27"/>
      <c r="AG541" s="278"/>
      <c r="AH541" s="27"/>
    </row>
    <row r="542" spans="4:34" hidden="1" x14ac:dyDescent="0.35">
      <c r="D542" s="27"/>
      <c r="E542" s="27"/>
      <c r="N542" s="27"/>
      <c r="O542" s="27"/>
      <c r="P542" s="27"/>
      <c r="Z542" s="27"/>
      <c r="AA542" s="27"/>
      <c r="AB542" s="27"/>
      <c r="AF542" s="27"/>
      <c r="AG542" s="278"/>
      <c r="AH542" s="27"/>
    </row>
    <row r="543" spans="4:34" hidden="1" x14ac:dyDescent="0.35">
      <c r="D543" s="27"/>
      <c r="E543" s="27"/>
      <c r="N543" s="27"/>
      <c r="O543" s="27"/>
      <c r="P543" s="27"/>
      <c r="Z543" s="27"/>
      <c r="AA543" s="27"/>
      <c r="AB543" s="27"/>
      <c r="AF543" s="27"/>
      <c r="AG543" s="278"/>
      <c r="AH543" s="27"/>
    </row>
    <row r="544" spans="4:34" hidden="1" x14ac:dyDescent="0.35">
      <c r="D544" s="27"/>
      <c r="E544" s="27"/>
      <c r="N544" s="27"/>
      <c r="O544" s="27"/>
      <c r="P544" s="27"/>
      <c r="Z544" s="27"/>
      <c r="AA544" s="27"/>
      <c r="AB544" s="27"/>
      <c r="AF544" s="27"/>
      <c r="AG544" s="278"/>
      <c r="AH544" s="27"/>
    </row>
    <row r="545" spans="4:34" hidden="1" x14ac:dyDescent="0.35">
      <c r="D545" s="27"/>
      <c r="E545" s="27"/>
      <c r="N545" s="27"/>
      <c r="O545" s="27"/>
      <c r="P545" s="27"/>
      <c r="Z545" s="27"/>
      <c r="AA545" s="27"/>
      <c r="AB545" s="27"/>
      <c r="AF545" s="27"/>
      <c r="AG545" s="278"/>
      <c r="AH545" s="27"/>
    </row>
    <row r="546" spans="4:34" hidden="1" x14ac:dyDescent="0.35">
      <c r="D546" s="27"/>
      <c r="E546" s="27"/>
      <c r="N546" s="27"/>
      <c r="O546" s="27"/>
      <c r="P546" s="27"/>
      <c r="Z546" s="27"/>
      <c r="AA546" s="27"/>
      <c r="AB546" s="27"/>
      <c r="AF546" s="27"/>
      <c r="AG546" s="278"/>
      <c r="AH546" s="27"/>
    </row>
    <row r="547" spans="4:34" hidden="1" x14ac:dyDescent="0.35">
      <c r="D547" s="27"/>
      <c r="E547" s="27"/>
      <c r="N547" s="27"/>
      <c r="O547" s="27"/>
      <c r="P547" s="27"/>
      <c r="Z547" s="27"/>
      <c r="AA547" s="27"/>
      <c r="AB547" s="27"/>
      <c r="AF547" s="27"/>
      <c r="AG547" s="278"/>
      <c r="AH547" s="27"/>
    </row>
    <row r="548" spans="4:34" hidden="1" x14ac:dyDescent="0.35">
      <c r="D548" s="27"/>
      <c r="E548" s="27"/>
      <c r="N548" s="27"/>
      <c r="O548" s="27"/>
      <c r="P548" s="27"/>
      <c r="Z548" s="27"/>
      <c r="AA548" s="27"/>
      <c r="AB548" s="27"/>
      <c r="AF548" s="27"/>
      <c r="AG548" s="278"/>
      <c r="AH548" s="27"/>
    </row>
    <row r="549" spans="4:34" hidden="1" x14ac:dyDescent="0.35">
      <c r="D549" s="27"/>
      <c r="E549" s="27"/>
      <c r="N549" s="27"/>
      <c r="O549" s="27"/>
      <c r="P549" s="27"/>
      <c r="Z549" s="27"/>
      <c r="AA549" s="27"/>
      <c r="AB549" s="27"/>
      <c r="AF549" s="27"/>
      <c r="AG549" s="278"/>
      <c r="AH549" s="27"/>
    </row>
    <row r="550" spans="4:34" hidden="1" x14ac:dyDescent="0.35">
      <c r="D550" s="27"/>
      <c r="E550" s="27"/>
      <c r="N550" s="27"/>
      <c r="O550" s="27"/>
      <c r="P550" s="27"/>
      <c r="Z550" s="27"/>
      <c r="AA550" s="27"/>
      <c r="AB550" s="27"/>
      <c r="AF550" s="27"/>
      <c r="AG550" s="278"/>
      <c r="AH550" s="27"/>
    </row>
    <row r="551" spans="4:34" hidden="1" x14ac:dyDescent="0.35">
      <c r="D551" s="27"/>
      <c r="E551" s="27"/>
      <c r="N551" s="27"/>
      <c r="O551" s="27"/>
      <c r="P551" s="27"/>
      <c r="Z551" s="27"/>
      <c r="AA551" s="27"/>
      <c r="AB551" s="27"/>
      <c r="AF551" s="27"/>
      <c r="AG551" s="278"/>
      <c r="AH551" s="27"/>
    </row>
    <row r="552" spans="4:34" hidden="1" x14ac:dyDescent="0.35">
      <c r="D552" s="27"/>
      <c r="E552" s="27"/>
      <c r="N552" s="27"/>
      <c r="O552" s="27"/>
      <c r="P552" s="27"/>
      <c r="Z552" s="27"/>
      <c r="AA552" s="27"/>
      <c r="AB552" s="27"/>
      <c r="AF552" s="27"/>
      <c r="AG552" s="278"/>
      <c r="AH552" s="27"/>
    </row>
    <row r="553" spans="4:34" hidden="1" x14ac:dyDescent="0.35">
      <c r="D553" s="27"/>
      <c r="E553" s="27"/>
      <c r="N553" s="27"/>
      <c r="O553" s="27"/>
      <c r="P553" s="27"/>
      <c r="Z553" s="27"/>
      <c r="AA553" s="27"/>
      <c r="AB553" s="27"/>
      <c r="AF553" s="27"/>
      <c r="AG553" s="278"/>
      <c r="AH553" s="27"/>
    </row>
    <row r="554" spans="4:34" hidden="1" x14ac:dyDescent="0.35">
      <c r="D554" s="27"/>
      <c r="E554" s="27"/>
      <c r="N554" s="27"/>
      <c r="O554" s="27"/>
      <c r="P554" s="27"/>
      <c r="Z554" s="27"/>
      <c r="AA554" s="27"/>
      <c r="AB554" s="27"/>
      <c r="AF554" s="27"/>
      <c r="AG554" s="278"/>
      <c r="AH554" s="27"/>
    </row>
    <row r="555" spans="4:34" hidden="1" x14ac:dyDescent="0.35">
      <c r="D555" s="27"/>
      <c r="E555" s="27"/>
      <c r="N555" s="27"/>
      <c r="O555" s="27"/>
      <c r="P555" s="27"/>
      <c r="Z555" s="27"/>
      <c r="AA555" s="27"/>
      <c r="AB555" s="27"/>
      <c r="AF555" s="27"/>
      <c r="AG555" s="278"/>
      <c r="AH555" s="27"/>
    </row>
    <row r="556" spans="4:34" hidden="1" x14ac:dyDescent="0.35">
      <c r="D556" s="27"/>
      <c r="E556" s="27"/>
      <c r="N556" s="27"/>
      <c r="O556" s="27"/>
      <c r="P556" s="27"/>
      <c r="Z556" s="27"/>
      <c r="AA556" s="27"/>
      <c r="AB556" s="27"/>
      <c r="AF556" s="27"/>
      <c r="AG556" s="278"/>
      <c r="AH556" s="27"/>
    </row>
    <row r="557" spans="4:34" hidden="1" x14ac:dyDescent="0.35">
      <c r="D557" s="27"/>
      <c r="E557" s="27"/>
      <c r="N557" s="27"/>
      <c r="O557" s="27"/>
      <c r="P557" s="27"/>
      <c r="Z557" s="27"/>
      <c r="AA557" s="27"/>
      <c r="AB557" s="27"/>
      <c r="AF557" s="27"/>
      <c r="AG557" s="278"/>
      <c r="AH557" s="27"/>
    </row>
    <row r="558" spans="4:34" hidden="1" x14ac:dyDescent="0.35">
      <c r="D558" s="27"/>
      <c r="E558" s="27"/>
      <c r="N558" s="27"/>
      <c r="O558" s="27"/>
      <c r="P558" s="27"/>
      <c r="Z558" s="27"/>
      <c r="AA558" s="27"/>
      <c r="AB558" s="27"/>
      <c r="AF558" s="27"/>
      <c r="AG558" s="278"/>
      <c r="AH558" s="27"/>
    </row>
    <row r="559" spans="4:34" hidden="1" x14ac:dyDescent="0.35">
      <c r="D559" s="27"/>
      <c r="E559" s="27"/>
      <c r="N559" s="27"/>
      <c r="O559" s="27"/>
      <c r="P559" s="27"/>
      <c r="Z559" s="27"/>
      <c r="AA559" s="27"/>
      <c r="AB559" s="27"/>
      <c r="AF559" s="27"/>
      <c r="AG559" s="278"/>
      <c r="AH559" s="27"/>
    </row>
    <row r="560" spans="4:34" hidden="1" x14ac:dyDescent="0.35">
      <c r="D560" s="27"/>
      <c r="E560" s="27"/>
      <c r="N560" s="27"/>
      <c r="O560" s="27"/>
      <c r="P560" s="27"/>
      <c r="Z560" s="27"/>
      <c r="AA560" s="27"/>
      <c r="AB560" s="27"/>
      <c r="AF560" s="27"/>
      <c r="AG560" s="278"/>
      <c r="AH560" s="27"/>
    </row>
    <row r="561" spans="4:34" hidden="1" x14ac:dyDescent="0.35">
      <c r="D561" s="27"/>
      <c r="E561" s="27"/>
      <c r="N561" s="27"/>
      <c r="O561" s="27"/>
      <c r="P561" s="27"/>
      <c r="Z561" s="27"/>
      <c r="AA561" s="27"/>
      <c r="AB561" s="27"/>
      <c r="AF561" s="27"/>
      <c r="AG561" s="278"/>
      <c r="AH561" s="27"/>
    </row>
    <row r="562" spans="4:34" hidden="1" x14ac:dyDescent="0.35">
      <c r="D562" s="27"/>
      <c r="E562" s="27"/>
      <c r="N562" s="27"/>
      <c r="O562" s="27"/>
      <c r="P562" s="27"/>
      <c r="Z562" s="27"/>
      <c r="AA562" s="27"/>
      <c r="AB562" s="27"/>
      <c r="AF562" s="27"/>
      <c r="AG562" s="278"/>
      <c r="AH562" s="27"/>
    </row>
    <row r="563" spans="4:34" hidden="1" x14ac:dyDescent="0.35">
      <c r="D563" s="27"/>
      <c r="E563" s="27"/>
      <c r="N563" s="27"/>
      <c r="O563" s="27"/>
      <c r="P563" s="27"/>
      <c r="Z563" s="27"/>
      <c r="AA563" s="27"/>
      <c r="AB563" s="27"/>
      <c r="AF563" s="27"/>
      <c r="AG563" s="278"/>
      <c r="AH563" s="27"/>
    </row>
    <row r="564" spans="4:34" hidden="1" x14ac:dyDescent="0.35">
      <c r="D564" s="27"/>
      <c r="E564" s="27"/>
      <c r="N564" s="27"/>
      <c r="O564" s="27"/>
      <c r="P564" s="27"/>
      <c r="Z564" s="27"/>
      <c r="AA564" s="27"/>
      <c r="AB564" s="27"/>
      <c r="AF564" s="27"/>
      <c r="AG564" s="278"/>
      <c r="AH564" s="27"/>
    </row>
    <row r="565" spans="4:34" hidden="1" x14ac:dyDescent="0.35">
      <c r="D565" s="27"/>
      <c r="E565" s="27"/>
      <c r="N565" s="27"/>
      <c r="O565" s="27"/>
      <c r="P565" s="27"/>
      <c r="Z565" s="27"/>
      <c r="AA565" s="27"/>
      <c r="AB565" s="27"/>
      <c r="AF565" s="27"/>
      <c r="AG565" s="278"/>
      <c r="AH565" s="27"/>
    </row>
    <row r="566" spans="4:34" hidden="1" x14ac:dyDescent="0.35">
      <c r="D566" s="27"/>
      <c r="E566" s="27"/>
      <c r="N566" s="27"/>
      <c r="O566" s="27"/>
      <c r="P566" s="27"/>
      <c r="Z566" s="27"/>
      <c r="AA566" s="27"/>
      <c r="AB566" s="27"/>
      <c r="AF566" s="27"/>
      <c r="AG566" s="278"/>
      <c r="AH566" s="27"/>
    </row>
    <row r="567" spans="4:34" hidden="1" x14ac:dyDescent="0.35">
      <c r="D567" s="27"/>
      <c r="E567" s="27"/>
      <c r="N567" s="27"/>
      <c r="O567" s="27"/>
      <c r="P567" s="27"/>
      <c r="Z567" s="27"/>
      <c r="AA567" s="27"/>
      <c r="AB567" s="27"/>
      <c r="AF567" s="27"/>
      <c r="AG567" s="278"/>
      <c r="AH567" s="27"/>
    </row>
    <row r="568" spans="4:34" hidden="1" x14ac:dyDescent="0.35">
      <c r="D568" s="27"/>
      <c r="E568" s="27"/>
      <c r="N568" s="27"/>
      <c r="O568" s="27"/>
      <c r="P568" s="27"/>
      <c r="Z568" s="27"/>
      <c r="AA568" s="27"/>
      <c r="AB568" s="27"/>
      <c r="AF568" s="27"/>
      <c r="AG568" s="278"/>
      <c r="AH568" s="27"/>
    </row>
    <row r="569" spans="4:34" hidden="1" x14ac:dyDescent="0.35">
      <c r="D569" s="27"/>
      <c r="E569" s="27"/>
      <c r="N569" s="27"/>
      <c r="O569" s="27"/>
      <c r="P569" s="27"/>
      <c r="Z569" s="27"/>
      <c r="AA569" s="27"/>
      <c r="AB569" s="27"/>
      <c r="AF569" s="27"/>
      <c r="AG569" s="278"/>
      <c r="AH569" s="27"/>
    </row>
    <row r="570" spans="4:34" hidden="1" x14ac:dyDescent="0.35">
      <c r="D570" s="27"/>
      <c r="E570" s="27"/>
      <c r="N570" s="27"/>
      <c r="O570" s="27"/>
      <c r="P570" s="27"/>
      <c r="Z570" s="27"/>
      <c r="AA570" s="27"/>
      <c r="AB570" s="27"/>
      <c r="AF570" s="27"/>
      <c r="AG570" s="278"/>
      <c r="AH570" s="27"/>
    </row>
    <row r="571" spans="4:34" hidden="1" x14ac:dyDescent="0.35">
      <c r="D571" s="27"/>
      <c r="E571" s="27"/>
      <c r="N571" s="27"/>
      <c r="O571" s="27"/>
      <c r="P571" s="27"/>
      <c r="Z571" s="27"/>
      <c r="AA571" s="27"/>
      <c r="AB571" s="27"/>
      <c r="AF571" s="27"/>
      <c r="AG571" s="278"/>
      <c r="AH571" s="27"/>
    </row>
    <row r="572" spans="4:34" hidden="1" x14ac:dyDescent="0.35">
      <c r="D572" s="27"/>
      <c r="E572" s="27"/>
      <c r="N572" s="27"/>
      <c r="O572" s="27"/>
      <c r="P572" s="27"/>
      <c r="Z572" s="27"/>
      <c r="AA572" s="27"/>
      <c r="AB572" s="27"/>
      <c r="AF572" s="27"/>
      <c r="AG572" s="278"/>
      <c r="AH572" s="27"/>
    </row>
    <row r="573" spans="4:34" hidden="1" x14ac:dyDescent="0.35">
      <c r="D573" s="27"/>
      <c r="E573" s="27"/>
      <c r="N573" s="27"/>
      <c r="O573" s="27"/>
      <c r="P573" s="27"/>
      <c r="Z573" s="27"/>
      <c r="AA573" s="27"/>
      <c r="AB573" s="27"/>
      <c r="AF573" s="27"/>
      <c r="AG573" s="278"/>
      <c r="AH573" s="27"/>
    </row>
    <row r="574" spans="4:34" hidden="1" x14ac:dyDescent="0.35">
      <c r="D574" s="27"/>
      <c r="E574" s="27"/>
      <c r="N574" s="27"/>
      <c r="O574" s="27"/>
      <c r="P574" s="27"/>
      <c r="Z574" s="27"/>
      <c r="AA574" s="27"/>
      <c r="AB574" s="27"/>
      <c r="AF574" s="27"/>
      <c r="AG574" s="278"/>
      <c r="AH574" s="27"/>
    </row>
    <row r="575" spans="4:34" hidden="1" x14ac:dyDescent="0.35">
      <c r="D575" s="27"/>
      <c r="E575" s="27"/>
      <c r="N575" s="27"/>
      <c r="O575" s="27"/>
      <c r="P575" s="27"/>
      <c r="Z575" s="27"/>
      <c r="AA575" s="27"/>
      <c r="AB575" s="27"/>
      <c r="AF575" s="27"/>
      <c r="AG575" s="278"/>
      <c r="AH575" s="27"/>
    </row>
    <row r="576" spans="4:34" hidden="1" x14ac:dyDescent="0.35">
      <c r="D576" s="27"/>
      <c r="E576" s="27"/>
      <c r="N576" s="27"/>
      <c r="O576" s="27"/>
      <c r="P576" s="27"/>
      <c r="Z576" s="27"/>
      <c r="AA576" s="27"/>
      <c r="AB576" s="27"/>
      <c r="AF576" s="27"/>
      <c r="AG576" s="278"/>
      <c r="AH576" s="27"/>
    </row>
    <row r="577" spans="4:34" hidden="1" x14ac:dyDescent="0.35">
      <c r="D577" s="27"/>
      <c r="E577" s="27"/>
      <c r="N577" s="27"/>
      <c r="O577" s="27"/>
      <c r="P577" s="27"/>
      <c r="Z577" s="27"/>
      <c r="AA577" s="27"/>
      <c r="AB577" s="27"/>
      <c r="AF577" s="27"/>
      <c r="AG577" s="278"/>
      <c r="AH577" s="27"/>
    </row>
    <row r="578" spans="4:34" hidden="1" x14ac:dyDescent="0.35">
      <c r="D578" s="27"/>
      <c r="E578" s="27"/>
      <c r="N578" s="27"/>
      <c r="O578" s="27"/>
      <c r="P578" s="27"/>
      <c r="Z578" s="27"/>
      <c r="AA578" s="27"/>
      <c r="AB578" s="27"/>
      <c r="AF578" s="27"/>
      <c r="AG578" s="278"/>
      <c r="AH578" s="27"/>
    </row>
    <row r="579" spans="4:34" hidden="1" x14ac:dyDescent="0.35">
      <c r="D579" s="27"/>
      <c r="E579" s="27"/>
      <c r="N579" s="27"/>
      <c r="O579" s="27"/>
      <c r="P579" s="27"/>
      <c r="Z579" s="27"/>
      <c r="AA579" s="27"/>
      <c r="AB579" s="27"/>
      <c r="AF579" s="27"/>
      <c r="AG579" s="278"/>
      <c r="AH579" s="27"/>
    </row>
    <row r="580" spans="4:34" hidden="1" x14ac:dyDescent="0.35">
      <c r="D580" s="27"/>
      <c r="E580" s="27"/>
      <c r="N580" s="27"/>
      <c r="O580" s="27"/>
      <c r="P580" s="27"/>
      <c r="Z580" s="27"/>
      <c r="AA580" s="27"/>
      <c r="AB580" s="27"/>
      <c r="AF580" s="27"/>
      <c r="AG580" s="278"/>
      <c r="AH580" s="27"/>
    </row>
    <row r="581" spans="4:34" hidden="1" x14ac:dyDescent="0.35">
      <c r="D581" s="27"/>
      <c r="E581" s="27"/>
      <c r="N581" s="27"/>
      <c r="O581" s="27"/>
      <c r="P581" s="27"/>
      <c r="Z581" s="27"/>
      <c r="AA581" s="27"/>
      <c r="AB581" s="27"/>
      <c r="AF581" s="27"/>
      <c r="AG581" s="278"/>
      <c r="AH581" s="27"/>
    </row>
    <row r="582" spans="4:34" hidden="1" x14ac:dyDescent="0.35">
      <c r="D582" s="27"/>
      <c r="E582" s="27"/>
      <c r="N582" s="27"/>
      <c r="O582" s="27"/>
      <c r="P582" s="27"/>
      <c r="Z582" s="27"/>
      <c r="AA582" s="27"/>
      <c r="AB582" s="27"/>
      <c r="AF582" s="27"/>
      <c r="AG582" s="278"/>
      <c r="AH582" s="27"/>
    </row>
    <row r="583" spans="4:34" hidden="1" x14ac:dyDescent="0.35">
      <c r="D583" s="27"/>
      <c r="E583" s="27"/>
      <c r="N583" s="27"/>
      <c r="O583" s="27"/>
      <c r="P583" s="27"/>
      <c r="Z583" s="27"/>
      <c r="AA583" s="27"/>
      <c r="AB583" s="27"/>
      <c r="AF583" s="27"/>
      <c r="AG583" s="278"/>
      <c r="AH583" s="27"/>
    </row>
    <row r="584" spans="4:34" hidden="1" x14ac:dyDescent="0.35">
      <c r="D584" s="27"/>
      <c r="E584" s="27"/>
      <c r="N584" s="27"/>
      <c r="O584" s="27"/>
      <c r="P584" s="27"/>
      <c r="Z584" s="27"/>
      <c r="AA584" s="27"/>
      <c r="AB584" s="27"/>
      <c r="AF584" s="27"/>
      <c r="AG584" s="278"/>
      <c r="AH584" s="27"/>
    </row>
    <row r="585" spans="4:34" hidden="1" x14ac:dyDescent="0.35">
      <c r="D585" s="27"/>
      <c r="E585" s="27"/>
      <c r="N585" s="27"/>
      <c r="O585" s="27"/>
      <c r="P585" s="27"/>
      <c r="Z585" s="27"/>
      <c r="AA585" s="27"/>
      <c r="AB585" s="27"/>
      <c r="AF585" s="27"/>
      <c r="AG585" s="278"/>
      <c r="AH585" s="27"/>
    </row>
    <row r="586" spans="4:34" hidden="1" x14ac:dyDescent="0.35">
      <c r="D586" s="27"/>
      <c r="E586" s="27"/>
      <c r="N586" s="27"/>
      <c r="O586" s="27"/>
      <c r="P586" s="27"/>
      <c r="Z586" s="27"/>
      <c r="AA586" s="27"/>
      <c r="AB586" s="27"/>
      <c r="AF586" s="27"/>
      <c r="AG586" s="278"/>
      <c r="AH586" s="27"/>
    </row>
    <row r="587" spans="4:34" hidden="1" x14ac:dyDescent="0.35">
      <c r="D587" s="27"/>
      <c r="E587" s="27"/>
      <c r="N587" s="27"/>
      <c r="O587" s="27"/>
      <c r="P587" s="27"/>
      <c r="Z587" s="27"/>
      <c r="AA587" s="27"/>
      <c r="AB587" s="27"/>
      <c r="AF587" s="27"/>
      <c r="AG587" s="278"/>
      <c r="AH587" s="27"/>
    </row>
    <row r="588" spans="4:34" hidden="1" x14ac:dyDescent="0.35">
      <c r="D588" s="27"/>
      <c r="E588" s="27"/>
      <c r="N588" s="27"/>
      <c r="O588" s="27"/>
      <c r="P588" s="27"/>
      <c r="Z588" s="27"/>
      <c r="AA588" s="27"/>
      <c r="AB588" s="27"/>
      <c r="AF588" s="27"/>
      <c r="AG588" s="278"/>
      <c r="AH588" s="27"/>
    </row>
    <row r="589" spans="4:34" hidden="1" x14ac:dyDescent="0.35">
      <c r="D589" s="27"/>
      <c r="E589" s="27"/>
      <c r="N589" s="27"/>
      <c r="O589" s="27"/>
      <c r="P589" s="27"/>
      <c r="Z589" s="27"/>
      <c r="AA589" s="27"/>
      <c r="AB589" s="27"/>
      <c r="AF589" s="27"/>
      <c r="AG589" s="278"/>
      <c r="AH589" s="27"/>
    </row>
    <row r="590" spans="4:34" hidden="1" x14ac:dyDescent="0.35">
      <c r="D590" s="27"/>
      <c r="E590" s="27"/>
      <c r="N590" s="27"/>
      <c r="O590" s="27"/>
      <c r="P590" s="27"/>
      <c r="Z590" s="27"/>
      <c r="AA590" s="27"/>
      <c r="AB590" s="27"/>
      <c r="AF590" s="27"/>
      <c r="AG590" s="278"/>
      <c r="AH590" s="27"/>
    </row>
    <row r="591" spans="4:34" hidden="1" x14ac:dyDescent="0.35">
      <c r="D591" s="27"/>
      <c r="E591" s="27"/>
      <c r="N591" s="27"/>
      <c r="O591" s="27"/>
      <c r="P591" s="27"/>
      <c r="Z591" s="27"/>
      <c r="AA591" s="27"/>
      <c r="AB591" s="27"/>
      <c r="AF591" s="27"/>
      <c r="AG591" s="278"/>
      <c r="AH591" s="27"/>
    </row>
    <row r="592" spans="4:34" hidden="1" x14ac:dyDescent="0.35">
      <c r="D592" s="27"/>
      <c r="E592" s="27"/>
      <c r="N592" s="27"/>
      <c r="O592" s="27"/>
      <c r="P592" s="27"/>
      <c r="Z592" s="27"/>
      <c r="AA592" s="27"/>
      <c r="AB592" s="27"/>
      <c r="AF592" s="27"/>
      <c r="AG592" s="278"/>
      <c r="AH592" s="27"/>
    </row>
    <row r="593" spans="4:34" hidden="1" x14ac:dyDescent="0.35">
      <c r="D593" s="27"/>
      <c r="E593" s="27"/>
      <c r="N593" s="27"/>
      <c r="O593" s="27"/>
      <c r="P593" s="27"/>
      <c r="Z593" s="27"/>
      <c r="AA593" s="27"/>
      <c r="AB593" s="27"/>
      <c r="AF593" s="27"/>
      <c r="AG593" s="278"/>
      <c r="AH593" s="27"/>
    </row>
    <row r="594" spans="4:34" hidden="1" x14ac:dyDescent="0.35">
      <c r="D594" s="27"/>
      <c r="E594" s="27"/>
      <c r="N594" s="27"/>
      <c r="O594" s="27"/>
      <c r="P594" s="27"/>
      <c r="Z594" s="27"/>
      <c r="AA594" s="27"/>
      <c r="AB594" s="27"/>
      <c r="AF594" s="27"/>
      <c r="AG594" s="278"/>
      <c r="AH594" s="27"/>
    </row>
    <row r="595" spans="4:34" hidden="1" x14ac:dyDescent="0.35">
      <c r="D595" s="27"/>
      <c r="E595" s="27"/>
      <c r="N595" s="27"/>
      <c r="O595" s="27"/>
      <c r="P595" s="27"/>
      <c r="Z595" s="27"/>
      <c r="AA595" s="27"/>
      <c r="AB595" s="27"/>
      <c r="AF595" s="27"/>
      <c r="AG595" s="278"/>
      <c r="AH595" s="27"/>
    </row>
    <row r="596" spans="4:34" hidden="1" x14ac:dyDescent="0.35">
      <c r="D596" s="27"/>
      <c r="E596" s="27"/>
      <c r="N596" s="27"/>
      <c r="O596" s="27"/>
      <c r="P596" s="27"/>
      <c r="Z596" s="27"/>
      <c r="AA596" s="27"/>
      <c r="AB596" s="27"/>
      <c r="AF596" s="27"/>
      <c r="AG596" s="278"/>
      <c r="AH596" s="27"/>
    </row>
    <row r="597" spans="4:34" hidden="1" x14ac:dyDescent="0.35">
      <c r="D597" s="27"/>
      <c r="E597" s="27"/>
      <c r="N597" s="27"/>
      <c r="O597" s="27"/>
      <c r="P597" s="27"/>
      <c r="Z597" s="27"/>
      <c r="AA597" s="27"/>
      <c r="AB597" s="27"/>
      <c r="AF597" s="27"/>
      <c r="AG597" s="278"/>
      <c r="AH597" s="27"/>
    </row>
    <row r="598" spans="4:34" hidden="1" x14ac:dyDescent="0.35">
      <c r="D598" s="27"/>
      <c r="E598" s="27"/>
      <c r="N598" s="27"/>
      <c r="O598" s="27"/>
      <c r="P598" s="27"/>
      <c r="Z598" s="27"/>
      <c r="AA598" s="27"/>
      <c r="AB598" s="27"/>
      <c r="AF598" s="27"/>
      <c r="AG598" s="278"/>
      <c r="AH598" s="27"/>
    </row>
    <row r="599" spans="4:34" hidden="1" x14ac:dyDescent="0.35">
      <c r="D599" s="27"/>
      <c r="E599" s="27"/>
      <c r="N599" s="27"/>
      <c r="O599" s="27"/>
      <c r="P599" s="27"/>
      <c r="Z599" s="27"/>
      <c r="AA599" s="27"/>
      <c r="AB599" s="27"/>
      <c r="AF599" s="27"/>
      <c r="AG599" s="278"/>
      <c r="AH599" s="27"/>
    </row>
    <row r="600" spans="4:34" hidden="1" x14ac:dyDescent="0.35">
      <c r="D600" s="27"/>
      <c r="E600" s="27"/>
      <c r="N600" s="27"/>
      <c r="O600" s="27"/>
      <c r="P600" s="27"/>
      <c r="Z600" s="27"/>
      <c r="AA600" s="27"/>
      <c r="AB600" s="27"/>
      <c r="AF600" s="27"/>
      <c r="AG600" s="278"/>
      <c r="AH600" s="27"/>
    </row>
    <row r="601" spans="4:34" hidden="1" x14ac:dyDescent="0.35">
      <c r="D601" s="27"/>
      <c r="E601" s="27"/>
      <c r="N601" s="27"/>
      <c r="O601" s="27"/>
      <c r="P601" s="27"/>
      <c r="Z601" s="27"/>
      <c r="AA601" s="27"/>
      <c r="AB601" s="27"/>
      <c r="AF601" s="27"/>
      <c r="AG601" s="278"/>
      <c r="AH601" s="27"/>
    </row>
    <row r="602" spans="4:34" hidden="1" x14ac:dyDescent="0.35">
      <c r="D602" s="27"/>
      <c r="E602" s="27"/>
      <c r="N602" s="27"/>
      <c r="O602" s="27"/>
      <c r="P602" s="27"/>
      <c r="Z602" s="27"/>
      <c r="AA602" s="27"/>
      <c r="AB602" s="27"/>
      <c r="AF602" s="27"/>
      <c r="AG602" s="278"/>
      <c r="AH602" s="27"/>
    </row>
    <row r="603" spans="4:34" hidden="1" x14ac:dyDescent="0.35">
      <c r="D603" s="27"/>
      <c r="E603" s="27"/>
      <c r="N603" s="27"/>
      <c r="O603" s="27"/>
      <c r="P603" s="27"/>
      <c r="Z603" s="27"/>
      <c r="AA603" s="27"/>
      <c r="AB603" s="27"/>
      <c r="AF603" s="27"/>
      <c r="AG603" s="278"/>
      <c r="AH603" s="27"/>
    </row>
    <row r="604" spans="4:34" hidden="1" x14ac:dyDescent="0.35">
      <c r="D604" s="27"/>
      <c r="E604" s="27"/>
      <c r="N604" s="27"/>
      <c r="O604" s="27"/>
      <c r="P604" s="27"/>
      <c r="Z604" s="27"/>
      <c r="AA604" s="27"/>
      <c r="AB604" s="27"/>
      <c r="AF604" s="27"/>
      <c r="AG604" s="278"/>
      <c r="AH604" s="27"/>
    </row>
    <row r="605" spans="4:34" hidden="1" x14ac:dyDescent="0.35">
      <c r="D605" s="27"/>
      <c r="E605" s="27"/>
      <c r="N605" s="27"/>
      <c r="O605" s="27"/>
      <c r="P605" s="27"/>
      <c r="Z605" s="27"/>
      <c r="AA605" s="27"/>
      <c r="AB605" s="27"/>
      <c r="AF605" s="27"/>
      <c r="AG605" s="278"/>
      <c r="AH605" s="27"/>
    </row>
    <row r="606" spans="4:34" hidden="1" x14ac:dyDescent="0.35">
      <c r="D606" s="27"/>
      <c r="E606" s="27"/>
      <c r="N606" s="27"/>
      <c r="O606" s="27"/>
      <c r="P606" s="27"/>
      <c r="Z606" s="27"/>
      <c r="AA606" s="27"/>
      <c r="AB606" s="27"/>
      <c r="AF606" s="27"/>
      <c r="AG606" s="278"/>
      <c r="AH606" s="27"/>
    </row>
    <row r="607" spans="4:34" hidden="1" x14ac:dyDescent="0.35">
      <c r="D607" s="27"/>
      <c r="E607" s="27"/>
      <c r="N607" s="27"/>
      <c r="O607" s="27"/>
      <c r="P607" s="27"/>
      <c r="Z607" s="27"/>
      <c r="AA607" s="27"/>
      <c r="AB607" s="27"/>
      <c r="AF607" s="27"/>
      <c r="AG607" s="278"/>
      <c r="AH607" s="27"/>
    </row>
    <row r="608" spans="4:34" hidden="1" x14ac:dyDescent="0.35">
      <c r="D608" s="27"/>
      <c r="E608" s="27"/>
      <c r="N608" s="27"/>
      <c r="O608" s="27"/>
      <c r="P608" s="27"/>
      <c r="Z608" s="27"/>
      <c r="AA608" s="27"/>
      <c r="AB608" s="27"/>
      <c r="AF608" s="27"/>
      <c r="AG608" s="278"/>
      <c r="AH608" s="27"/>
    </row>
    <row r="609" spans="4:34" hidden="1" x14ac:dyDescent="0.35">
      <c r="D609" s="27"/>
      <c r="E609" s="27"/>
      <c r="N609" s="27"/>
      <c r="O609" s="27"/>
      <c r="P609" s="27"/>
      <c r="Z609" s="27"/>
      <c r="AA609" s="27"/>
      <c r="AB609" s="27"/>
      <c r="AF609" s="27"/>
      <c r="AG609" s="278"/>
      <c r="AH609" s="27"/>
    </row>
    <row r="610" spans="4:34" hidden="1" x14ac:dyDescent="0.35">
      <c r="D610" s="27"/>
      <c r="E610" s="27"/>
      <c r="N610" s="27"/>
      <c r="O610" s="27"/>
      <c r="P610" s="27"/>
      <c r="Z610" s="27"/>
      <c r="AA610" s="27"/>
      <c r="AB610" s="27"/>
      <c r="AF610" s="27"/>
      <c r="AG610" s="278"/>
      <c r="AH610" s="27"/>
    </row>
    <row r="611" spans="4:34" hidden="1" x14ac:dyDescent="0.35">
      <c r="D611" s="27"/>
      <c r="E611" s="27"/>
      <c r="N611" s="27"/>
      <c r="O611" s="27"/>
      <c r="P611" s="27"/>
      <c r="Z611" s="27"/>
      <c r="AA611" s="27"/>
      <c r="AB611" s="27"/>
      <c r="AF611" s="27"/>
      <c r="AG611" s="278"/>
      <c r="AH611" s="27"/>
    </row>
    <row r="612" spans="4:34" hidden="1" x14ac:dyDescent="0.35">
      <c r="D612" s="27"/>
      <c r="E612" s="27"/>
      <c r="N612" s="27"/>
      <c r="O612" s="27"/>
      <c r="P612" s="27"/>
      <c r="Z612" s="27"/>
      <c r="AA612" s="27"/>
      <c r="AB612" s="27"/>
      <c r="AF612" s="27"/>
      <c r="AG612" s="278"/>
      <c r="AH612" s="27"/>
    </row>
    <row r="613" spans="4:34" hidden="1" x14ac:dyDescent="0.35">
      <c r="D613" s="27"/>
      <c r="E613" s="27"/>
      <c r="N613" s="27"/>
      <c r="O613" s="27"/>
      <c r="P613" s="27"/>
      <c r="Z613" s="27"/>
      <c r="AA613" s="27"/>
      <c r="AB613" s="27"/>
      <c r="AF613" s="27"/>
      <c r="AG613" s="278"/>
      <c r="AH613" s="27"/>
    </row>
    <row r="614" spans="4:34" hidden="1" x14ac:dyDescent="0.35">
      <c r="D614" s="27"/>
      <c r="E614" s="27"/>
      <c r="N614" s="27"/>
      <c r="O614" s="27"/>
      <c r="P614" s="27"/>
      <c r="Z614" s="27"/>
      <c r="AA614" s="27"/>
      <c r="AB614" s="27"/>
      <c r="AF614" s="27"/>
      <c r="AG614" s="278"/>
      <c r="AH614" s="27"/>
    </row>
    <row r="615" spans="4:34" hidden="1" x14ac:dyDescent="0.35">
      <c r="D615" s="27"/>
      <c r="E615" s="27"/>
      <c r="N615" s="27"/>
      <c r="O615" s="27"/>
      <c r="P615" s="27"/>
      <c r="Z615" s="27"/>
      <c r="AA615" s="27"/>
      <c r="AB615" s="27"/>
      <c r="AF615" s="27"/>
      <c r="AG615" s="278"/>
      <c r="AH615" s="27"/>
    </row>
    <row r="616" spans="4:34" hidden="1" x14ac:dyDescent="0.35">
      <c r="D616" s="27"/>
      <c r="E616" s="27"/>
      <c r="N616" s="27"/>
      <c r="O616" s="27"/>
      <c r="P616" s="27"/>
      <c r="Z616" s="27"/>
      <c r="AA616" s="27"/>
      <c r="AB616" s="27"/>
      <c r="AF616" s="27"/>
      <c r="AG616" s="278"/>
      <c r="AH616" s="27"/>
    </row>
    <row r="617" spans="4:34" hidden="1" x14ac:dyDescent="0.35">
      <c r="D617" s="27"/>
      <c r="E617" s="27"/>
      <c r="N617" s="27"/>
      <c r="O617" s="27"/>
      <c r="P617" s="27"/>
      <c r="Z617" s="27"/>
      <c r="AA617" s="27"/>
      <c r="AB617" s="27"/>
      <c r="AF617" s="27"/>
      <c r="AG617" s="278"/>
      <c r="AH617" s="27"/>
    </row>
    <row r="618" spans="4:34" hidden="1" x14ac:dyDescent="0.35">
      <c r="D618" s="27"/>
      <c r="E618" s="27"/>
      <c r="N618" s="27"/>
      <c r="O618" s="27"/>
      <c r="P618" s="27"/>
      <c r="Z618" s="27"/>
      <c r="AA618" s="27"/>
      <c r="AB618" s="27"/>
      <c r="AF618" s="27"/>
      <c r="AG618" s="278"/>
      <c r="AH618" s="27"/>
    </row>
    <row r="619" spans="4:34" hidden="1" x14ac:dyDescent="0.35">
      <c r="D619" s="27"/>
      <c r="E619" s="27"/>
      <c r="N619" s="27"/>
      <c r="O619" s="27"/>
      <c r="P619" s="27"/>
      <c r="Z619" s="27"/>
      <c r="AA619" s="27"/>
      <c r="AB619" s="27"/>
      <c r="AF619" s="27"/>
      <c r="AG619" s="278"/>
      <c r="AH619" s="27"/>
    </row>
    <row r="620" spans="4:34" hidden="1" x14ac:dyDescent="0.35">
      <c r="D620" s="27"/>
      <c r="E620" s="27"/>
      <c r="N620" s="27"/>
      <c r="O620" s="27"/>
      <c r="P620" s="27"/>
      <c r="Z620" s="27"/>
      <c r="AA620" s="27"/>
      <c r="AB620" s="27"/>
      <c r="AF620" s="27"/>
      <c r="AG620" s="278"/>
      <c r="AH620" s="27"/>
    </row>
    <row r="621" spans="4:34" hidden="1" x14ac:dyDescent="0.35">
      <c r="D621" s="27"/>
      <c r="E621" s="27"/>
      <c r="N621" s="27"/>
      <c r="O621" s="27"/>
      <c r="P621" s="27"/>
      <c r="Z621" s="27"/>
      <c r="AA621" s="27"/>
      <c r="AB621" s="27"/>
      <c r="AF621" s="27"/>
      <c r="AG621" s="278"/>
      <c r="AH621" s="27"/>
    </row>
    <row r="622" spans="4:34" hidden="1" x14ac:dyDescent="0.35">
      <c r="D622" s="27"/>
      <c r="E622" s="27"/>
      <c r="N622" s="27"/>
      <c r="O622" s="27"/>
      <c r="P622" s="27"/>
      <c r="Z622" s="27"/>
      <c r="AA622" s="27"/>
      <c r="AB622" s="27"/>
      <c r="AF622" s="27"/>
      <c r="AG622" s="278"/>
      <c r="AH622" s="27"/>
    </row>
    <row r="623" spans="4:34" hidden="1" x14ac:dyDescent="0.35">
      <c r="D623" s="27"/>
      <c r="E623" s="27"/>
      <c r="N623" s="27"/>
      <c r="O623" s="27"/>
      <c r="P623" s="27"/>
      <c r="Z623" s="27"/>
      <c r="AA623" s="27"/>
      <c r="AB623" s="27"/>
      <c r="AF623" s="27"/>
      <c r="AG623" s="278"/>
      <c r="AH623" s="27"/>
    </row>
    <row r="624" spans="4:34" hidden="1" x14ac:dyDescent="0.35">
      <c r="D624" s="27"/>
      <c r="E624" s="27"/>
      <c r="N624" s="27"/>
      <c r="O624" s="27"/>
      <c r="P624" s="27"/>
      <c r="Z624" s="27"/>
      <c r="AA624" s="27"/>
      <c r="AB624" s="27"/>
      <c r="AF624" s="27"/>
      <c r="AG624" s="278"/>
      <c r="AH624" s="27"/>
    </row>
    <row r="625" spans="4:34" hidden="1" x14ac:dyDescent="0.35">
      <c r="D625" s="27"/>
      <c r="E625" s="27"/>
      <c r="N625" s="27"/>
      <c r="O625" s="27"/>
      <c r="P625" s="27"/>
      <c r="Z625" s="27"/>
      <c r="AA625" s="27"/>
      <c r="AB625" s="27"/>
      <c r="AF625" s="27"/>
      <c r="AG625" s="278"/>
      <c r="AH625" s="27"/>
    </row>
    <row r="626" spans="4:34" hidden="1" x14ac:dyDescent="0.35">
      <c r="D626" s="27"/>
      <c r="E626" s="27"/>
      <c r="N626" s="27"/>
      <c r="O626" s="27"/>
      <c r="P626" s="27"/>
      <c r="Z626" s="27"/>
      <c r="AA626" s="27"/>
      <c r="AB626" s="27"/>
      <c r="AF626" s="27"/>
      <c r="AG626" s="278"/>
      <c r="AH626" s="27"/>
    </row>
    <row r="627" spans="4:34" hidden="1" x14ac:dyDescent="0.35">
      <c r="D627" s="27"/>
      <c r="E627" s="27"/>
      <c r="N627" s="27"/>
      <c r="O627" s="27"/>
      <c r="P627" s="27"/>
      <c r="Z627" s="27"/>
      <c r="AA627" s="27"/>
      <c r="AB627" s="27"/>
      <c r="AF627" s="27"/>
      <c r="AG627" s="278"/>
      <c r="AH627" s="27"/>
    </row>
    <row r="628" spans="4:34" hidden="1" x14ac:dyDescent="0.35">
      <c r="D628" s="27"/>
      <c r="E628" s="27"/>
      <c r="N628" s="27"/>
      <c r="O628" s="27"/>
      <c r="P628" s="27"/>
      <c r="Z628" s="27"/>
      <c r="AA628" s="27"/>
      <c r="AB628" s="27"/>
      <c r="AF628" s="27"/>
      <c r="AG628" s="278"/>
      <c r="AH628" s="27"/>
    </row>
    <row r="629" spans="4:34" hidden="1" x14ac:dyDescent="0.35">
      <c r="D629" s="27"/>
      <c r="E629" s="27"/>
      <c r="N629" s="27"/>
      <c r="O629" s="27"/>
      <c r="P629" s="27"/>
      <c r="Z629" s="27"/>
      <c r="AA629" s="27"/>
      <c r="AB629" s="27"/>
      <c r="AF629" s="27"/>
      <c r="AG629" s="278"/>
      <c r="AH629" s="27"/>
    </row>
    <row r="630" spans="4:34" hidden="1" x14ac:dyDescent="0.35">
      <c r="D630" s="27"/>
      <c r="E630" s="27"/>
      <c r="N630" s="27"/>
      <c r="O630" s="27"/>
      <c r="P630" s="27"/>
      <c r="Z630" s="27"/>
      <c r="AA630" s="27"/>
      <c r="AB630" s="27"/>
      <c r="AF630" s="27"/>
      <c r="AG630" s="278"/>
      <c r="AH630" s="27"/>
    </row>
    <row r="631" spans="4:34" hidden="1" x14ac:dyDescent="0.35">
      <c r="D631" s="27"/>
      <c r="E631" s="27"/>
      <c r="N631" s="27"/>
      <c r="O631" s="27"/>
      <c r="P631" s="27"/>
      <c r="Z631" s="27"/>
      <c r="AA631" s="27"/>
      <c r="AB631" s="27"/>
      <c r="AF631" s="27"/>
      <c r="AG631" s="278"/>
      <c r="AH631" s="27"/>
    </row>
    <row r="632" spans="4:34" hidden="1" x14ac:dyDescent="0.35">
      <c r="D632" s="27"/>
      <c r="E632" s="27"/>
      <c r="N632" s="27"/>
      <c r="O632" s="27"/>
      <c r="P632" s="27"/>
      <c r="Z632" s="27"/>
      <c r="AA632" s="27"/>
      <c r="AB632" s="27"/>
      <c r="AF632" s="27"/>
      <c r="AG632" s="278"/>
      <c r="AH632" s="27"/>
    </row>
    <row r="633" spans="4:34" hidden="1" x14ac:dyDescent="0.35">
      <c r="D633" s="27"/>
      <c r="E633" s="27"/>
      <c r="N633" s="27"/>
      <c r="O633" s="27"/>
      <c r="P633" s="27"/>
      <c r="Z633" s="27"/>
      <c r="AA633" s="27"/>
      <c r="AB633" s="27"/>
      <c r="AF633" s="27"/>
      <c r="AG633" s="278"/>
      <c r="AH633" s="27"/>
    </row>
    <row r="634" spans="4:34" hidden="1" x14ac:dyDescent="0.35">
      <c r="D634" s="27"/>
      <c r="E634" s="27"/>
      <c r="N634" s="27"/>
      <c r="O634" s="27"/>
      <c r="P634" s="27"/>
      <c r="Z634" s="27"/>
      <c r="AA634" s="27"/>
      <c r="AB634" s="27"/>
      <c r="AF634" s="27"/>
      <c r="AG634" s="278"/>
      <c r="AH634" s="27"/>
    </row>
    <row r="635" spans="4:34" hidden="1" x14ac:dyDescent="0.35">
      <c r="D635" s="27"/>
      <c r="E635" s="27"/>
      <c r="N635" s="27"/>
      <c r="O635" s="27"/>
      <c r="P635" s="27"/>
      <c r="Z635" s="27"/>
      <c r="AA635" s="27"/>
      <c r="AB635" s="27"/>
      <c r="AF635" s="27"/>
      <c r="AG635" s="278"/>
      <c r="AH635" s="27"/>
    </row>
    <row r="636" spans="4:34" hidden="1" x14ac:dyDescent="0.35">
      <c r="D636" s="27"/>
      <c r="E636" s="27"/>
      <c r="N636" s="27"/>
      <c r="O636" s="27"/>
      <c r="P636" s="27"/>
      <c r="Z636" s="27"/>
      <c r="AA636" s="27"/>
      <c r="AB636" s="27"/>
      <c r="AF636" s="27"/>
      <c r="AG636" s="278"/>
      <c r="AH636" s="27"/>
    </row>
    <row r="637" spans="4:34" hidden="1" x14ac:dyDescent="0.35">
      <c r="D637" s="27"/>
      <c r="E637" s="27"/>
      <c r="N637" s="27"/>
      <c r="O637" s="27"/>
      <c r="P637" s="27"/>
      <c r="Z637" s="27"/>
      <c r="AA637" s="27"/>
      <c r="AB637" s="27"/>
      <c r="AF637" s="27"/>
      <c r="AG637" s="278"/>
      <c r="AH637" s="27"/>
    </row>
    <row r="638" spans="4:34" hidden="1" x14ac:dyDescent="0.35">
      <c r="D638" s="27"/>
      <c r="E638" s="27"/>
      <c r="N638" s="27"/>
      <c r="O638" s="27"/>
      <c r="P638" s="27"/>
      <c r="Z638" s="27"/>
      <c r="AA638" s="27"/>
      <c r="AB638" s="27"/>
      <c r="AF638" s="27"/>
      <c r="AG638" s="278"/>
      <c r="AH638" s="27"/>
    </row>
    <row r="639" spans="4:34" hidden="1" x14ac:dyDescent="0.35">
      <c r="D639" s="27"/>
      <c r="E639" s="27"/>
      <c r="N639" s="27"/>
      <c r="O639" s="27"/>
      <c r="P639" s="27"/>
      <c r="Z639" s="27"/>
      <c r="AA639" s="27"/>
      <c r="AB639" s="27"/>
      <c r="AF639" s="27"/>
      <c r="AG639" s="278"/>
      <c r="AH639" s="27"/>
    </row>
    <row r="640" spans="4:34" hidden="1" x14ac:dyDescent="0.35">
      <c r="D640" s="27"/>
      <c r="E640" s="27"/>
      <c r="N640" s="27"/>
      <c r="O640" s="27"/>
      <c r="P640" s="27"/>
      <c r="Z640" s="27"/>
      <c r="AA640" s="27"/>
      <c r="AB640" s="27"/>
      <c r="AF640" s="27"/>
      <c r="AG640" s="278"/>
      <c r="AH640" s="27"/>
    </row>
    <row r="641" spans="4:34" hidden="1" x14ac:dyDescent="0.35">
      <c r="D641" s="27"/>
      <c r="E641" s="27"/>
      <c r="N641" s="27"/>
      <c r="O641" s="27"/>
      <c r="P641" s="27"/>
      <c r="Z641" s="27"/>
      <c r="AA641" s="27"/>
      <c r="AB641" s="27"/>
      <c r="AF641" s="27"/>
      <c r="AG641" s="278"/>
      <c r="AH641" s="27"/>
    </row>
    <row r="642" spans="4:34" hidden="1" x14ac:dyDescent="0.35">
      <c r="D642" s="27"/>
      <c r="E642" s="27"/>
      <c r="N642" s="27"/>
      <c r="O642" s="27"/>
      <c r="P642" s="27"/>
      <c r="Z642" s="27"/>
      <c r="AA642" s="27"/>
      <c r="AB642" s="27"/>
      <c r="AF642" s="27"/>
      <c r="AG642" s="278"/>
      <c r="AH642" s="27"/>
    </row>
    <row r="643" spans="4:34" hidden="1" x14ac:dyDescent="0.35">
      <c r="D643" s="27"/>
      <c r="E643" s="27"/>
      <c r="N643" s="27"/>
      <c r="O643" s="27"/>
      <c r="P643" s="27"/>
      <c r="Z643" s="27"/>
      <c r="AA643" s="27"/>
      <c r="AB643" s="27"/>
      <c r="AF643" s="27"/>
      <c r="AG643" s="278"/>
      <c r="AH643" s="27"/>
    </row>
    <row r="644" spans="4:34" hidden="1" x14ac:dyDescent="0.35">
      <c r="D644" s="27"/>
      <c r="E644" s="27"/>
      <c r="N644" s="27"/>
      <c r="O644" s="27"/>
      <c r="P644" s="27"/>
      <c r="Z644" s="27"/>
      <c r="AA644" s="27"/>
      <c r="AB644" s="27"/>
      <c r="AF644" s="27"/>
      <c r="AG644" s="278"/>
      <c r="AH644" s="27"/>
    </row>
    <row r="645" spans="4:34" hidden="1" x14ac:dyDescent="0.35">
      <c r="D645" s="27"/>
      <c r="E645" s="27"/>
      <c r="N645" s="27"/>
      <c r="O645" s="27"/>
      <c r="P645" s="27"/>
      <c r="Z645" s="27"/>
      <c r="AA645" s="27"/>
      <c r="AB645" s="27"/>
      <c r="AF645" s="27"/>
      <c r="AG645" s="278"/>
      <c r="AH645" s="27"/>
    </row>
    <row r="646" spans="4:34" hidden="1" x14ac:dyDescent="0.35">
      <c r="D646" s="27"/>
      <c r="E646" s="27"/>
      <c r="N646" s="27"/>
      <c r="O646" s="27"/>
      <c r="P646" s="27"/>
      <c r="Z646" s="27"/>
      <c r="AA646" s="27"/>
      <c r="AB646" s="27"/>
      <c r="AF646" s="27"/>
      <c r="AG646" s="278"/>
      <c r="AH646" s="27"/>
    </row>
    <row r="647" spans="4:34" hidden="1" x14ac:dyDescent="0.35">
      <c r="D647" s="27"/>
      <c r="E647" s="27"/>
      <c r="N647" s="27"/>
      <c r="O647" s="27"/>
      <c r="P647" s="27"/>
      <c r="Z647" s="27"/>
      <c r="AA647" s="27"/>
      <c r="AB647" s="27"/>
      <c r="AF647" s="27"/>
      <c r="AG647" s="278"/>
      <c r="AH647" s="27"/>
    </row>
    <row r="648" spans="4:34" hidden="1" x14ac:dyDescent="0.35">
      <c r="D648" s="27"/>
      <c r="E648" s="27"/>
      <c r="N648" s="27"/>
      <c r="O648" s="27"/>
      <c r="P648" s="27"/>
      <c r="Z648" s="27"/>
      <c r="AA648" s="27"/>
      <c r="AB648" s="27"/>
      <c r="AF648" s="27"/>
      <c r="AG648" s="278"/>
      <c r="AH648" s="27"/>
    </row>
    <row r="649" spans="4:34" hidden="1" x14ac:dyDescent="0.35">
      <c r="D649" s="27"/>
      <c r="E649" s="27"/>
      <c r="N649" s="27"/>
      <c r="O649" s="27"/>
      <c r="P649" s="27"/>
      <c r="Z649" s="27"/>
      <c r="AA649" s="27"/>
      <c r="AB649" s="27"/>
      <c r="AF649" s="27"/>
      <c r="AG649" s="278"/>
      <c r="AH649" s="27"/>
    </row>
    <row r="650" spans="4:34" hidden="1" x14ac:dyDescent="0.35">
      <c r="D650" s="27"/>
      <c r="E650" s="27"/>
      <c r="N650" s="27"/>
      <c r="O650" s="27"/>
      <c r="P650" s="27"/>
      <c r="Z650" s="27"/>
      <c r="AA650" s="27"/>
      <c r="AB650" s="27"/>
      <c r="AF650" s="27"/>
      <c r="AG650" s="278"/>
      <c r="AH650" s="27"/>
    </row>
    <row r="651" spans="4:34" hidden="1" x14ac:dyDescent="0.35">
      <c r="D651" s="27"/>
      <c r="E651" s="27"/>
      <c r="N651" s="27"/>
      <c r="O651" s="27"/>
      <c r="P651" s="27"/>
      <c r="Z651" s="27"/>
      <c r="AA651" s="27"/>
      <c r="AB651" s="27"/>
      <c r="AF651" s="27"/>
      <c r="AG651" s="278"/>
      <c r="AH651" s="27"/>
    </row>
    <row r="652" spans="4:34" hidden="1" x14ac:dyDescent="0.35">
      <c r="D652" s="27"/>
      <c r="E652" s="27"/>
      <c r="N652" s="27"/>
      <c r="O652" s="27"/>
      <c r="P652" s="27"/>
      <c r="Z652" s="27"/>
      <c r="AA652" s="27"/>
      <c r="AB652" s="27"/>
      <c r="AF652" s="27"/>
      <c r="AG652" s="278"/>
      <c r="AH652" s="27"/>
    </row>
    <row r="653" spans="4:34" hidden="1" x14ac:dyDescent="0.35">
      <c r="D653" s="27"/>
      <c r="E653" s="27"/>
      <c r="N653" s="27"/>
      <c r="O653" s="27"/>
      <c r="P653" s="27"/>
      <c r="Z653" s="27"/>
      <c r="AA653" s="27"/>
      <c r="AB653" s="27"/>
      <c r="AF653" s="27"/>
      <c r="AG653" s="278"/>
      <c r="AH653" s="27"/>
    </row>
    <row r="654" spans="4:34" hidden="1" x14ac:dyDescent="0.35">
      <c r="D654" s="27"/>
      <c r="E654" s="27"/>
      <c r="N654" s="27"/>
      <c r="O654" s="27"/>
      <c r="P654" s="27"/>
      <c r="Z654" s="27"/>
      <c r="AA654" s="27"/>
      <c r="AB654" s="27"/>
      <c r="AF654" s="27"/>
      <c r="AG654" s="278"/>
      <c r="AH654" s="27"/>
    </row>
    <row r="655" spans="4:34" hidden="1" x14ac:dyDescent="0.35">
      <c r="D655" s="27"/>
      <c r="E655" s="27"/>
      <c r="N655" s="27"/>
      <c r="O655" s="27"/>
      <c r="P655" s="27"/>
      <c r="Z655" s="27"/>
      <c r="AA655" s="27"/>
      <c r="AB655" s="27"/>
      <c r="AF655" s="27"/>
      <c r="AG655" s="278"/>
      <c r="AH655" s="27"/>
    </row>
    <row r="656" spans="4:34" hidden="1" x14ac:dyDescent="0.35">
      <c r="D656" s="27"/>
      <c r="E656" s="27"/>
      <c r="N656" s="27"/>
      <c r="O656" s="27"/>
      <c r="P656" s="27"/>
      <c r="Z656" s="27"/>
      <c r="AA656" s="27"/>
      <c r="AB656" s="27"/>
      <c r="AF656" s="27"/>
      <c r="AG656" s="278"/>
      <c r="AH656" s="27"/>
    </row>
    <row r="657" spans="4:34" hidden="1" x14ac:dyDescent="0.35">
      <c r="D657" s="27"/>
      <c r="E657" s="27"/>
      <c r="N657" s="27"/>
      <c r="O657" s="27"/>
      <c r="P657" s="27"/>
      <c r="Z657" s="27"/>
      <c r="AA657" s="27"/>
      <c r="AB657" s="27"/>
      <c r="AF657" s="27"/>
      <c r="AG657" s="278"/>
      <c r="AH657" s="27"/>
    </row>
    <row r="658" spans="4:34" hidden="1" x14ac:dyDescent="0.35">
      <c r="D658" s="27"/>
      <c r="E658" s="27"/>
      <c r="N658" s="27"/>
      <c r="O658" s="27"/>
      <c r="P658" s="27"/>
      <c r="Z658" s="27"/>
      <c r="AA658" s="27"/>
      <c r="AB658" s="27"/>
      <c r="AF658" s="27"/>
      <c r="AG658" s="278"/>
      <c r="AH658" s="27"/>
    </row>
    <row r="659" spans="4:34" hidden="1" x14ac:dyDescent="0.35">
      <c r="D659" s="27"/>
      <c r="E659" s="27"/>
      <c r="N659" s="27"/>
      <c r="O659" s="27"/>
      <c r="P659" s="27"/>
      <c r="Z659" s="27"/>
      <c r="AA659" s="27"/>
      <c r="AB659" s="27"/>
      <c r="AF659" s="27"/>
      <c r="AG659" s="278"/>
      <c r="AH659" s="27"/>
    </row>
    <row r="660" spans="4:34" hidden="1" x14ac:dyDescent="0.35">
      <c r="D660" s="27"/>
      <c r="E660" s="27"/>
      <c r="N660" s="27"/>
      <c r="O660" s="27"/>
      <c r="P660" s="27"/>
      <c r="Z660" s="27"/>
      <c r="AA660" s="27"/>
      <c r="AB660" s="27"/>
      <c r="AF660" s="27"/>
      <c r="AG660" s="278"/>
      <c r="AH660" s="27"/>
    </row>
    <row r="661" spans="4:34" hidden="1" x14ac:dyDescent="0.35">
      <c r="D661" s="27"/>
      <c r="E661" s="27"/>
      <c r="N661" s="27"/>
      <c r="O661" s="27"/>
      <c r="P661" s="27"/>
      <c r="Z661" s="27"/>
      <c r="AA661" s="27"/>
      <c r="AB661" s="27"/>
      <c r="AF661" s="27"/>
      <c r="AG661" s="278"/>
      <c r="AH661" s="27"/>
    </row>
    <row r="662" spans="4:34" hidden="1" x14ac:dyDescent="0.35">
      <c r="D662" s="27"/>
      <c r="E662" s="27"/>
      <c r="N662" s="27"/>
      <c r="O662" s="27"/>
      <c r="P662" s="27"/>
      <c r="Z662" s="27"/>
      <c r="AA662" s="27"/>
      <c r="AB662" s="27"/>
      <c r="AF662" s="27"/>
      <c r="AG662" s="278"/>
      <c r="AH662" s="27"/>
    </row>
    <row r="663" spans="4:34" hidden="1" x14ac:dyDescent="0.35">
      <c r="D663" s="27"/>
      <c r="E663" s="27"/>
      <c r="N663" s="27"/>
      <c r="O663" s="27"/>
      <c r="P663" s="27"/>
      <c r="Z663" s="27"/>
      <c r="AA663" s="27"/>
      <c r="AB663" s="27"/>
      <c r="AF663" s="27"/>
      <c r="AH663" s="27"/>
    </row>
  </sheetData>
  <pageMargins left="0.75" right="0.75" top="1" bottom="1" header="0.5" footer="0.5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-0.249977111117893"/>
  </sheetPr>
  <dimension ref="A1:AK663"/>
  <sheetViews>
    <sheetView zoomScale="70" zoomScaleNormal="70" zoomScalePageLayoutView="85" workbookViewId="0">
      <pane xSplit="4" ySplit="1" topLeftCell="E2" activePane="bottomRight" state="frozenSplit"/>
      <selection activeCell="B20" sqref="B20"/>
      <selection pane="topRight" activeCell="B20" sqref="B20"/>
      <selection pane="bottomLeft" activeCell="B20" sqref="B20"/>
      <selection pane="bottomRight" activeCell="R5" sqref="R5"/>
    </sheetView>
  </sheetViews>
  <sheetFormatPr defaultColWidth="0" defaultRowHeight="12.5" zeroHeight="1" x14ac:dyDescent="0.35"/>
  <cols>
    <col min="1" max="1" width="4.1796875" style="71" hidden="1" customWidth="1"/>
    <col min="2" max="2" width="4" style="27" bestFit="1" customWidth="1"/>
    <col min="3" max="3" width="9.1796875" style="27" bestFit="1" customWidth="1"/>
    <col min="4" max="4" width="13.36328125" style="5" bestFit="1" customWidth="1"/>
    <col min="5" max="5" width="11" style="6" bestFit="1" customWidth="1"/>
    <col min="6" max="6" width="14.453125" style="27" bestFit="1" customWidth="1"/>
    <col min="7" max="7" width="16.453125" style="27" bestFit="1" customWidth="1"/>
    <col min="8" max="13" width="7.6328125" style="27" customWidth="1"/>
    <col min="14" max="16" width="7.6328125" style="28" customWidth="1"/>
    <col min="17" max="25" width="7.6328125" style="27" customWidth="1"/>
    <col min="26" max="28" width="7.6328125" style="28" customWidth="1"/>
    <col min="29" max="31" width="7.6328125" style="27" customWidth="1"/>
    <col min="32" max="32" width="7.6328125" style="28" customWidth="1"/>
    <col min="33" max="33" width="7.6328125" style="279" customWidth="1"/>
    <col min="34" max="34" width="7.6328125" style="35" customWidth="1"/>
    <col min="35" max="35" width="0" style="57" hidden="1" customWidth="1"/>
    <col min="36" max="37" width="0" style="27" hidden="1" customWidth="1"/>
    <col min="38" max="16384" width="13.1796875" style="27" hidden="1"/>
  </cols>
  <sheetData>
    <row r="1" spans="1:35" s="22" customFormat="1" ht="130" customHeight="1" x14ac:dyDescent="0.35">
      <c r="A1" s="70" t="s">
        <v>0</v>
      </c>
      <c r="B1" s="20" t="s">
        <v>75</v>
      </c>
      <c r="C1" s="19" t="s">
        <v>1</v>
      </c>
      <c r="D1" s="1" t="s">
        <v>2</v>
      </c>
      <c r="E1" s="2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54</v>
      </c>
      <c r="L1" s="19" t="s">
        <v>58</v>
      </c>
      <c r="M1" s="19" t="s">
        <v>57</v>
      </c>
      <c r="N1" s="19" t="s">
        <v>9</v>
      </c>
      <c r="O1" s="19" t="s">
        <v>55</v>
      </c>
      <c r="P1" s="19" t="s">
        <v>56</v>
      </c>
      <c r="Q1" s="19" t="s">
        <v>12</v>
      </c>
      <c r="R1" s="19" t="s">
        <v>13</v>
      </c>
      <c r="S1" s="19" t="s">
        <v>14</v>
      </c>
      <c r="T1" s="19" t="s">
        <v>15</v>
      </c>
      <c r="U1" s="19" t="s">
        <v>16</v>
      </c>
      <c r="V1" s="19" t="s">
        <v>17</v>
      </c>
      <c r="W1" s="19" t="s">
        <v>18</v>
      </c>
      <c r="X1" s="19" t="s">
        <v>19</v>
      </c>
      <c r="Y1" s="19" t="s">
        <v>20</v>
      </c>
      <c r="Z1" s="19" t="s">
        <v>21</v>
      </c>
      <c r="AA1" s="19" t="s">
        <v>22</v>
      </c>
      <c r="AB1" s="19" t="s">
        <v>23</v>
      </c>
      <c r="AC1" s="19" t="s">
        <v>24</v>
      </c>
      <c r="AD1" s="19" t="s">
        <v>25</v>
      </c>
      <c r="AE1" s="19" t="s">
        <v>26</v>
      </c>
      <c r="AF1" s="19" t="s">
        <v>43</v>
      </c>
      <c r="AG1" s="276" t="s">
        <v>65</v>
      </c>
      <c r="AH1" s="21" t="s">
        <v>66</v>
      </c>
      <c r="AI1" s="55" t="s">
        <v>42</v>
      </c>
    </row>
    <row r="2" spans="1:35" ht="5" customHeight="1" x14ac:dyDescent="0.25">
      <c r="B2" s="36"/>
      <c r="C2" s="92"/>
      <c r="D2" s="11"/>
      <c r="E2" s="12"/>
      <c r="F2" s="92"/>
      <c r="G2" s="92"/>
      <c r="H2" s="91"/>
      <c r="I2" s="91"/>
      <c r="J2" s="92"/>
      <c r="K2" s="92"/>
      <c r="L2" s="92"/>
      <c r="M2" s="92"/>
      <c r="N2" s="92"/>
      <c r="O2" s="92"/>
      <c r="P2" s="92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2"/>
      <c r="AD2" s="92"/>
      <c r="AE2" s="92"/>
      <c r="AF2" s="91"/>
      <c r="AG2" s="277"/>
      <c r="AH2" s="37"/>
      <c r="AI2" s="56" t="e">
        <f>CONCATENATE(AF2 &amp; "." &amp;#REF!)</f>
        <v>#REF!</v>
      </c>
    </row>
    <row r="3" spans="1:35" ht="20" customHeight="1" x14ac:dyDescent="0.25">
      <c r="A3" s="71">
        <v>111</v>
      </c>
      <c r="B3" s="71">
        <v>201</v>
      </c>
      <c r="C3" s="42" t="s">
        <v>162</v>
      </c>
      <c r="D3" s="155" t="s">
        <v>351</v>
      </c>
      <c r="E3" s="63">
        <v>38611</v>
      </c>
      <c r="F3" s="64" t="s">
        <v>36</v>
      </c>
      <c r="G3" s="64" t="s">
        <v>28</v>
      </c>
      <c r="H3" s="129">
        <v>190.2</v>
      </c>
      <c r="I3" s="129">
        <v>81.099999999999994</v>
      </c>
      <c r="J3" s="64">
        <v>246</v>
      </c>
      <c r="K3" s="64">
        <v>317</v>
      </c>
      <c r="L3" s="64">
        <v>328</v>
      </c>
      <c r="M3" s="64">
        <v>313</v>
      </c>
      <c r="N3" s="87">
        <v>71</v>
      </c>
      <c r="O3" s="87">
        <v>82</v>
      </c>
      <c r="P3" s="87">
        <v>67</v>
      </c>
      <c r="Q3" s="38">
        <v>1.1240000000000001</v>
      </c>
      <c r="R3" s="38">
        <v>1.827</v>
      </c>
      <c r="S3" s="38">
        <v>3.0449999999999999</v>
      </c>
      <c r="T3" s="38">
        <v>1.079</v>
      </c>
      <c r="U3" s="38">
        <v>1.784</v>
      </c>
      <c r="V3" s="38">
        <v>3.0139999999999998</v>
      </c>
      <c r="W3" s="38">
        <v>1.1020000000000001</v>
      </c>
      <c r="X3" s="38">
        <v>1.794</v>
      </c>
      <c r="Y3" s="38">
        <v>3.012</v>
      </c>
      <c r="Z3" s="48">
        <v>1.079</v>
      </c>
      <c r="AA3" s="48">
        <v>1.784</v>
      </c>
      <c r="AB3" s="48">
        <v>3.012</v>
      </c>
      <c r="AC3" s="38">
        <v>8.8729999999999993</v>
      </c>
      <c r="AD3" s="38">
        <v>8.5239999999999991</v>
      </c>
      <c r="AE3" s="38">
        <v>8.6010000000000009</v>
      </c>
      <c r="AF3" s="48">
        <v>8.5239999999999991</v>
      </c>
      <c r="AG3" s="275">
        <v>20.02</v>
      </c>
      <c r="AH3" s="54">
        <v>520</v>
      </c>
      <c r="AI3" s="56">
        <v>18</v>
      </c>
    </row>
    <row r="4" spans="1:35" ht="20" customHeight="1" x14ac:dyDescent="0.25">
      <c r="A4" s="71">
        <v>112</v>
      </c>
      <c r="B4" s="71">
        <v>202</v>
      </c>
      <c r="C4" s="42" t="s">
        <v>94</v>
      </c>
      <c r="D4" s="42" t="s">
        <v>352</v>
      </c>
      <c r="E4" s="63">
        <v>38942</v>
      </c>
      <c r="F4" s="64" t="s">
        <v>36</v>
      </c>
      <c r="G4" s="64" t="s">
        <v>28</v>
      </c>
      <c r="H4" s="129">
        <v>187</v>
      </c>
      <c r="I4" s="129">
        <v>83</v>
      </c>
      <c r="J4" s="64">
        <v>247</v>
      </c>
      <c r="K4" s="64">
        <v>309</v>
      </c>
      <c r="L4" s="64">
        <v>326</v>
      </c>
      <c r="M4" s="64">
        <v>313</v>
      </c>
      <c r="N4" s="87">
        <v>62</v>
      </c>
      <c r="O4" s="87">
        <v>79</v>
      </c>
      <c r="P4" s="87">
        <v>66</v>
      </c>
      <c r="Q4" s="38">
        <v>1.117</v>
      </c>
      <c r="R4" s="38">
        <v>1.8340000000000001</v>
      </c>
      <c r="S4" s="38">
        <v>3.101</v>
      </c>
      <c r="T4" s="38">
        <v>1.1020000000000001</v>
      </c>
      <c r="U4" s="38">
        <v>1.7989999999999999</v>
      </c>
      <c r="V4" s="38">
        <v>3.01</v>
      </c>
      <c r="W4" s="38"/>
      <c r="X4" s="38"/>
      <c r="Y4" s="38"/>
      <c r="Z4" s="48">
        <v>1.1020000000000001</v>
      </c>
      <c r="AA4" s="48">
        <v>1.7989999999999999</v>
      </c>
      <c r="AB4" s="48">
        <v>3.01</v>
      </c>
      <c r="AC4" s="38">
        <v>8.6159999999999997</v>
      </c>
      <c r="AD4" s="38">
        <v>8.4920000000000009</v>
      </c>
      <c r="AE4" s="38">
        <v>8.4749999999999996</v>
      </c>
      <c r="AF4" s="48">
        <v>8.4749999999999996</v>
      </c>
      <c r="AG4" s="275">
        <v>20.03</v>
      </c>
      <c r="AH4" s="54">
        <v>560</v>
      </c>
      <c r="AI4" s="56">
        <v>18</v>
      </c>
    </row>
    <row r="5" spans="1:35" ht="20" customHeight="1" x14ac:dyDescent="0.25">
      <c r="A5" s="71">
        <v>113</v>
      </c>
      <c r="B5" s="71">
        <v>203</v>
      </c>
      <c r="C5" s="42" t="s">
        <v>353</v>
      </c>
      <c r="D5" s="42" t="s">
        <v>354</v>
      </c>
      <c r="E5" s="63">
        <v>38292</v>
      </c>
      <c r="F5" s="64" t="s">
        <v>36</v>
      </c>
      <c r="G5" s="64" t="s">
        <v>29</v>
      </c>
      <c r="H5" s="129">
        <v>181.8</v>
      </c>
      <c r="I5" s="129">
        <v>61.4</v>
      </c>
      <c r="J5" s="64">
        <v>240</v>
      </c>
      <c r="K5" s="64">
        <v>305</v>
      </c>
      <c r="L5" s="64">
        <v>328</v>
      </c>
      <c r="M5" s="64">
        <v>311</v>
      </c>
      <c r="N5" s="87">
        <v>65</v>
      </c>
      <c r="O5" s="87">
        <v>88</v>
      </c>
      <c r="P5" s="87">
        <v>71</v>
      </c>
      <c r="Q5" s="38">
        <v>1.036</v>
      </c>
      <c r="R5" s="38">
        <v>1.6839999999999999</v>
      </c>
      <c r="S5" s="38">
        <v>2.87</v>
      </c>
      <c r="T5" s="38">
        <v>1.04</v>
      </c>
      <c r="U5" s="38">
        <v>1.675</v>
      </c>
      <c r="V5" s="38">
        <v>2.8839999999999999</v>
      </c>
      <c r="W5" s="38">
        <v>1.0669999999999999</v>
      </c>
      <c r="X5" s="38">
        <v>1.7450000000000001</v>
      </c>
      <c r="Y5" s="38">
        <v>2.907</v>
      </c>
      <c r="Z5" s="48">
        <v>1.036</v>
      </c>
      <c r="AA5" s="48">
        <v>1.675</v>
      </c>
      <c r="AB5" s="48">
        <v>2.87</v>
      </c>
      <c r="AC5" s="38">
        <v>8.2479999999999993</v>
      </c>
      <c r="AD5" s="38">
        <v>8.1210000000000004</v>
      </c>
      <c r="AE5" s="38">
        <v>8.3209999999999997</v>
      </c>
      <c r="AF5" s="48">
        <v>8.1210000000000004</v>
      </c>
      <c r="AG5" s="275">
        <v>20.04</v>
      </c>
      <c r="AH5" s="54">
        <v>600</v>
      </c>
      <c r="AI5" s="56">
        <v>17</v>
      </c>
    </row>
    <row r="6" spans="1:35" ht="20" customHeight="1" x14ac:dyDescent="0.25">
      <c r="A6" s="71">
        <v>114</v>
      </c>
      <c r="B6" s="71">
        <v>204</v>
      </c>
      <c r="C6" s="42" t="s">
        <v>278</v>
      </c>
      <c r="D6" s="42" t="s">
        <v>355</v>
      </c>
      <c r="E6" s="63">
        <v>38427</v>
      </c>
      <c r="F6" s="64" t="s">
        <v>36</v>
      </c>
      <c r="G6" s="64" t="s">
        <v>33</v>
      </c>
      <c r="H6" s="129">
        <v>184.9</v>
      </c>
      <c r="I6" s="129">
        <v>76.7</v>
      </c>
      <c r="J6" s="64">
        <v>239</v>
      </c>
      <c r="K6" s="64">
        <v>306</v>
      </c>
      <c r="L6" s="64">
        <v>322</v>
      </c>
      <c r="M6" s="64">
        <v>316</v>
      </c>
      <c r="N6" s="87">
        <v>67</v>
      </c>
      <c r="O6" s="87">
        <v>83</v>
      </c>
      <c r="P6" s="87">
        <v>77</v>
      </c>
      <c r="Q6" s="38">
        <v>1.1419999999999999</v>
      </c>
      <c r="R6" s="38">
        <v>1.86</v>
      </c>
      <c r="S6" s="38">
        <v>3.085</v>
      </c>
      <c r="T6" s="38">
        <v>1.149</v>
      </c>
      <c r="U6" s="38">
        <v>1.877</v>
      </c>
      <c r="V6" s="38">
        <v>3.0910000000000002</v>
      </c>
      <c r="W6" s="38">
        <v>1.149</v>
      </c>
      <c r="X6" s="38">
        <v>1.875</v>
      </c>
      <c r="Y6" s="38">
        <v>3.0880000000000001</v>
      </c>
      <c r="Z6" s="48">
        <v>1.1419999999999999</v>
      </c>
      <c r="AA6" s="48">
        <v>1.86</v>
      </c>
      <c r="AB6" s="48">
        <v>3.085</v>
      </c>
      <c r="AC6" s="193">
        <v>8.9890000000000008</v>
      </c>
      <c r="AD6" s="193">
        <v>8.7189999999999994</v>
      </c>
      <c r="AE6" s="193">
        <v>8.7949999999999999</v>
      </c>
      <c r="AF6" s="48">
        <v>8.7189999999999994</v>
      </c>
      <c r="AG6" s="275">
        <v>21.02</v>
      </c>
      <c r="AH6" s="54">
        <v>840</v>
      </c>
      <c r="AI6" s="56">
        <v>19</v>
      </c>
    </row>
    <row r="7" spans="1:35" ht="20" customHeight="1" x14ac:dyDescent="0.25">
      <c r="A7" s="71">
        <v>115</v>
      </c>
      <c r="B7" s="71">
        <v>205</v>
      </c>
      <c r="C7" s="42" t="s">
        <v>356</v>
      </c>
      <c r="D7" s="42" t="s">
        <v>357</v>
      </c>
      <c r="E7" s="63">
        <v>38631</v>
      </c>
      <c r="F7" s="64" t="s">
        <v>36</v>
      </c>
      <c r="G7" s="64" t="s">
        <v>35</v>
      </c>
      <c r="H7" s="129">
        <v>174.8</v>
      </c>
      <c r="I7" s="129">
        <v>74.099999999999994</v>
      </c>
      <c r="J7" s="64">
        <v>226</v>
      </c>
      <c r="K7" s="64">
        <v>286</v>
      </c>
      <c r="L7" s="64">
        <v>298</v>
      </c>
      <c r="M7" s="64">
        <v>296</v>
      </c>
      <c r="N7" s="87">
        <v>60</v>
      </c>
      <c r="O7" s="87">
        <v>72</v>
      </c>
      <c r="P7" s="87">
        <v>70</v>
      </c>
      <c r="Q7" s="38">
        <v>1.248</v>
      </c>
      <c r="R7" s="38">
        <v>1.9890000000000001</v>
      </c>
      <c r="S7" s="38">
        <v>3.3050000000000002</v>
      </c>
      <c r="T7" s="38">
        <v>1.286</v>
      </c>
      <c r="U7" s="38">
        <v>2.0409999999999999</v>
      </c>
      <c r="V7" s="38">
        <v>3.3690000000000002</v>
      </c>
      <c r="W7" s="38"/>
      <c r="X7" s="38"/>
      <c r="Y7" s="38"/>
      <c r="Z7" s="48">
        <v>1.248</v>
      </c>
      <c r="AA7" s="48">
        <v>1.9890000000000001</v>
      </c>
      <c r="AB7" s="48">
        <v>3.3050000000000002</v>
      </c>
      <c r="AC7" s="38">
        <v>8.9710000000000001</v>
      </c>
      <c r="AD7" s="38">
        <v>8.9</v>
      </c>
      <c r="AE7" s="38">
        <v>8.8290000000000006</v>
      </c>
      <c r="AF7" s="48">
        <v>8.8290000000000006</v>
      </c>
      <c r="AG7" s="275">
        <v>20.03</v>
      </c>
      <c r="AH7" s="54">
        <v>560</v>
      </c>
      <c r="AI7" s="56">
        <v>18</v>
      </c>
    </row>
    <row r="8" spans="1:35" ht="20" customHeight="1" x14ac:dyDescent="0.25">
      <c r="A8" s="71">
        <v>116</v>
      </c>
      <c r="B8" s="71">
        <v>206</v>
      </c>
      <c r="C8" s="42" t="s">
        <v>358</v>
      </c>
      <c r="D8" s="42" t="s">
        <v>359</v>
      </c>
      <c r="E8" s="63">
        <v>38800</v>
      </c>
      <c r="F8" s="64" t="s">
        <v>36</v>
      </c>
      <c r="G8" s="64" t="s">
        <v>35</v>
      </c>
      <c r="H8" s="129">
        <v>167.4</v>
      </c>
      <c r="I8" s="129">
        <v>60.7</v>
      </c>
      <c r="J8" s="64">
        <v>222</v>
      </c>
      <c r="K8" s="64">
        <v>283</v>
      </c>
      <c r="L8" s="64">
        <v>297</v>
      </c>
      <c r="M8" s="64">
        <v>284</v>
      </c>
      <c r="N8" s="87">
        <v>61</v>
      </c>
      <c r="O8" s="87">
        <v>75</v>
      </c>
      <c r="P8" s="87">
        <v>62</v>
      </c>
      <c r="Q8" s="38">
        <v>1.3340000000000001</v>
      </c>
      <c r="R8" s="38">
        <v>2.0499999999999998</v>
      </c>
      <c r="S8" s="38">
        <v>3.2679999999999998</v>
      </c>
      <c r="T8" s="38">
        <v>1.28</v>
      </c>
      <c r="U8" s="38">
        <v>1.9770000000000001</v>
      </c>
      <c r="V8" s="38">
        <v>3.177</v>
      </c>
      <c r="W8" s="38">
        <v>1.2889999999999999</v>
      </c>
      <c r="X8" s="38">
        <v>1.986</v>
      </c>
      <c r="Y8" s="38">
        <v>3.194</v>
      </c>
      <c r="Z8" s="48">
        <v>1.28</v>
      </c>
      <c r="AA8" s="48">
        <v>1.9770000000000001</v>
      </c>
      <c r="AB8" s="48">
        <v>3.177</v>
      </c>
      <c r="AC8" s="38">
        <v>8.6839999999999993</v>
      </c>
      <c r="AD8" s="38">
        <v>8.6579999999999995</v>
      </c>
      <c r="AE8" s="38">
        <v>8.7870000000000008</v>
      </c>
      <c r="AF8" s="48">
        <v>8.6579999999999995</v>
      </c>
      <c r="AG8" s="275">
        <v>20.059999999999999</v>
      </c>
      <c r="AH8" s="54">
        <v>680</v>
      </c>
      <c r="AI8" s="56">
        <v>18</v>
      </c>
    </row>
    <row r="9" spans="1:35" ht="20" customHeight="1" x14ac:dyDescent="0.25">
      <c r="A9" s="71">
        <v>117</v>
      </c>
      <c r="B9" s="71">
        <v>207</v>
      </c>
      <c r="C9" s="42" t="s">
        <v>360</v>
      </c>
      <c r="D9" s="42" t="s">
        <v>361</v>
      </c>
      <c r="E9" s="63">
        <v>39015</v>
      </c>
      <c r="F9" s="64" t="s">
        <v>36</v>
      </c>
      <c r="G9" s="64" t="s">
        <v>35</v>
      </c>
      <c r="H9" s="129">
        <v>180.7</v>
      </c>
      <c r="I9" s="129">
        <v>70.8</v>
      </c>
      <c r="J9" s="64">
        <v>236</v>
      </c>
      <c r="K9" s="64">
        <v>291</v>
      </c>
      <c r="L9" s="64">
        <v>302</v>
      </c>
      <c r="M9" s="64">
        <v>297</v>
      </c>
      <c r="N9" s="87">
        <v>55</v>
      </c>
      <c r="O9" s="87">
        <v>66</v>
      </c>
      <c r="P9" s="87">
        <v>61</v>
      </c>
      <c r="Q9" s="38">
        <v>1.161</v>
      </c>
      <c r="R9" s="38">
        <v>1.8859999999999999</v>
      </c>
      <c r="S9" s="38">
        <v>3.1419999999999999</v>
      </c>
      <c r="T9" s="38">
        <v>1.157</v>
      </c>
      <c r="U9" s="38">
        <v>1.877</v>
      </c>
      <c r="V9" s="38">
        <v>3.1320000000000001</v>
      </c>
      <c r="W9" s="38">
        <v>1.1739999999999999</v>
      </c>
      <c r="X9" s="38">
        <v>1.901</v>
      </c>
      <c r="Y9" s="38">
        <v>3.1579999999999999</v>
      </c>
      <c r="Z9" s="48">
        <v>1.157</v>
      </c>
      <c r="AA9" s="48">
        <v>1.877</v>
      </c>
      <c r="AB9" s="48">
        <v>3.1320000000000001</v>
      </c>
      <c r="AC9" s="38">
        <v>8.4930000000000003</v>
      </c>
      <c r="AD9" s="38">
        <v>8.3529999999999998</v>
      </c>
      <c r="AE9" s="38">
        <v>8.4540000000000006</v>
      </c>
      <c r="AF9" s="48">
        <v>8.3529999999999998</v>
      </c>
      <c r="AG9" s="275">
        <v>21.01</v>
      </c>
      <c r="AH9" s="54">
        <v>800</v>
      </c>
      <c r="AI9" s="56">
        <v>18</v>
      </c>
    </row>
    <row r="10" spans="1:35" ht="20" customHeight="1" x14ac:dyDescent="0.25">
      <c r="A10" s="71">
        <v>118</v>
      </c>
      <c r="B10" s="71">
        <v>208</v>
      </c>
      <c r="C10" s="42" t="s">
        <v>233</v>
      </c>
      <c r="D10" s="42" t="s">
        <v>362</v>
      </c>
      <c r="E10" s="63">
        <v>38462</v>
      </c>
      <c r="F10" s="64" t="s">
        <v>36</v>
      </c>
      <c r="G10" s="64" t="s">
        <v>29</v>
      </c>
      <c r="H10" s="129">
        <v>187.1</v>
      </c>
      <c r="I10" s="129">
        <v>84.5</v>
      </c>
      <c r="J10" s="64">
        <v>249</v>
      </c>
      <c r="K10" s="64">
        <v>321</v>
      </c>
      <c r="L10" s="64">
        <v>329</v>
      </c>
      <c r="M10" s="64">
        <v>326</v>
      </c>
      <c r="N10" s="87">
        <v>72</v>
      </c>
      <c r="O10" s="87">
        <v>80</v>
      </c>
      <c r="P10" s="87">
        <v>77</v>
      </c>
      <c r="Q10" s="38">
        <v>1.1459999999999999</v>
      </c>
      <c r="R10" s="38">
        <v>1.8480000000000001</v>
      </c>
      <c r="S10" s="38">
        <v>3.0739999999999998</v>
      </c>
      <c r="T10" s="38">
        <v>1.1819999999999999</v>
      </c>
      <c r="U10" s="38">
        <v>1.885</v>
      </c>
      <c r="V10" s="38">
        <v>3.113</v>
      </c>
      <c r="W10" s="38">
        <v>1.1539999999999999</v>
      </c>
      <c r="X10" s="38">
        <v>1.8480000000000001</v>
      </c>
      <c r="Y10" s="38">
        <v>3.0779999999999998</v>
      </c>
      <c r="Z10" s="48">
        <v>1.1459999999999999</v>
      </c>
      <c r="AA10" s="48">
        <v>1.8480000000000001</v>
      </c>
      <c r="AB10" s="48">
        <v>3.0739999999999998</v>
      </c>
      <c r="AC10" s="38">
        <v>8.3179999999999996</v>
      </c>
      <c r="AD10" s="38">
        <v>8.2289999999999992</v>
      </c>
      <c r="AE10" s="38">
        <v>8.4049999999999994</v>
      </c>
      <c r="AF10" s="48">
        <v>8.2289999999999992</v>
      </c>
      <c r="AG10" s="275">
        <v>20.079999999999998</v>
      </c>
      <c r="AH10" s="54">
        <v>760</v>
      </c>
      <c r="AI10" s="56">
        <v>18</v>
      </c>
    </row>
    <row r="11" spans="1:35" ht="20" customHeight="1" x14ac:dyDescent="0.25">
      <c r="B11" s="71">
        <v>209</v>
      </c>
      <c r="C11" s="42" t="s">
        <v>363</v>
      </c>
      <c r="D11" s="42" t="s">
        <v>364</v>
      </c>
      <c r="E11" s="63">
        <v>38905</v>
      </c>
      <c r="F11" s="64" t="s">
        <v>36</v>
      </c>
      <c r="G11" s="64" t="s">
        <v>34</v>
      </c>
      <c r="H11" s="129">
        <v>199.2</v>
      </c>
      <c r="I11" s="129">
        <v>88.8</v>
      </c>
      <c r="J11" s="64">
        <v>263</v>
      </c>
      <c r="K11" s="64">
        <v>315</v>
      </c>
      <c r="L11" s="64">
        <v>326</v>
      </c>
      <c r="M11" s="64">
        <v>322</v>
      </c>
      <c r="N11" s="87">
        <v>52</v>
      </c>
      <c r="O11" s="87">
        <v>63</v>
      </c>
      <c r="P11" s="87">
        <v>59</v>
      </c>
      <c r="Q11" s="38">
        <v>1.1459999999999999</v>
      </c>
      <c r="R11" s="38">
        <v>1.91</v>
      </c>
      <c r="S11" s="38">
        <v>3.262</v>
      </c>
      <c r="T11" s="38">
        <v>1.1519999999999999</v>
      </c>
      <c r="U11" s="38">
        <v>1.907</v>
      </c>
      <c r="V11" s="38">
        <v>3.254</v>
      </c>
      <c r="W11" s="38">
        <v>1.1399999999999999</v>
      </c>
      <c r="X11" s="38">
        <v>1.8919999999999999</v>
      </c>
      <c r="Y11" s="38">
        <v>3.2</v>
      </c>
      <c r="Z11" s="48">
        <v>1.1399999999999999</v>
      </c>
      <c r="AA11" s="48">
        <v>1.8919999999999999</v>
      </c>
      <c r="AB11" s="48">
        <v>3.2</v>
      </c>
      <c r="AC11" s="38">
        <v>8.9209999999999994</v>
      </c>
      <c r="AD11" s="38">
        <v>9.0960000000000001</v>
      </c>
      <c r="AE11" s="38">
        <v>9.0039999999999996</v>
      </c>
      <c r="AF11" s="48">
        <v>8.9209999999999994</v>
      </c>
      <c r="AG11" s="275">
        <v>19.03</v>
      </c>
      <c r="AH11" s="54">
        <v>400</v>
      </c>
      <c r="AI11" s="56"/>
    </row>
    <row r="12" spans="1:35" ht="20" customHeight="1" x14ac:dyDescent="0.25">
      <c r="B12" s="71">
        <v>210</v>
      </c>
      <c r="C12" s="42" t="s">
        <v>179</v>
      </c>
      <c r="D12" s="42" t="s">
        <v>365</v>
      </c>
      <c r="E12" s="63">
        <v>38799</v>
      </c>
      <c r="F12" s="64" t="s">
        <v>36</v>
      </c>
      <c r="G12" s="64" t="s">
        <v>28</v>
      </c>
      <c r="H12" s="129">
        <v>183.4</v>
      </c>
      <c r="I12" s="129">
        <v>73.8</v>
      </c>
      <c r="J12" s="64">
        <v>240</v>
      </c>
      <c r="K12" s="64">
        <v>297</v>
      </c>
      <c r="L12" s="64">
        <v>306</v>
      </c>
      <c r="M12" s="64">
        <v>308</v>
      </c>
      <c r="N12" s="87">
        <v>57</v>
      </c>
      <c r="O12" s="87">
        <v>66</v>
      </c>
      <c r="P12" s="87">
        <v>68</v>
      </c>
      <c r="Q12" s="38">
        <v>1.145</v>
      </c>
      <c r="R12" s="38">
        <v>1.893</v>
      </c>
      <c r="S12" s="38">
        <v>3.1779999999999999</v>
      </c>
      <c r="T12" s="38">
        <v>1.1259999999999999</v>
      </c>
      <c r="U12" s="38">
        <v>1.863</v>
      </c>
      <c r="V12" s="38">
        <v>3.1440000000000001</v>
      </c>
      <c r="W12" s="38">
        <v>1.133</v>
      </c>
      <c r="X12" s="38">
        <v>1.8620000000000001</v>
      </c>
      <c r="Y12" s="38">
        <v>3.1349999999999998</v>
      </c>
      <c r="Z12" s="48">
        <v>1.1259999999999999</v>
      </c>
      <c r="AA12" s="48">
        <v>1.8620000000000001</v>
      </c>
      <c r="AB12" s="48">
        <v>3.1349999999999998</v>
      </c>
      <c r="AC12" s="38">
        <v>8.6370000000000005</v>
      </c>
      <c r="AD12" s="38">
        <v>8.5039999999999996</v>
      </c>
      <c r="AE12" s="38">
        <v>8.5030000000000001</v>
      </c>
      <c r="AF12" s="48">
        <v>8.5030000000000001</v>
      </c>
      <c r="AG12" s="275">
        <v>20.05</v>
      </c>
      <c r="AH12" s="54">
        <v>640</v>
      </c>
      <c r="AI12" s="56"/>
    </row>
    <row r="13" spans="1:35" ht="20" customHeight="1" x14ac:dyDescent="0.25">
      <c r="B13" s="71">
        <v>211</v>
      </c>
      <c r="C13" s="42" t="s">
        <v>204</v>
      </c>
      <c r="D13" s="42" t="s">
        <v>366</v>
      </c>
      <c r="E13" s="63">
        <v>38791</v>
      </c>
      <c r="F13" s="64" t="s">
        <v>36</v>
      </c>
      <c r="G13" s="64" t="s">
        <v>29</v>
      </c>
      <c r="H13" s="129">
        <v>188</v>
      </c>
      <c r="I13" s="129">
        <v>84.9</v>
      </c>
      <c r="J13" s="64">
        <v>246</v>
      </c>
      <c r="K13" s="64">
        <v>307</v>
      </c>
      <c r="L13" s="64">
        <v>326</v>
      </c>
      <c r="M13" s="64">
        <v>312</v>
      </c>
      <c r="N13" s="87">
        <v>61</v>
      </c>
      <c r="O13" s="87">
        <v>80</v>
      </c>
      <c r="P13" s="87">
        <v>66</v>
      </c>
      <c r="Q13" s="38">
        <v>1.2010000000000001</v>
      </c>
      <c r="R13" s="38">
        <v>1.9359999999999999</v>
      </c>
      <c r="S13" s="38">
        <v>3.173</v>
      </c>
      <c r="T13" s="38">
        <v>1.181</v>
      </c>
      <c r="U13" s="38">
        <v>1.9119999999999999</v>
      </c>
      <c r="V13" s="38">
        <v>3.1669999999999998</v>
      </c>
      <c r="W13" s="38">
        <v>1.2070000000000001</v>
      </c>
      <c r="X13" s="38">
        <v>1.9450000000000001</v>
      </c>
      <c r="Y13" s="38">
        <v>3.1970000000000001</v>
      </c>
      <c r="Z13" s="48">
        <v>1.181</v>
      </c>
      <c r="AA13" s="48">
        <v>1.9119999999999999</v>
      </c>
      <c r="AB13" s="48">
        <v>3.1669999999999998</v>
      </c>
      <c r="AC13" s="38">
        <v>8.8919999999999995</v>
      </c>
      <c r="AD13" s="38">
        <v>8.6739999999999995</v>
      </c>
      <c r="AE13" s="38"/>
      <c r="AF13" s="48">
        <v>8.6739999999999995</v>
      </c>
      <c r="AG13" s="275">
        <v>20.07</v>
      </c>
      <c r="AH13" s="54">
        <v>720</v>
      </c>
      <c r="AI13" s="56"/>
    </row>
    <row r="14" spans="1:35" ht="20" customHeight="1" x14ac:dyDescent="0.25">
      <c r="B14" s="71">
        <v>212</v>
      </c>
      <c r="C14" s="42" t="s">
        <v>148</v>
      </c>
      <c r="D14" s="42" t="s">
        <v>352</v>
      </c>
      <c r="E14" s="63">
        <v>38382</v>
      </c>
      <c r="F14" s="64" t="s">
        <v>36</v>
      </c>
      <c r="G14" s="64" t="s">
        <v>35</v>
      </c>
      <c r="H14" s="129">
        <v>180.8</v>
      </c>
      <c r="I14" s="129">
        <v>76.599999999999994</v>
      </c>
      <c r="J14" s="64">
        <v>235</v>
      </c>
      <c r="K14" s="64">
        <v>292</v>
      </c>
      <c r="L14" s="64">
        <v>299</v>
      </c>
      <c r="M14" s="64">
        <v>306</v>
      </c>
      <c r="N14" s="87">
        <v>57</v>
      </c>
      <c r="O14" s="87">
        <v>64</v>
      </c>
      <c r="P14" s="87">
        <v>71</v>
      </c>
      <c r="Q14" s="38">
        <v>1.2330000000000001</v>
      </c>
      <c r="R14" s="38">
        <v>1.954</v>
      </c>
      <c r="S14" s="38">
        <v>3.218</v>
      </c>
      <c r="T14" s="38">
        <v>1.242</v>
      </c>
      <c r="U14" s="38">
        <v>1.96</v>
      </c>
      <c r="V14" s="38">
        <v>3.218</v>
      </c>
      <c r="W14" s="38">
        <v>1.169</v>
      </c>
      <c r="X14" s="38">
        <v>1.8839999999999999</v>
      </c>
      <c r="Y14" s="38">
        <v>3.1480000000000001</v>
      </c>
      <c r="Z14" s="48">
        <v>1.169</v>
      </c>
      <c r="AA14" s="48">
        <v>1.8839999999999999</v>
      </c>
      <c r="AB14" s="48">
        <v>3.1480000000000001</v>
      </c>
      <c r="AC14" s="38">
        <v>9.0109999999999992</v>
      </c>
      <c r="AD14" s="38">
        <v>8.5399999999999991</v>
      </c>
      <c r="AE14" s="38">
        <v>8.7070000000000007</v>
      </c>
      <c r="AF14" s="48">
        <v>8.5399999999999991</v>
      </c>
      <c r="AG14" s="275">
        <v>20.04</v>
      </c>
      <c r="AH14" s="54">
        <v>600</v>
      </c>
      <c r="AI14" s="56"/>
    </row>
    <row r="15" spans="1:35" ht="20" customHeight="1" x14ac:dyDescent="0.25">
      <c r="B15" s="71">
        <v>213</v>
      </c>
      <c r="C15" s="42" t="s">
        <v>367</v>
      </c>
      <c r="D15" s="42" t="s">
        <v>368</v>
      </c>
      <c r="E15" s="63">
        <v>38599</v>
      </c>
      <c r="F15" s="64" t="s">
        <v>36</v>
      </c>
      <c r="G15" s="64" t="s">
        <v>60</v>
      </c>
      <c r="H15" s="129">
        <v>180.5</v>
      </c>
      <c r="I15" s="129">
        <v>72.099999999999994</v>
      </c>
      <c r="J15" s="64">
        <v>235</v>
      </c>
      <c r="K15" s="64">
        <v>285</v>
      </c>
      <c r="L15" s="64">
        <v>301</v>
      </c>
      <c r="M15" s="64">
        <v>293</v>
      </c>
      <c r="N15" s="87">
        <v>50</v>
      </c>
      <c r="O15" s="87">
        <v>66</v>
      </c>
      <c r="P15" s="87">
        <v>58</v>
      </c>
      <c r="Q15" s="38">
        <v>1.1459999999999999</v>
      </c>
      <c r="R15" s="38">
        <v>1.887</v>
      </c>
      <c r="S15" s="38">
        <v>3.1829999999999998</v>
      </c>
      <c r="T15" s="38">
        <v>1.2210000000000001</v>
      </c>
      <c r="U15" s="38">
        <v>1.9570000000000001</v>
      </c>
      <c r="V15" s="38">
        <v>3.2</v>
      </c>
      <c r="W15" s="38">
        <v>1.246</v>
      </c>
      <c r="X15" s="38">
        <v>1.9790000000000001</v>
      </c>
      <c r="Y15" s="38">
        <v>3.2719999999999998</v>
      </c>
      <c r="Z15" s="48">
        <v>1.1459999999999999</v>
      </c>
      <c r="AA15" s="48">
        <v>1.887</v>
      </c>
      <c r="AB15" s="48">
        <v>3.1829999999999998</v>
      </c>
      <c r="AC15" s="38">
        <v>8.9909999999999997</v>
      </c>
      <c r="AD15" s="38">
        <v>18.545000000000002</v>
      </c>
      <c r="AE15" s="38">
        <v>8.6389999999999993</v>
      </c>
      <c r="AF15" s="48">
        <v>8.6389999999999993</v>
      </c>
      <c r="AG15" s="275">
        <v>20.04</v>
      </c>
      <c r="AH15" s="54">
        <v>600</v>
      </c>
      <c r="AI15" s="56"/>
    </row>
    <row r="16" spans="1:35" ht="20" customHeight="1" x14ac:dyDescent="0.25">
      <c r="B16" s="71">
        <v>214</v>
      </c>
      <c r="C16" s="42" t="s">
        <v>360</v>
      </c>
      <c r="D16" s="42" t="s">
        <v>369</v>
      </c>
      <c r="E16" s="63">
        <v>38092</v>
      </c>
      <c r="F16" s="64" t="s">
        <v>36</v>
      </c>
      <c r="G16" s="64" t="s">
        <v>34</v>
      </c>
      <c r="H16" s="129">
        <v>192.1</v>
      </c>
      <c r="I16" s="129">
        <v>84.7</v>
      </c>
      <c r="J16" s="64">
        <v>247</v>
      </c>
      <c r="K16" s="64">
        <v>319</v>
      </c>
      <c r="L16" s="64">
        <v>327</v>
      </c>
      <c r="M16" s="64">
        <v>322</v>
      </c>
      <c r="N16" s="87">
        <v>72</v>
      </c>
      <c r="O16" s="87">
        <v>80</v>
      </c>
      <c r="P16" s="87">
        <v>75</v>
      </c>
      <c r="Q16" s="38">
        <v>1.1910000000000001</v>
      </c>
      <c r="R16" s="38">
        <v>1.893</v>
      </c>
      <c r="S16" s="38">
        <v>3.1440000000000001</v>
      </c>
      <c r="T16" s="38">
        <v>1.173</v>
      </c>
      <c r="U16" s="38">
        <v>1.895</v>
      </c>
      <c r="V16" s="38">
        <v>3.1240000000000001</v>
      </c>
      <c r="W16" s="38">
        <v>1.202</v>
      </c>
      <c r="X16" s="38">
        <v>1.92</v>
      </c>
      <c r="Y16" s="38">
        <v>3.1379999999999999</v>
      </c>
      <c r="Z16" s="48">
        <v>1.173</v>
      </c>
      <c r="AA16" s="48">
        <v>1.893</v>
      </c>
      <c r="AB16" s="48">
        <v>3.1240000000000001</v>
      </c>
      <c r="AC16" s="38">
        <v>8.7970000000000006</v>
      </c>
      <c r="AD16" s="38"/>
      <c r="AE16" s="38"/>
      <c r="AF16" s="48">
        <v>8.7970000000000006</v>
      </c>
      <c r="AG16" s="275">
        <v>20.05</v>
      </c>
      <c r="AH16" s="54">
        <v>640</v>
      </c>
      <c r="AI16" s="56"/>
    </row>
    <row r="17" spans="1:35" ht="20" customHeight="1" x14ac:dyDescent="0.25">
      <c r="B17" s="71">
        <v>215</v>
      </c>
      <c r="C17" s="42" t="s">
        <v>202</v>
      </c>
      <c r="D17" s="42" t="s">
        <v>370</v>
      </c>
      <c r="E17" s="63">
        <v>38606</v>
      </c>
      <c r="F17" s="64" t="s">
        <v>36</v>
      </c>
      <c r="G17" s="64" t="s">
        <v>28</v>
      </c>
      <c r="H17" s="129">
        <v>184.3</v>
      </c>
      <c r="I17" s="129">
        <v>76.900000000000006</v>
      </c>
      <c r="J17" s="64">
        <v>237</v>
      </c>
      <c r="K17" s="64"/>
      <c r="L17" s="64"/>
      <c r="M17" s="64"/>
      <c r="N17" s="87"/>
      <c r="O17" s="87"/>
      <c r="P17" s="87"/>
      <c r="Q17" s="38">
        <v>1.1180000000000001</v>
      </c>
      <c r="R17" s="38">
        <v>1.802</v>
      </c>
      <c r="S17" s="38">
        <v>2.9649999999999999</v>
      </c>
      <c r="T17" s="38">
        <v>1.107</v>
      </c>
      <c r="U17" s="38">
        <v>1.7769999999999999</v>
      </c>
      <c r="V17" s="38">
        <v>2.9409999999999998</v>
      </c>
      <c r="W17" s="38">
        <v>1.111</v>
      </c>
      <c r="X17" s="38">
        <v>1.774</v>
      </c>
      <c r="Y17" s="38">
        <v>2.9239999999999999</v>
      </c>
      <c r="Z17" s="48">
        <v>1.107</v>
      </c>
      <c r="AA17" s="48">
        <v>1.774</v>
      </c>
      <c r="AB17" s="48">
        <v>2.9239999999999999</v>
      </c>
      <c r="AC17" s="38"/>
      <c r="AD17" s="38"/>
      <c r="AE17" s="38"/>
      <c r="AF17" s="48"/>
      <c r="AG17" s="275"/>
      <c r="AH17" s="54"/>
      <c r="AI17" s="56"/>
    </row>
    <row r="18" spans="1:35" ht="20" customHeight="1" x14ac:dyDescent="0.25">
      <c r="B18" s="71">
        <v>216</v>
      </c>
      <c r="C18" s="42" t="s">
        <v>239</v>
      </c>
      <c r="D18" s="42" t="s">
        <v>371</v>
      </c>
      <c r="E18" s="63">
        <v>38396</v>
      </c>
      <c r="F18" s="64" t="s">
        <v>36</v>
      </c>
      <c r="G18" s="64" t="s">
        <v>33</v>
      </c>
      <c r="H18" s="129">
        <v>181.5</v>
      </c>
      <c r="I18" s="129">
        <v>76.400000000000006</v>
      </c>
      <c r="J18" s="64">
        <v>237</v>
      </c>
      <c r="K18" s="64">
        <v>303</v>
      </c>
      <c r="L18" s="64">
        <v>325</v>
      </c>
      <c r="M18" s="64">
        <v>316</v>
      </c>
      <c r="N18" s="87">
        <v>66</v>
      </c>
      <c r="O18" s="87">
        <v>88</v>
      </c>
      <c r="P18" s="87">
        <v>79</v>
      </c>
      <c r="Q18" s="38">
        <v>1.129</v>
      </c>
      <c r="R18" s="38">
        <v>1.821</v>
      </c>
      <c r="S18" s="38">
        <v>3.0720000000000001</v>
      </c>
      <c r="T18" s="38">
        <v>1.1659999999999999</v>
      </c>
      <c r="U18" s="38">
        <v>1.855</v>
      </c>
      <c r="V18" s="38">
        <v>3.0830000000000002</v>
      </c>
      <c r="W18" s="38"/>
      <c r="X18" s="38"/>
      <c r="Y18" s="38"/>
      <c r="Z18" s="48">
        <v>1.129</v>
      </c>
      <c r="AA18" s="48">
        <v>1.821</v>
      </c>
      <c r="AB18" s="48">
        <v>3.0720000000000001</v>
      </c>
      <c r="AC18" s="38">
        <v>8.6760000000000002</v>
      </c>
      <c r="AD18" s="38">
        <v>8.3989999999999991</v>
      </c>
      <c r="AE18" s="38">
        <v>8.2710000000000008</v>
      </c>
      <c r="AF18" s="48">
        <v>8.2710000000000008</v>
      </c>
      <c r="AG18" s="275">
        <v>21.04</v>
      </c>
      <c r="AH18" s="54">
        <v>920</v>
      </c>
      <c r="AI18" s="56"/>
    </row>
    <row r="19" spans="1:35" ht="20" customHeight="1" x14ac:dyDescent="0.25">
      <c r="B19" s="71">
        <v>217</v>
      </c>
      <c r="C19" s="42" t="s">
        <v>222</v>
      </c>
      <c r="D19" s="42" t="s">
        <v>372</v>
      </c>
      <c r="E19" s="63">
        <v>38394</v>
      </c>
      <c r="F19" s="64" t="s">
        <v>36</v>
      </c>
      <c r="G19" s="64" t="s">
        <v>28</v>
      </c>
      <c r="H19" s="129">
        <v>181.6</v>
      </c>
      <c r="I19" s="129">
        <v>74.5</v>
      </c>
      <c r="J19" s="64">
        <v>239</v>
      </c>
      <c r="K19" s="64">
        <v>300</v>
      </c>
      <c r="L19" s="64">
        <v>322</v>
      </c>
      <c r="M19" s="64">
        <v>308</v>
      </c>
      <c r="N19" s="87">
        <v>61</v>
      </c>
      <c r="O19" s="87">
        <v>83</v>
      </c>
      <c r="P19" s="87">
        <v>69</v>
      </c>
      <c r="Q19" s="38">
        <v>1.153</v>
      </c>
      <c r="R19" s="38">
        <v>1.8859999999999999</v>
      </c>
      <c r="S19" s="38">
        <v>3.1429999999999998</v>
      </c>
      <c r="T19" s="38">
        <v>1.155</v>
      </c>
      <c r="U19" s="38">
        <v>1.8759999999999999</v>
      </c>
      <c r="V19" s="38">
        <v>3.1190000000000002</v>
      </c>
      <c r="W19" s="38">
        <v>1.143</v>
      </c>
      <c r="X19" s="38">
        <v>1.857</v>
      </c>
      <c r="Y19" s="38">
        <v>3.097</v>
      </c>
      <c r="Z19" s="48">
        <v>1.143</v>
      </c>
      <c r="AA19" s="48">
        <v>1.857</v>
      </c>
      <c r="AB19" s="48">
        <v>3.097</v>
      </c>
      <c r="AC19" s="38">
        <v>8.67</v>
      </c>
      <c r="AD19" s="38">
        <v>8.4359999999999999</v>
      </c>
      <c r="AE19" s="38">
        <v>8.3369999999999997</v>
      </c>
      <c r="AF19" s="48">
        <v>8.3369999999999997</v>
      </c>
      <c r="AG19" s="275">
        <v>20.079999999999998</v>
      </c>
      <c r="AH19" s="54">
        <v>760</v>
      </c>
      <c r="AI19" s="56"/>
    </row>
    <row r="20" spans="1:35" ht="20" customHeight="1" x14ac:dyDescent="0.25">
      <c r="B20" s="71">
        <v>218</v>
      </c>
      <c r="C20" s="42" t="s">
        <v>373</v>
      </c>
      <c r="D20" s="42" t="s">
        <v>374</v>
      </c>
      <c r="E20" s="63">
        <v>38768</v>
      </c>
      <c r="F20" s="64" t="s">
        <v>36</v>
      </c>
      <c r="G20" s="64" t="s">
        <v>37</v>
      </c>
      <c r="H20" s="129">
        <v>197.1</v>
      </c>
      <c r="I20" s="129">
        <v>82</v>
      </c>
      <c r="J20" s="64">
        <v>258</v>
      </c>
      <c r="K20" s="64">
        <v>320</v>
      </c>
      <c r="L20" s="64">
        <v>341</v>
      </c>
      <c r="M20" s="64">
        <v>329</v>
      </c>
      <c r="N20" s="87">
        <v>62</v>
      </c>
      <c r="O20" s="87">
        <v>83</v>
      </c>
      <c r="P20" s="87">
        <v>71</v>
      </c>
      <c r="Q20" s="38">
        <v>1.117</v>
      </c>
      <c r="R20" s="38">
        <v>1.885</v>
      </c>
      <c r="S20" s="38">
        <v>3.2160000000000002</v>
      </c>
      <c r="T20" s="38">
        <v>1.163</v>
      </c>
      <c r="U20" s="38">
        <v>1.9370000000000001</v>
      </c>
      <c r="V20" s="38">
        <v>3.2690000000000001</v>
      </c>
      <c r="W20" s="38">
        <v>1.157</v>
      </c>
      <c r="X20" s="38">
        <v>1.929</v>
      </c>
      <c r="Y20" s="38">
        <v>3.2330000000000001</v>
      </c>
      <c r="Z20" s="48">
        <v>1.117</v>
      </c>
      <c r="AA20" s="48">
        <v>1.885</v>
      </c>
      <c r="AB20" s="48">
        <v>3.2160000000000002</v>
      </c>
      <c r="AC20" s="38">
        <v>8.8719999999999999</v>
      </c>
      <c r="AD20" s="38">
        <v>8.4649999999999999</v>
      </c>
      <c r="AE20" s="38">
        <v>8.4640000000000004</v>
      </c>
      <c r="AF20" s="48">
        <v>8.4640000000000004</v>
      </c>
      <c r="AG20" s="275">
        <v>20.079999999999998</v>
      </c>
      <c r="AH20" s="54">
        <v>760</v>
      </c>
      <c r="AI20" s="56"/>
    </row>
    <row r="21" spans="1:35" ht="20" customHeight="1" x14ac:dyDescent="0.25">
      <c r="B21" s="71">
        <v>219</v>
      </c>
      <c r="C21" s="42" t="s">
        <v>280</v>
      </c>
      <c r="D21" s="42" t="s">
        <v>375</v>
      </c>
      <c r="E21" s="63">
        <v>38376</v>
      </c>
      <c r="F21" s="64" t="s">
        <v>36</v>
      </c>
      <c r="G21" s="64" t="s">
        <v>60</v>
      </c>
      <c r="H21" s="129">
        <v>173.5</v>
      </c>
      <c r="I21" s="129">
        <v>76.599999999999994</v>
      </c>
      <c r="J21" s="64">
        <v>228</v>
      </c>
      <c r="K21" s="64">
        <v>290</v>
      </c>
      <c r="L21" s="64">
        <v>301</v>
      </c>
      <c r="M21" s="64">
        <v>299</v>
      </c>
      <c r="N21" s="87">
        <v>62</v>
      </c>
      <c r="O21" s="87">
        <v>73</v>
      </c>
      <c r="P21" s="87">
        <v>71</v>
      </c>
      <c r="Q21" s="38">
        <v>1.1319999999999999</v>
      </c>
      <c r="R21" s="38">
        <v>1.8640000000000001</v>
      </c>
      <c r="S21" s="38">
        <v>3.097</v>
      </c>
      <c r="T21" s="38">
        <v>1.1419999999999999</v>
      </c>
      <c r="U21" s="38">
        <v>1.8680000000000001</v>
      </c>
      <c r="V21" s="38">
        <v>3.0990000000000002</v>
      </c>
      <c r="W21" s="38">
        <v>1.1279999999999999</v>
      </c>
      <c r="X21" s="38">
        <v>1.8380000000000001</v>
      </c>
      <c r="Y21" s="38">
        <v>3.0859999999999999</v>
      </c>
      <c r="Z21" s="48">
        <v>1.1279999999999999</v>
      </c>
      <c r="AA21" s="48">
        <v>1.8380000000000001</v>
      </c>
      <c r="AB21" s="48">
        <v>3.0859999999999999</v>
      </c>
      <c r="AC21" s="38">
        <v>8.3759999999999994</v>
      </c>
      <c r="AD21" s="38">
        <v>8.2910000000000004</v>
      </c>
      <c r="AE21" s="38"/>
      <c r="AF21" s="48">
        <v>8.2910000000000004</v>
      </c>
      <c r="AG21" s="275">
        <v>20.04</v>
      </c>
      <c r="AH21" s="54">
        <v>600</v>
      </c>
      <c r="AI21" s="56"/>
    </row>
    <row r="22" spans="1:35" ht="20" customHeight="1" x14ac:dyDescent="0.25">
      <c r="B22" s="71">
        <v>220</v>
      </c>
      <c r="C22" s="42" t="s">
        <v>154</v>
      </c>
      <c r="D22" s="42" t="s">
        <v>376</v>
      </c>
      <c r="E22" s="63">
        <v>38481</v>
      </c>
      <c r="F22" s="64" t="s">
        <v>36</v>
      </c>
      <c r="G22" s="64" t="s">
        <v>29</v>
      </c>
      <c r="H22" s="129">
        <v>183.9</v>
      </c>
      <c r="I22" s="129">
        <v>76.8</v>
      </c>
      <c r="J22" s="64">
        <v>241</v>
      </c>
      <c r="K22" s="64">
        <v>308</v>
      </c>
      <c r="L22" s="64">
        <v>318</v>
      </c>
      <c r="M22" s="64">
        <v>307</v>
      </c>
      <c r="N22" s="87">
        <v>67</v>
      </c>
      <c r="O22" s="87">
        <v>77</v>
      </c>
      <c r="P22" s="87">
        <v>66</v>
      </c>
      <c r="Q22" s="38">
        <v>1.1379999999999999</v>
      </c>
      <c r="R22" s="38">
        <v>1.853</v>
      </c>
      <c r="S22" s="38">
        <v>3.073</v>
      </c>
      <c r="T22" s="38">
        <v>1.155</v>
      </c>
      <c r="U22" s="38">
        <v>1.861</v>
      </c>
      <c r="V22" s="38">
        <v>3.08</v>
      </c>
      <c r="W22" s="38">
        <v>1.131</v>
      </c>
      <c r="X22" s="38">
        <v>1.8240000000000001</v>
      </c>
      <c r="Y22" s="38">
        <v>3.052</v>
      </c>
      <c r="Z22" s="48">
        <v>1.131</v>
      </c>
      <c r="AA22" s="48">
        <v>1.8240000000000001</v>
      </c>
      <c r="AB22" s="48">
        <v>3.052</v>
      </c>
      <c r="AC22" s="38">
        <v>8.7240000000000002</v>
      </c>
      <c r="AD22" s="38">
        <v>8.4109999999999996</v>
      </c>
      <c r="AE22" s="38">
        <v>8.5109999999999992</v>
      </c>
      <c r="AF22" s="48">
        <v>8.4109999999999996</v>
      </c>
      <c r="AG22" s="275">
        <v>20.05</v>
      </c>
      <c r="AH22" s="54">
        <v>640</v>
      </c>
      <c r="AI22" s="56"/>
    </row>
    <row r="23" spans="1:35" ht="20" customHeight="1" x14ac:dyDescent="0.25">
      <c r="B23" s="71">
        <v>221</v>
      </c>
      <c r="C23" s="42" t="s">
        <v>162</v>
      </c>
      <c r="D23" s="42" t="s">
        <v>377</v>
      </c>
      <c r="E23" s="63">
        <v>38551</v>
      </c>
      <c r="F23" s="64" t="s">
        <v>36</v>
      </c>
      <c r="G23" s="64" t="s">
        <v>29</v>
      </c>
      <c r="H23" s="129">
        <v>190.9</v>
      </c>
      <c r="I23" s="129">
        <v>83.5</v>
      </c>
      <c r="J23" s="64">
        <v>253</v>
      </c>
      <c r="K23" s="64">
        <v>323</v>
      </c>
      <c r="L23" s="64">
        <v>342</v>
      </c>
      <c r="M23" s="64">
        <v>330</v>
      </c>
      <c r="N23" s="87">
        <v>70</v>
      </c>
      <c r="O23" s="87">
        <v>89</v>
      </c>
      <c r="P23" s="87">
        <v>77</v>
      </c>
      <c r="Q23" s="38">
        <v>1.1080000000000001</v>
      </c>
      <c r="R23" s="38">
        <v>1.823</v>
      </c>
      <c r="S23" s="38">
        <v>3.0680000000000001</v>
      </c>
      <c r="T23" s="38">
        <v>1.1539999999999999</v>
      </c>
      <c r="U23" s="38">
        <v>1.847</v>
      </c>
      <c r="V23" s="38">
        <v>3.097</v>
      </c>
      <c r="W23" s="38">
        <v>1.1120000000000001</v>
      </c>
      <c r="X23" s="38">
        <v>1.8080000000000001</v>
      </c>
      <c r="Y23" s="38">
        <v>3.0449999999999999</v>
      </c>
      <c r="Z23" s="48">
        <v>1.1080000000000001</v>
      </c>
      <c r="AA23" s="48">
        <v>1.8080000000000001</v>
      </c>
      <c r="AB23" s="48">
        <v>3.0449999999999999</v>
      </c>
      <c r="AC23" s="38">
        <v>8.7189999999999994</v>
      </c>
      <c r="AD23" s="38">
        <v>8.3610000000000007</v>
      </c>
      <c r="AE23" s="38">
        <v>8.391</v>
      </c>
      <c r="AF23" s="48">
        <v>8.3610000000000007</v>
      </c>
      <c r="AG23" s="275">
        <v>20.05</v>
      </c>
      <c r="AH23" s="54">
        <v>640</v>
      </c>
      <c r="AI23" s="56"/>
    </row>
    <row r="24" spans="1:35" ht="20" customHeight="1" x14ac:dyDescent="0.25">
      <c r="B24" s="71">
        <v>222</v>
      </c>
      <c r="C24" s="42" t="s">
        <v>378</v>
      </c>
      <c r="D24" s="42" t="s">
        <v>379</v>
      </c>
      <c r="E24" s="63">
        <v>38791</v>
      </c>
      <c r="F24" s="64" t="s">
        <v>36</v>
      </c>
      <c r="G24" s="64" t="s">
        <v>61</v>
      </c>
      <c r="H24" s="129">
        <v>179.2</v>
      </c>
      <c r="I24" s="129">
        <v>64.599999999999994</v>
      </c>
      <c r="J24" s="64">
        <v>233</v>
      </c>
      <c r="K24" s="64">
        <v>290</v>
      </c>
      <c r="L24" s="64">
        <v>303</v>
      </c>
      <c r="M24" s="64">
        <v>299</v>
      </c>
      <c r="N24" s="87">
        <v>57</v>
      </c>
      <c r="O24" s="87">
        <v>70</v>
      </c>
      <c r="P24" s="87">
        <v>66</v>
      </c>
      <c r="Q24" s="38">
        <v>1.181</v>
      </c>
      <c r="R24" s="38">
        <v>1.917</v>
      </c>
      <c r="S24" s="38">
        <v>3.1920000000000002</v>
      </c>
      <c r="T24" s="38">
        <v>1.194</v>
      </c>
      <c r="U24" s="38">
        <v>1.9219999999999999</v>
      </c>
      <c r="V24" s="38">
        <v>3.2010000000000001</v>
      </c>
      <c r="W24" s="38">
        <v>1.1619999999999999</v>
      </c>
      <c r="X24" s="38">
        <v>1.8879999999999999</v>
      </c>
      <c r="Y24" s="38">
        <v>3.1520000000000001</v>
      </c>
      <c r="Z24" s="48">
        <v>1.1619999999999999</v>
      </c>
      <c r="AA24" s="48">
        <v>1.8879999999999999</v>
      </c>
      <c r="AB24" s="48">
        <v>3.1520000000000001</v>
      </c>
      <c r="AC24" s="38">
        <v>8.9149999999999991</v>
      </c>
      <c r="AD24" s="38">
        <v>8.5180000000000007</v>
      </c>
      <c r="AE24" s="38">
        <v>8.5869999999999997</v>
      </c>
      <c r="AF24" s="48">
        <v>8.5180000000000007</v>
      </c>
      <c r="AG24" s="275">
        <v>21.02</v>
      </c>
      <c r="AH24" s="54">
        <v>840</v>
      </c>
      <c r="AI24" s="56"/>
    </row>
    <row r="25" spans="1:35" ht="20" customHeight="1" x14ac:dyDescent="0.25">
      <c r="B25" s="71">
        <v>223</v>
      </c>
      <c r="C25" s="42" t="s">
        <v>380</v>
      </c>
      <c r="D25" s="42" t="s">
        <v>381</v>
      </c>
      <c r="E25" s="63">
        <v>38857</v>
      </c>
      <c r="F25" s="64" t="s">
        <v>36</v>
      </c>
      <c r="G25" s="64" t="s">
        <v>28</v>
      </c>
      <c r="H25" s="129">
        <v>182.5</v>
      </c>
      <c r="I25" s="129">
        <v>70.900000000000006</v>
      </c>
      <c r="J25" s="64">
        <v>244</v>
      </c>
      <c r="K25" s="64">
        <v>300</v>
      </c>
      <c r="L25" s="64">
        <v>316</v>
      </c>
      <c r="M25" s="64">
        <v>318</v>
      </c>
      <c r="N25" s="87">
        <v>56</v>
      </c>
      <c r="O25" s="87">
        <v>72</v>
      </c>
      <c r="P25" s="87">
        <v>74</v>
      </c>
      <c r="Q25" s="38">
        <v>1.175</v>
      </c>
      <c r="R25" s="38">
        <v>1.93</v>
      </c>
      <c r="S25" s="38">
        <v>3.2250000000000001</v>
      </c>
      <c r="T25" s="38">
        <v>1.1719999999999999</v>
      </c>
      <c r="U25" s="38">
        <v>1.9350000000000001</v>
      </c>
      <c r="V25" s="38">
        <v>3.2189999999999999</v>
      </c>
      <c r="W25" s="38">
        <v>1.7470000000000001</v>
      </c>
      <c r="X25" s="38">
        <v>2.5049999999999999</v>
      </c>
      <c r="Y25" s="38">
        <v>3.7949999999999999</v>
      </c>
      <c r="Z25" s="48">
        <v>1.1719999999999999</v>
      </c>
      <c r="AA25" s="48">
        <v>1.93</v>
      </c>
      <c r="AB25" s="48">
        <v>3.2189999999999999</v>
      </c>
      <c r="AC25" s="38">
        <v>8.6270000000000007</v>
      </c>
      <c r="AD25" s="38">
        <v>8.5350000000000001</v>
      </c>
      <c r="AE25" s="38">
        <v>8.4499999999999993</v>
      </c>
      <c r="AF25" s="48">
        <v>8.4499999999999993</v>
      </c>
      <c r="AG25" s="275">
        <v>20.079999999999998</v>
      </c>
      <c r="AH25" s="54">
        <v>760</v>
      </c>
      <c r="AI25" s="56"/>
    </row>
    <row r="26" spans="1:35" ht="20" customHeight="1" x14ac:dyDescent="0.25">
      <c r="B26" s="71">
        <v>225</v>
      </c>
      <c r="C26" s="42" t="s">
        <v>382</v>
      </c>
      <c r="D26" s="42" t="s">
        <v>383</v>
      </c>
      <c r="E26" s="63">
        <v>38830</v>
      </c>
      <c r="F26" s="64" t="s">
        <v>36</v>
      </c>
      <c r="G26" s="64" t="s">
        <v>29</v>
      </c>
      <c r="H26" s="129">
        <v>184.5</v>
      </c>
      <c r="I26" s="129">
        <v>74.7</v>
      </c>
      <c r="J26" s="64">
        <v>237</v>
      </c>
      <c r="K26" s="64">
        <v>306</v>
      </c>
      <c r="L26" s="64">
        <v>326</v>
      </c>
      <c r="M26" s="64">
        <v>311</v>
      </c>
      <c r="N26" s="87">
        <v>69</v>
      </c>
      <c r="O26" s="87">
        <v>89</v>
      </c>
      <c r="P26" s="87">
        <v>74</v>
      </c>
      <c r="Q26" s="38">
        <v>1.1519999999999999</v>
      </c>
      <c r="R26" s="38">
        <v>1.851</v>
      </c>
      <c r="S26" s="38">
        <v>3.0419999999999998</v>
      </c>
      <c r="T26" s="38">
        <v>1.151</v>
      </c>
      <c r="U26" s="38">
        <v>1.8540000000000001</v>
      </c>
      <c r="V26" s="38">
        <v>3.0579999999999998</v>
      </c>
      <c r="W26" s="38">
        <v>1.198</v>
      </c>
      <c r="X26" s="38">
        <v>1.889</v>
      </c>
      <c r="Y26" s="38">
        <v>3.081</v>
      </c>
      <c r="Z26" s="48">
        <v>1.151</v>
      </c>
      <c r="AA26" s="48">
        <v>1.851</v>
      </c>
      <c r="AB26" s="48">
        <v>3.0419999999999998</v>
      </c>
      <c r="AC26" s="38">
        <v>8.52</v>
      </c>
      <c r="AD26" s="38">
        <v>9.2370000000000001</v>
      </c>
      <c r="AE26" s="38">
        <v>8.4570000000000007</v>
      </c>
      <c r="AF26" s="48">
        <v>8.4570000000000007</v>
      </c>
      <c r="AG26" s="275">
        <v>21.02</v>
      </c>
      <c r="AH26" s="54">
        <v>840</v>
      </c>
      <c r="AI26" s="56"/>
    </row>
    <row r="27" spans="1:35" ht="20" customHeight="1" x14ac:dyDescent="0.25">
      <c r="B27" s="71">
        <v>226</v>
      </c>
      <c r="C27" s="42" t="s">
        <v>181</v>
      </c>
      <c r="D27" s="42" t="s">
        <v>384</v>
      </c>
      <c r="E27" s="63">
        <v>38942</v>
      </c>
      <c r="F27" s="64" t="s">
        <v>36</v>
      </c>
      <c r="G27" s="64" t="s">
        <v>28</v>
      </c>
      <c r="H27" s="129">
        <v>187.4</v>
      </c>
      <c r="I27" s="129">
        <v>80.2</v>
      </c>
      <c r="J27" s="64">
        <v>244</v>
      </c>
      <c r="K27" s="64">
        <v>306</v>
      </c>
      <c r="L27" s="64">
        <v>309</v>
      </c>
      <c r="M27" s="64">
        <v>323</v>
      </c>
      <c r="N27" s="87">
        <v>62</v>
      </c>
      <c r="O27" s="87">
        <v>65</v>
      </c>
      <c r="P27" s="87">
        <v>79</v>
      </c>
      <c r="Q27" s="38">
        <v>1.131</v>
      </c>
      <c r="R27" s="38">
        <v>1.8540000000000001</v>
      </c>
      <c r="S27" s="38">
        <v>3.0760000000000001</v>
      </c>
      <c r="T27" s="38">
        <v>1.147</v>
      </c>
      <c r="U27" s="38">
        <v>1.85</v>
      </c>
      <c r="V27" s="38">
        <v>3.056</v>
      </c>
      <c r="W27" s="38">
        <v>1.157</v>
      </c>
      <c r="X27" s="38">
        <v>1.851</v>
      </c>
      <c r="Y27" s="38">
        <v>3.0510000000000002</v>
      </c>
      <c r="Z27" s="48">
        <v>1.131</v>
      </c>
      <c r="AA27" s="48">
        <v>1.85</v>
      </c>
      <c r="AB27" s="48">
        <v>3.0510000000000002</v>
      </c>
      <c r="AC27" s="38">
        <v>8.4710000000000001</v>
      </c>
      <c r="AD27" s="38">
        <v>8.4890000000000008</v>
      </c>
      <c r="AE27" s="38"/>
      <c r="AF27" s="48">
        <v>8.4710000000000001</v>
      </c>
      <c r="AG27" s="275">
        <v>20.04</v>
      </c>
      <c r="AH27" s="54">
        <v>600</v>
      </c>
      <c r="AI27" s="56"/>
    </row>
    <row r="28" spans="1:35" ht="20" customHeight="1" x14ac:dyDescent="0.25">
      <c r="B28" s="71">
        <v>227</v>
      </c>
      <c r="C28" s="42" t="s">
        <v>177</v>
      </c>
      <c r="D28" s="42" t="s">
        <v>385</v>
      </c>
      <c r="E28" s="63">
        <v>38594</v>
      </c>
      <c r="F28" s="64" t="s">
        <v>36</v>
      </c>
      <c r="G28" s="64" t="s">
        <v>37</v>
      </c>
      <c r="H28" s="129">
        <v>194.9</v>
      </c>
      <c r="I28" s="129">
        <v>92.7</v>
      </c>
      <c r="J28" s="64">
        <v>249</v>
      </c>
      <c r="K28" s="64">
        <v>317</v>
      </c>
      <c r="L28" s="64">
        <v>336</v>
      </c>
      <c r="M28" s="64">
        <v>317</v>
      </c>
      <c r="N28" s="87">
        <v>68</v>
      </c>
      <c r="O28" s="87">
        <v>87</v>
      </c>
      <c r="P28" s="87">
        <v>68</v>
      </c>
      <c r="Q28" s="38">
        <v>1.278</v>
      </c>
      <c r="R28" s="38">
        <v>2.032</v>
      </c>
      <c r="S28" s="38">
        <v>3.3170000000000002</v>
      </c>
      <c r="T28" s="38">
        <v>1.2250000000000001</v>
      </c>
      <c r="U28" s="38">
        <v>1.9750000000000001</v>
      </c>
      <c r="V28" s="38">
        <v>3.2669999999999999</v>
      </c>
      <c r="W28" s="38">
        <v>1.266</v>
      </c>
      <c r="X28" s="38">
        <v>2.0190000000000001</v>
      </c>
      <c r="Y28" s="38">
        <v>3.3180000000000001</v>
      </c>
      <c r="Z28" s="48">
        <v>1.2250000000000001</v>
      </c>
      <c r="AA28" s="48">
        <v>1.9750000000000001</v>
      </c>
      <c r="AB28" s="48">
        <v>3.2669999999999999</v>
      </c>
      <c r="AC28" s="38">
        <v>8.8190000000000008</v>
      </c>
      <c r="AD28" s="38">
        <v>8.7609999999999992</v>
      </c>
      <c r="AE28" s="38"/>
      <c r="AF28" s="48">
        <v>8.7609999999999992</v>
      </c>
      <c r="AG28" s="275">
        <v>20.07</v>
      </c>
      <c r="AH28" s="54">
        <v>720</v>
      </c>
      <c r="AI28" s="56"/>
    </row>
    <row r="29" spans="1:35" ht="20" customHeight="1" x14ac:dyDescent="0.25">
      <c r="B29" s="71">
        <v>228</v>
      </c>
      <c r="C29" s="42" t="s">
        <v>386</v>
      </c>
      <c r="D29" s="42" t="s">
        <v>381</v>
      </c>
      <c r="E29" s="63">
        <v>38675</v>
      </c>
      <c r="F29" s="64" t="s">
        <v>36</v>
      </c>
      <c r="G29" s="64" t="s">
        <v>33</v>
      </c>
      <c r="H29" s="129">
        <v>183.6</v>
      </c>
      <c r="I29" s="129">
        <v>77.3</v>
      </c>
      <c r="J29" s="64">
        <v>238</v>
      </c>
      <c r="K29" s="64">
        <v>302</v>
      </c>
      <c r="L29" s="64">
        <v>317</v>
      </c>
      <c r="M29" s="64">
        <v>312</v>
      </c>
      <c r="N29" s="87">
        <v>64</v>
      </c>
      <c r="O29" s="87">
        <v>79</v>
      </c>
      <c r="P29" s="87">
        <v>74</v>
      </c>
      <c r="Q29" s="38">
        <v>1.248</v>
      </c>
      <c r="R29" s="38">
        <v>2.0059999999999998</v>
      </c>
      <c r="S29" s="38">
        <v>3.2890000000000001</v>
      </c>
      <c r="T29" s="38">
        <v>1.256</v>
      </c>
      <c r="U29" s="38">
        <v>2.0169999999999999</v>
      </c>
      <c r="V29" s="38">
        <v>3.2890000000000001</v>
      </c>
      <c r="W29" s="38">
        <v>1.216</v>
      </c>
      <c r="X29" s="38">
        <v>1.9650000000000001</v>
      </c>
      <c r="Y29" s="38">
        <v>3.2349999999999999</v>
      </c>
      <c r="Z29" s="48">
        <v>1.216</v>
      </c>
      <c r="AA29" s="48">
        <v>1.9650000000000001</v>
      </c>
      <c r="AB29" s="48">
        <v>3.2349999999999999</v>
      </c>
      <c r="AC29" s="38">
        <v>8.8520000000000003</v>
      </c>
      <c r="AD29" s="38">
        <v>8.7910000000000004</v>
      </c>
      <c r="AE29" s="38">
        <v>8.5850000000000009</v>
      </c>
      <c r="AF29" s="48">
        <v>8.5850000000000009</v>
      </c>
      <c r="AG29" s="275">
        <v>21.02</v>
      </c>
      <c r="AH29" s="54">
        <v>840</v>
      </c>
      <c r="AI29" s="56"/>
    </row>
    <row r="30" spans="1:35" ht="20" customHeight="1" x14ac:dyDescent="0.25">
      <c r="B30" s="71">
        <v>229</v>
      </c>
      <c r="C30" s="42" t="s">
        <v>387</v>
      </c>
      <c r="D30" s="42" t="s">
        <v>388</v>
      </c>
      <c r="E30" s="63">
        <v>38484</v>
      </c>
      <c r="F30" s="64" t="s">
        <v>36</v>
      </c>
      <c r="G30" s="64" t="s">
        <v>28</v>
      </c>
      <c r="H30" s="129">
        <v>187.3</v>
      </c>
      <c r="I30" s="129">
        <v>79.7</v>
      </c>
      <c r="J30" s="64">
        <v>242</v>
      </c>
      <c r="K30" s="64">
        <v>311</v>
      </c>
      <c r="L30" s="64">
        <v>326</v>
      </c>
      <c r="M30" s="64">
        <v>328</v>
      </c>
      <c r="N30" s="87">
        <v>69</v>
      </c>
      <c r="O30" s="87">
        <v>84</v>
      </c>
      <c r="P30" s="87">
        <v>86</v>
      </c>
      <c r="Q30" s="38">
        <v>1.159</v>
      </c>
      <c r="R30" s="38">
        <v>1.8580000000000001</v>
      </c>
      <c r="S30" s="38">
        <v>3.0880000000000001</v>
      </c>
      <c r="T30" s="38">
        <v>1.121</v>
      </c>
      <c r="U30" s="38">
        <v>1.82</v>
      </c>
      <c r="V30" s="38">
        <v>3.0230000000000001</v>
      </c>
      <c r="W30" s="38">
        <v>1.117</v>
      </c>
      <c r="X30" s="38">
        <v>1.802</v>
      </c>
      <c r="Y30" s="38">
        <v>3.024</v>
      </c>
      <c r="Z30" s="48">
        <v>1.117</v>
      </c>
      <c r="AA30" s="48">
        <v>1.802</v>
      </c>
      <c r="AB30" s="48">
        <v>3.0230000000000001</v>
      </c>
      <c r="AC30" s="38">
        <v>8.5920000000000005</v>
      </c>
      <c r="AD30" s="38"/>
      <c r="AE30" s="38"/>
      <c r="AF30" s="48">
        <v>8.5920000000000005</v>
      </c>
      <c r="AG30" s="275">
        <v>20.07</v>
      </c>
      <c r="AH30" s="54">
        <v>720</v>
      </c>
      <c r="AI30" s="56"/>
    </row>
    <row r="31" spans="1:35" ht="20" customHeight="1" x14ac:dyDescent="0.25">
      <c r="B31" s="71">
        <v>230</v>
      </c>
      <c r="C31" s="42" t="s">
        <v>237</v>
      </c>
      <c r="D31" s="42" t="s">
        <v>352</v>
      </c>
      <c r="E31" s="63">
        <v>38519</v>
      </c>
      <c r="F31" s="64" t="s">
        <v>36</v>
      </c>
      <c r="G31" s="64" t="s">
        <v>28</v>
      </c>
      <c r="H31" s="129">
        <v>182.3</v>
      </c>
      <c r="I31" s="129">
        <v>71.2</v>
      </c>
      <c r="J31" s="64">
        <v>239</v>
      </c>
      <c r="K31" s="64">
        <v>315</v>
      </c>
      <c r="L31" s="64">
        <v>331</v>
      </c>
      <c r="M31" s="64">
        <v>316</v>
      </c>
      <c r="N31" s="87">
        <v>76</v>
      </c>
      <c r="O31" s="87">
        <v>92</v>
      </c>
      <c r="P31" s="87">
        <v>77</v>
      </c>
      <c r="Q31" s="38">
        <v>1.105</v>
      </c>
      <c r="R31" s="38">
        <v>1.788</v>
      </c>
      <c r="S31" s="38">
        <v>2.968</v>
      </c>
      <c r="T31" s="38"/>
      <c r="U31" s="38"/>
      <c r="V31" s="38"/>
      <c r="W31" s="38"/>
      <c r="X31" s="38"/>
      <c r="Y31" s="38"/>
      <c r="Z31" s="48">
        <v>1.105</v>
      </c>
      <c r="AA31" s="48">
        <v>1.788</v>
      </c>
      <c r="AB31" s="48">
        <v>2.968</v>
      </c>
      <c r="AC31" s="38">
        <v>8.4169999999999998</v>
      </c>
      <c r="AD31" s="38">
        <v>8.2829999999999995</v>
      </c>
      <c r="AE31" s="38"/>
      <c r="AF31" s="48">
        <v>8.2829999999999995</v>
      </c>
      <c r="AG31" s="275">
        <v>21.02</v>
      </c>
      <c r="AH31" s="54">
        <v>840</v>
      </c>
      <c r="AI31" s="56"/>
    </row>
    <row r="32" spans="1:35" ht="20" customHeight="1" x14ac:dyDescent="0.25">
      <c r="A32" s="71">
        <v>119</v>
      </c>
      <c r="B32" s="71">
        <v>231</v>
      </c>
      <c r="C32" s="42" t="s">
        <v>196</v>
      </c>
      <c r="D32" s="42" t="s">
        <v>389</v>
      </c>
      <c r="E32" s="63">
        <v>38755</v>
      </c>
      <c r="F32" s="64" t="s">
        <v>36</v>
      </c>
      <c r="G32" s="64" t="s">
        <v>33</v>
      </c>
      <c r="H32" s="129">
        <v>182.6</v>
      </c>
      <c r="I32" s="129">
        <v>74.400000000000006</v>
      </c>
      <c r="J32" s="64">
        <v>243</v>
      </c>
      <c r="K32" s="64">
        <v>298</v>
      </c>
      <c r="L32" s="64">
        <v>311</v>
      </c>
      <c r="M32" s="64">
        <v>311</v>
      </c>
      <c r="N32" s="87">
        <v>55</v>
      </c>
      <c r="O32" s="87">
        <v>68</v>
      </c>
      <c r="P32" s="87">
        <v>68</v>
      </c>
      <c r="Q32" s="38">
        <v>1.1339999999999999</v>
      </c>
      <c r="R32" s="38">
        <v>1.841</v>
      </c>
      <c r="S32" s="38">
        <v>3.0870000000000002</v>
      </c>
      <c r="T32" s="38">
        <v>1.1319999999999999</v>
      </c>
      <c r="U32" s="38">
        <v>1.8240000000000001</v>
      </c>
      <c r="V32" s="38">
        <v>3.0369999999999999</v>
      </c>
      <c r="W32" s="38">
        <v>1.1180000000000001</v>
      </c>
      <c r="X32" s="38">
        <v>1.804</v>
      </c>
      <c r="Y32" s="38">
        <v>3.01</v>
      </c>
      <c r="Z32" s="48">
        <v>1.1180000000000001</v>
      </c>
      <c r="AA32" s="48">
        <v>1.804</v>
      </c>
      <c r="AB32" s="48">
        <v>3.01</v>
      </c>
      <c r="AC32" s="38">
        <v>8.6370000000000005</v>
      </c>
      <c r="AD32" s="38">
        <v>8.6349999999999998</v>
      </c>
      <c r="AE32" s="38">
        <v>8.7729999999999997</v>
      </c>
      <c r="AF32" s="48">
        <v>8.6349999999999998</v>
      </c>
      <c r="AG32" s="275">
        <v>20.04</v>
      </c>
      <c r="AH32" s="54">
        <v>600</v>
      </c>
      <c r="AI32" s="56">
        <v>17</v>
      </c>
    </row>
    <row r="33" spans="1:35" ht="20" customHeight="1" x14ac:dyDescent="0.25">
      <c r="A33" s="71">
        <v>120</v>
      </c>
      <c r="B33" s="71">
        <v>232</v>
      </c>
      <c r="C33" s="42" t="s">
        <v>363</v>
      </c>
      <c r="D33" s="42" t="s">
        <v>390</v>
      </c>
      <c r="E33" s="63">
        <v>38404</v>
      </c>
      <c r="F33" s="64" t="s">
        <v>36</v>
      </c>
      <c r="G33" s="64" t="s">
        <v>34</v>
      </c>
      <c r="H33" s="129">
        <v>198.2</v>
      </c>
      <c r="I33" s="129">
        <v>86</v>
      </c>
      <c r="J33" s="64">
        <v>256</v>
      </c>
      <c r="K33" s="64">
        <v>308</v>
      </c>
      <c r="L33" s="64">
        <v>326</v>
      </c>
      <c r="M33" s="64">
        <v>320</v>
      </c>
      <c r="N33" s="87">
        <v>52</v>
      </c>
      <c r="O33" s="87">
        <v>70</v>
      </c>
      <c r="P33" s="87">
        <v>64</v>
      </c>
      <c r="Q33" s="38">
        <v>1.159</v>
      </c>
      <c r="R33" s="38">
        <v>1.9490000000000001</v>
      </c>
      <c r="S33" s="38">
        <v>3.3540000000000001</v>
      </c>
      <c r="T33" s="38">
        <v>1.1639999999999999</v>
      </c>
      <c r="U33" s="38">
        <v>1.9390000000000001</v>
      </c>
      <c r="V33" s="38">
        <v>3.2930000000000001</v>
      </c>
      <c r="W33" s="38">
        <v>1.1659999999999999</v>
      </c>
      <c r="X33" s="38">
        <v>1.9379999999999999</v>
      </c>
      <c r="Y33" s="38">
        <v>3.3159999999999998</v>
      </c>
      <c r="Z33" s="48">
        <v>1.159</v>
      </c>
      <c r="AA33" s="48">
        <v>1.9379999999999999</v>
      </c>
      <c r="AB33" s="48">
        <v>3.2930000000000001</v>
      </c>
      <c r="AC33" s="38">
        <v>9.4659999999999993</v>
      </c>
      <c r="AD33" s="38">
        <v>9.2579999999999991</v>
      </c>
      <c r="AE33" s="38"/>
      <c r="AF33" s="48">
        <v>9.2579999999999991</v>
      </c>
      <c r="AG33" s="275">
        <v>19.04</v>
      </c>
      <c r="AH33" s="54">
        <v>440</v>
      </c>
      <c r="AI33" s="56">
        <v>17</v>
      </c>
    </row>
    <row r="34" spans="1:35" ht="20" customHeight="1" x14ac:dyDescent="0.25">
      <c r="A34" s="71">
        <v>121</v>
      </c>
      <c r="B34" s="71">
        <v>233</v>
      </c>
      <c r="C34" s="42" t="s">
        <v>391</v>
      </c>
      <c r="D34" s="42" t="s">
        <v>392</v>
      </c>
      <c r="E34" s="63">
        <v>38368</v>
      </c>
      <c r="F34" s="64" t="s">
        <v>36</v>
      </c>
      <c r="G34" s="64" t="s">
        <v>28</v>
      </c>
      <c r="H34" s="129">
        <v>189.6</v>
      </c>
      <c r="I34" s="129">
        <v>91.3</v>
      </c>
      <c r="J34" s="64">
        <v>254</v>
      </c>
      <c r="K34" s="64">
        <v>319</v>
      </c>
      <c r="L34" s="64">
        <v>332</v>
      </c>
      <c r="M34" s="64">
        <v>324</v>
      </c>
      <c r="N34" s="87">
        <v>65</v>
      </c>
      <c r="O34" s="87">
        <v>78</v>
      </c>
      <c r="P34" s="87">
        <v>70</v>
      </c>
      <c r="Q34" s="38">
        <v>1.1259999999999999</v>
      </c>
      <c r="R34" s="38">
        <v>1.871</v>
      </c>
      <c r="S34" s="38">
        <v>3.1890000000000001</v>
      </c>
      <c r="T34" s="38"/>
      <c r="U34" s="38"/>
      <c r="V34" s="38"/>
      <c r="W34" s="38"/>
      <c r="X34" s="38"/>
      <c r="Y34" s="38"/>
      <c r="Z34" s="48">
        <v>1.1259999999999999</v>
      </c>
      <c r="AA34" s="48">
        <v>1.871</v>
      </c>
      <c r="AB34" s="48">
        <v>3.1890000000000001</v>
      </c>
      <c r="AC34" s="38">
        <v>8.7870000000000008</v>
      </c>
      <c r="AD34" s="38"/>
      <c r="AE34" s="38"/>
      <c r="AF34" s="48">
        <v>8.7870000000000008</v>
      </c>
      <c r="AG34" s="275">
        <v>20.04</v>
      </c>
      <c r="AH34" s="54">
        <v>600</v>
      </c>
      <c r="AI34" s="56">
        <v>18</v>
      </c>
    </row>
    <row r="35" spans="1:35" ht="20" customHeight="1" x14ac:dyDescent="0.25">
      <c r="A35" s="71">
        <v>122</v>
      </c>
      <c r="B35" s="71">
        <v>234</v>
      </c>
      <c r="C35" s="42" t="s">
        <v>393</v>
      </c>
      <c r="D35" s="42" t="s">
        <v>394</v>
      </c>
      <c r="E35" s="63">
        <v>38703</v>
      </c>
      <c r="F35" s="64" t="s">
        <v>36</v>
      </c>
      <c r="G35" s="64"/>
      <c r="H35" s="129">
        <v>192.4</v>
      </c>
      <c r="I35" s="129">
        <v>71.900000000000006</v>
      </c>
      <c r="J35" s="64">
        <v>258</v>
      </c>
      <c r="K35" s="64"/>
      <c r="L35" s="64"/>
      <c r="M35" s="64"/>
      <c r="N35" s="87"/>
      <c r="O35" s="87"/>
      <c r="P35" s="87"/>
      <c r="Q35" s="38"/>
      <c r="R35" s="38"/>
      <c r="S35" s="38"/>
      <c r="T35" s="38"/>
      <c r="U35" s="38"/>
      <c r="V35" s="38"/>
      <c r="W35" s="38"/>
      <c r="X35" s="38"/>
      <c r="Y35" s="38"/>
      <c r="Z35" s="48"/>
      <c r="AA35" s="48"/>
      <c r="AB35" s="48"/>
      <c r="AC35" s="38"/>
      <c r="AD35" s="38"/>
      <c r="AE35" s="38"/>
      <c r="AF35" s="48"/>
      <c r="AG35" s="275"/>
      <c r="AH35" s="54"/>
      <c r="AI35" s="56">
        <v>18</v>
      </c>
    </row>
    <row r="36" spans="1:35" ht="20" customHeight="1" x14ac:dyDescent="0.25">
      <c r="A36" s="71">
        <v>123</v>
      </c>
      <c r="B36" s="71">
        <v>235</v>
      </c>
      <c r="C36" s="42" t="s">
        <v>270</v>
      </c>
      <c r="D36" s="42" t="s">
        <v>395</v>
      </c>
      <c r="E36" s="63">
        <v>38724</v>
      </c>
      <c r="F36" s="64" t="s">
        <v>36</v>
      </c>
      <c r="G36" s="64" t="s">
        <v>33</v>
      </c>
      <c r="H36" s="129">
        <v>188.1</v>
      </c>
      <c r="I36" s="129">
        <v>73.2</v>
      </c>
      <c r="J36" s="64">
        <v>248</v>
      </c>
      <c r="K36" s="64">
        <v>309</v>
      </c>
      <c r="L36" s="64">
        <v>328</v>
      </c>
      <c r="M36" s="64">
        <v>320</v>
      </c>
      <c r="N36" s="87">
        <v>61</v>
      </c>
      <c r="O36" s="87">
        <v>80</v>
      </c>
      <c r="P36" s="87">
        <v>72</v>
      </c>
      <c r="Q36" s="38">
        <v>2.0379999999999998</v>
      </c>
      <c r="R36" s="38">
        <v>2.734</v>
      </c>
      <c r="S36" s="38">
        <v>3.992</v>
      </c>
      <c r="T36" s="38">
        <v>1.151</v>
      </c>
      <c r="U36" s="38">
        <v>1.851</v>
      </c>
      <c r="V36" s="38">
        <v>3.085</v>
      </c>
      <c r="W36" s="38">
        <v>1.1200000000000001</v>
      </c>
      <c r="X36" s="38">
        <v>1.8180000000000001</v>
      </c>
      <c r="Y36" s="38">
        <v>3.0649999999999999</v>
      </c>
      <c r="Z36" s="48">
        <v>1.1200000000000001</v>
      </c>
      <c r="AA36" s="48">
        <v>1.8180000000000001</v>
      </c>
      <c r="AB36" s="48">
        <v>3.0649999999999999</v>
      </c>
      <c r="AC36" s="38">
        <v>8.6910000000000007</v>
      </c>
      <c r="AD36" s="38">
        <v>8.5410000000000004</v>
      </c>
      <c r="AE36" s="38">
        <v>8.548</v>
      </c>
      <c r="AF36" s="48">
        <v>8.5410000000000004</v>
      </c>
      <c r="AG36" s="275">
        <v>21.02</v>
      </c>
      <c r="AH36" s="54">
        <v>840</v>
      </c>
      <c r="AI36" s="56">
        <v>17</v>
      </c>
    </row>
    <row r="37" spans="1:35" ht="20" customHeight="1" x14ac:dyDescent="0.25">
      <c r="A37" s="71">
        <v>124</v>
      </c>
      <c r="B37" s="71">
        <v>236</v>
      </c>
      <c r="C37" s="42" t="s">
        <v>396</v>
      </c>
      <c r="D37" s="42" t="s">
        <v>397</v>
      </c>
      <c r="E37" s="63">
        <v>38813</v>
      </c>
      <c r="F37" s="64" t="s">
        <v>36</v>
      </c>
      <c r="G37" s="64" t="s">
        <v>33</v>
      </c>
      <c r="H37" s="129">
        <v>188.3</v>
      </c>
      <c r="I37" s="129">
        <v>77.7</v>
      </c>
      <c r="J37" s="64">
        <v>241</v>
      </c>
      <c r="K37" s="64">
        <v>303</v>
      </c>
      <c r="L37" s="64">
        <v>315</v>
      </c>
      <c r="M37" s="64">
        <v>304</v>
      </c>
      <c r="N37" s="87">
        <v>62</v>
      </c>
      <c r="O37" s="87">
        <v>74</v>
      </c>
      <c r="P37" s="87">
        <v>63</v>
      </c>
      <c r="Q37" s="38">
        <v>1.2410000000000001</v>
      </c>
      <c r="R37" s="38">
        <v>1.9710000000000001</v>
      </c>
      <c r="S37" s="38">
        <v>3.2890000000000001</v>
      </c>
      <c r="T37" s="38">
        <v>1.2230000000000001</v>
      </c>
      <c r="U37" s="38">
        <v>1.948</v>
      </c>
      <c r="V37" s="38">
        <v>3.2629999999999999</v>
      </c>
      <c r="W37" s="38">
        <v>1.2350000000000001</v>
      </c>
      <c r="X37" s="38">
        <v>1.972</v>
      </c>
      <c r="Y37" s="38">
        <v>3.2810000000000001</v>
      </c>
      <c r="Z37" s="48">
        <v>1.2230000000000001</v>
      </c>
      <c r="AA37" s="48">
        <v>1.948</v>
      </c>
      <c r="AB37" s="48">
        <v>3.2629999999999999</v>
      </c>
      <c r="AC37" s="38">
        <v>9.0350000000000001</v>
      </c>
      <c r="AD37" s="38">
        <v>8.952</v>
      </c>
      <c r="AE37" s="38">
        <v>9.2040000000000006</v>
      </c>
      <c r="AF37" s="48">
        <v>8.952</v>
      </c>
      <c r="AG37" s="275">
        <v>20.04</v>
      </c>
      <c r="AH37" s="54">
        <v>600</v>
      </c>
      <c r="AI37" s="56">
        <v>18</v>
      </c>
    </row>
    <row r="38" spans="1:35" ht="20" hidden="1" customHeight="1" x14ac:dyDescent="0.25">
      <c r="A38" s="71">
        <v>125</v>
      </c>
      <c r="B38" s="71"/>
      <c r="C38" s="42"/>
      <c r="D38" s="42"/>
      <c r="E38" s="63"/>
      <c r="F38" s="64"/>
      <c r="G38" s="64"/>
      <c r="H38" s="129"/>
      <c r="I38" s="129"/>
      <c r="J38" s="64"/>
      <c r="K38" s="64"/>
      <c r="L38" s="64"/>
      <c r="M38" s="64"/>
      <c r="N38" s="87"/>
      <c r="O38" s="87"/>
      <c r="P38" s="87"/>
      <c r="Q38" s="38"/>
      <c r="R38" s="38"/>
      <c r="S38" s="38"/>
      <c r="T38" s="38"/>
      <c r="U38" s="38"/>
      <c r="V38" s="38"/>
      <c r="W38" s="38"/>
      <c r="X38" s="38"/>
      <c r="Y38" s="38"/>
      <c r="Z38" s="48"/>
      <c r="AA38" s="48"/>
      <c r="AB38" s="48"/>
      <c r="AC38" s="38"/>
      <c r="AD38" s="38"/>
      <c r="AE38" s="38"/>
      <c r="AF38" s="48"/>
      <c r="AG38" s="275"/>
      <c r="AH38" s="54"/>
      <c r="AI38" s="56">
        <v>18</v>
      </c>
    </row>
    <row r="39" spans="1:35" ht="20" hidden="1" customHeight="1" x14ac:dyDescent="0.25">
      <c r="A39" s="71">
        <v>127</v>
      </c>
      <c r="B39" s="71"/>
      <c r="C39" s="42"/>
      <c r="D39" s="42"/>
      <c r="E39" s="63"/>
      <c r="F39" s="64"/>
      <c r="G39" s="64"/>
      <c r="H39" s="129"/>
      <c r="I39" s="129"/>
      <c r="J39" s="64"/>
      <c r="K39" s="64"/>
      <c r="L39" s="64"/>
      <c r="M39" s="64"/>
      <c r="N39" s="87"/>
      <c r="O39" s="87"/>
      <c r="P39" s="87"/>
      <c r="Q39" s="38"/>
      <c r="R39" s="38"/>
      <c r="S39" s="38"/>
      <c r="T39" s="38"/>
      <c r="U39" s="38"/>
      <c r="V39" s="38"/>
      <c r="W39" s="38"/>
      <c r="X39" s="38"/>
      <c r="Y39" s="38"/>
      <c r="Z39" s="48"/>
      <c r="AA39" s="48"/>
      <c r="AB39" s="48"/>
      <c r="AC39" s="38"/>
      <c r="AD39" s="38"/>
      <c r="AE39" s="38"/>
      <c r="AF39" s="48"/>
      <c r="AG39" s="275"/>
      <c r="AH39" s="54"/>
      <c r="AI39" s="56">
        <v>17</v>
      </c>
    </row>
    <row r="40" spans="1:35" ht="20" hidden="1" customHeight="1" x14ac:dyDescent="0.25">
      <c r="A40" s="71">
        <v>128</v>
      </c>
      <c r="B40" s="71"/>
      <c r="C40" s="42"/>
      <c r="D40" s="42"/>
      <c r="E40" s="63"/>
      <c r="F40" s="64"/>
      <c r="G40" s="64"/>
      <c r="H40" s="129"/>
      <c r="I40" s="129"/>
      <c r="J40" s="64"/>
      <c r="K40" s="64"/>
      <c r="L40" s="64"/>
      <c r="M40" s="64"/>
      <c r="N40" s="87"/>
      <c r="O40" s="87"/>
      <c r="P40" s="87"/>
      <c r="Q40" s="38"/>
      <c r="R40" s="38"/>
      <c r="S40" s="38"/>
      <c r="T40" s="38"/>
      <c r="U40" s="38"/>
      <c r="V40" s="38"/>
      <c r="W40" s="38"/>
      <c r="X40" s="38"/>
      <c r="Y40" s="38"/>
      <c r="Z40" s="48"/>
      <c r="AA40" s="48"/>
      <c r="AB40" s="48"/>
      <c r="AC40" s="38"/>
      <c r="AD40" s="38"/>
      <c r="AE40" s="38"/>
      <c r="AF40" s="48"/>
      <c r="AG40" s="275"/>
      <c r="AH40" s="54"/>
      <c r="AI40" s="56">
        <v>17</v>
      </c>
    </row>
    <row r="41" spans="1:35" ht="20" hidden="1" customHeight="1" x14ac:dyDescent="0.25">
      <c r="A41" s="71">
        <v>129</v>
      </c>
      <c r="B41" s="71"/>
      <c r="C41" s="42"/>
      <c r="D41" s="42"/>
      <c r="E41" s="63"/>
      <c r="F41" s="64"/>
      <c r="G41" s="64"/>
      <c r="H41" s="129"/>
      <c r="I41" s="129"/>
      <c r="J41" s="64"/>
      <c r="K41" s="64"/>
      <c r="L41" s="64"/>
      <c r="M41" s="64"/>
      <c r="N41" s="87"/>
      <c r="O41" s="87"/>
      <c r="P41" s="87"/>
      <c r="Q41" s="38"/>
      <c r="R41" s="38"/>
      <c r="S41" s="38"/>
      <c r="T41" s="38"/>
      <c r="U41" s="38"/>
      <c r="V41" s="38"/>
      <c r="W41" s="38"/>
      <c r="X41" s="38"/>
      <c r="Y41" s="38"/>
      <c r="Z41" s="48"/>
      <c r="AA41" s="48"/>
      <c r="AB41" s="48"/>
      <c r="AC41" s="38"/>
      <c r="AD41" s="38"/>
      <c r="AE41" s="38"/>
      <c r="AF41" s="48"/>
      <c r="AG41" s="275"/>
      <c r="AH41" s="54"/>
      <c r="AI41" s="56">
        <v>19</v>
      </c>
    </row>
    <row r="42" spans="1:35" ht="20" hidden="1" customHeight="1" x14ac:dyDescent="0.25">
      <c r="A42" s="71">
        <v>130</v>
      </c>
      <c r="B42" s="71"/>
      <c r="C42" s="42"/>
      <c r="D42" s="42"/>
      <c r="E42" s="63"/>
      <c r="F42" s="64"/>
      <c r="G42" s="64"/>
      <c r="H42" s="129"/>
      <c r="I42" s="129"/>
      <c r="J42" s="64"/>
      <c r="K42" s="64"/>
      <c r="L42" s="64"/>
      <c r="M42" s="64"/>
      <c r="N42" s="87"/>
      <c r="O42" s="87"/>
      <c r="P42" s="87"/>
      <c r="Q42" s="38"/>
      <c r="R42" s="38"/>
      <c r="S42" s="38"/>
      <c r="T42" s="38"/>
      <c r="U42" s="38"/>
      <c r="V42" s="38"/>
      <c r="W42" s="38"/>
      <c r="X42" s="38"/>
      <c r="Y42" s="38"/>
      <c r="Z42" s="48"/>
      <c r="AA42" s="48"/>
      <c r="AB42" s="48"/>
      <c r="AC42" s="38"/>
      <c r="AD42" s="38"/>
      <c r="AE42" s="38"/>
      <c r="AF42" s="48"/>
      <c r="AG42" s="275"/>
      <c r="AH42" s="54"/>
      <c r="AI42" s="56">
        <v>17</v>
      </c>
    </row>
    <row r="43" spans="1:35" ht="20" hidden="1" customHeight="1" x14ac:dyDescent="0.25">
      <c r="A43" s="71">
        <v>131</v>
      </c>
      <c r="B43" s="71"/>
      <c r="C43" s="42"/>
      <c r="D43" s="42"/>
      <c r="E43" s="63"/>
      <c r="F43" s="64"/>
      <c r="G43" s="64"/>
      <c r="H43" s="129"/>
      <c r="I43" s="129"/>
      <c r="J43" s="64"/>
      <c r="K43" s="64"/>
      <c r="L43" s="64"/>
      <c r="M43" s="64"/>
      <c r="N43" s="87"/>
      <c r="O43" s="87"/>
      <c r="P43" s="87"/>
      <c r="Q43" s="38"/>
      <c r="R43" s="38"/>
      <c r="S43" s="38"/>
      <c r="T43" s="38"/>
      <c r="U43" s="38"/>
      <c r="V43" s="38"/>
      <c r="W43" s="38"/>
      <c r="X43" s="38"/>
      <c r="Y43" s="38"/>
      <c r="Z43" s="48"/>
      <c r="AA43" s="48"/>
      <c r="AB43" s="48"/>
      <c r="AC43" s="38"/>
      <c r="AD43" s="38"/>
      <c r="AE43" s="38"/>
      <c r="AF43" s="48"/>
      <c r="AG43" s="275"/>
      <c r="AH43" s="54"/>
      <c r="AI43" s="56">
        <v>17</v>
      </c>
    </row>
    <row r="44" spans="1:35" ht="20" hidden="1" customHeight="1" x14ac:dyDescent="0.25">
      <c r="A44" s="71">
        <v>132</v>
      </c>
      <c r="B44" s="71"/>
      <c r="C44" s="42"/>
      <c r="D44" s="42"/>
      <c r="E44" s="63"/>
      <c r="F44" s="64"/>
      <c r="G44" s="64"/>
      <c r="H44" s="129"/>
      <c r="I44" s="129"/>
      <c r="J44" s="64"/>
      <c r="K44" s="64"/>
      <c r="L44" s="64"/>
      <c r="M44" s="64"/>
      <c r="N44" s="87"/>
      <c r="O44" s="87"/>
      <c r="P44" s="87"/>
      <c r="Q44" s="38"/>
      <c r="R44" s="38"/>
      <c r="S44" s="38"/>
      <c r="T44" s="38"/>
      <c r="U44" s="38"/>
      <c r="V44" s="38"/>
      <c r="W44" s="38"/>
      <c r="X44" s="38"/>
      <c r="Y44" s="38"/>
      <c r="Z44" s="48"/>
      <c r="AA44" s="48"/>
      <c r="AB44" s="48"/>
      <c r="AC44" s="38"/>
      <c r="AD44" s="38"/>
      <c r="AE44" s="38"/>
      <c r="AF44" s="48"/>
      <c r="AG44" s="275"/>
      <c r="AH44" s="54"/>
      <c r="AI44" s="56">
        <v>17</v>
      </c>
    </row>
    <row r="45" spans="1:35" ht="20" hidden="1" customHeight="1" x14ac:dyDescent="0.25">
      <c r="A45" s="71">
        <v>133</v>
      </c>
      <c r="B45" s="71"/>
      <c r="C45" s="42"/>
      <c r="D45" s="42"/>
      <c r="E45" s="63"/>
      <c r="F45" s="64"/>
      <c r="G45" s="64"/>
      <c r="H45" s="129"/>
      <c r="I45" s="129"/>
      <c r="J45" s="64"/>
      <c r="K45" s="64"/>
      <c r="L45" s="64"/>
      <c r="M45" s="64"/>
      <c r="N45" s="87"/>
      <c r="O45" s="87"/>
      <c r="P45" s="87"/>
      <c r="Q45" s="38"/>
      <c r="R45" s="38"/>
      <c r="S45" s="38"/>
      <c r="T45" s="38"/>
      <c r="U45" s="38"/>
      <c r="V45" s="38"/>
      <c r="W45" s="38"/>
      <c r="X45" s="38"/>
      <c r="Y45" s="38"/>
      <c r="Z45" s="48"/>
      <c r="AA45" s="48"/>
      <c r="AB45" s="48"/>
      <c r="AC45" s="38"/>
      <c r="AD45" s="38"/>
      <c r="AE45" s="38"/>
      <c r="AF45" s="48"/>
      <c r="AG45" s="275"/>
      <c r="AH45" s="54"/>
      <c r="AI45" s="56">
        <v>17</v>
      </c>
    </row>
    <row r="46" spans="1:35" ht="20" hidden="1" customHeight="1" x14ac:dyDescent="0.25">
      <c r="A46" s="71">
        <v>134</v>
      </c>
      <c r="B46" s="71"/>
      <c r="C46" s="42"/>
      <c r="D46" s="42"/>
      <c r="E46" s="63"/>
      <c r="F46" s="64"/>
      <c r="G46" s="64"/>
      <c r="H46" s="129"/>
      <c r="I46" s="129"/>
      <c r="J46" s="64"/>
      <c r="K46" s="64"/>
      <c r="L46" s="64"/>
      <c r="M46" s="64"/>
      <c r="N46" s="87"/>
      <c r="O46" s="87"/>
      <c r="P46" s="87"/>
      <c r="Q46" s="38"/>
      <c r="R46" s="38"/>
      <c r="S46" s="38"/>
      <c r="T46" s="38"/>
      <c r="U46" s="38"/>
      <c r="V46" s="38"/>
      <c r="W46" s="38"/>
      <c r="X46" s="38"/>
      <c r="Y46" s="38"/>
      <c r="Z46" s="48"/>
      <c r="AA46" s="48"/>
      <c r="AB46" s="48"/>
      <c r="AC46" s="38"/>
      <c r="AD46" s="38"/>
      <c r="AE46" s="38"/>
      <c r="AF46" s="48"/>
      <c r="AG46" s="275"/>
      <c r="AH46" s="54"/>
      <c r="AI46" s="56">
        <v>17</v>
      </c>
    </row>
    <row r="47" spans="1:35" ht="20" hidden="1" customHeight="1" x14ac:dyDescent="0.25">
      <c r="A47" s="71">
        <v>135</v>
      </c>
      <c r="B47" s="71"/>
      <c r="C47" s="42"/>
      <c r="D47" s="42"/>
      <c r="E47" s="63"/>
      <c r="F47" s="64"/>
      <c r="G47" s="64"/>
      <c r="H47" s="129"/>
      <c r="I47" s="129"/>
      <c r="J47" s="64"/>
      <c r="K47" s="64"/>
      <c r="L47" s="64"/>
      <c r="M47" s="64"/>
      <c r="N47" s="87"/>
      <c r="O47" s="87"/>
      <c r="P47" s="87"/>
      <c r="Q47" s="38"/>
      <c r="R47" s="38"/>
      <c r="S47" s="38"/>
      <c r="T47" s="38"/>
      <c r="U47" s="38"/>
      <c r="V47" s="38"/>
      <c r="W47" s="38"/>
      <c r="X47" s="38"/>
      <c r="Y47" s="38"/>
      <c r="Z47" s="48"/>
      <c r="AA47" s="48"/>
      <c r="AB47" s="48"/>
      <c r="AC47" s="38"/>
      <c r="AD47" s="38"/>
      <c r="AE47" s="38"/>
      <c r="AF47" s="48"/>
      <c r="AG47" s="275"/>
      <c r="AH47" s="54"/>
      <c r="AI47" s="56">
        <v>16</v>
      </c>
    </row>
    <row r="48" spans="1:35" ht="20" hidden="1" customHeight="1" x14ac:dyDescent="0.25">
      <c r="A48" s="71">
        <v>136</v>
      </c>
      <c r="B48" s="71"/>
      <c r="C48" s="42"/>
      <c r="D48" s="42"/>
      <c r="E48" s="63"/>
      <c r="F48" s="64"/>
      <c r="G48" s="64"/>
      <c r="H48" s="129"/>
      <c r="I48" s="129"/>
      <c r="J48" s="64"/>
      <c r="K48" s="64"/>
      <c r="L48" s="64"/>
      <c r="M48" s="64"/>
      <c r="N48" s="87"/>
      <c r="O48" s="87"/>
      <c r="P48" s="87"/>
      <c r="Q48" s="38"/>
      <c r="R48" s="38"/>
      <c r="S48" s="38"/>
      <c r="T48" s="38"/>
      <c r="U48" s="38"/>
      <c r="V48" s="38"/>
      <c r="W48" s="38"/>
      <c r="X48" s="38"/>
      <c r="Y48" s="38"/>
      <c r="Z48" s="48"/>
      <c r="AA48" s="48"/>
      <c r="AB48" s="48"/>
      <c r="AC48" s="38"/>
      <c r="AD48" s="38"/>
      <c r="AE48" s="38"/>
      <c r="AF48" s="48"/>
      <c r="AG48" s="275"/>
      <c r="AH48" s="54"/>
      <c r="AI48" s="56">
        <v>16</v>
      </c>
    </row>
    <row r="49" spans="2:35" ht="20" hidden="1" customHeight="1" x14ac:dyDescent="0.25">
      <c r="B49" s="71"/>
      <c r="C49" s="42"/>
      <c r="D49" s="42"/>
      <c r="E49" s="63"/>
      <c r="F49" s="64"/>
      <c r="G49" s="64"/>
      <c r="H49" s="129"/>
      <c r="I49" s="129"/>
      <c r="J49" s="64"/>
      <c r="K49" s="64"/>
      <c r="L49" s="64"/>
      <c r="M49" s="64"/>
      <c r="N49" s="87"/>
      <c r="O49" s="87"/>
      <c r="P49" s="87"/>
      <c r="Q49" s="38"/>
      <c r="R49" s="38"/>
      <c r="S49" s="38"/>
      <c r="T49" s="38"/>
      <c r="U49" s="38"/>
      <c r="V49" s="38"/>
      <c r="W49" s="38"/>
      <c r="X49" s="38"/>
      <c r="Y49" s="38"/>
      <c r="Z49" s="48"/>
      <c r="AA49" s="48"/>
      <c r="AB49" s="48"/>
      <c r="AC49" s="38"/>
      <c r="AD49" s="38"/>
      <c r="AE49" s="38"/>
      <c r="AF49" s="48"/>
      <c r="AG49" s="275"/>
      <c r="AH49" s="54"/>
      <c r="AI49" s="56">
        <v>17</v>
      </c>
    </row>
    <row r="50" spans="2:35" ht="20" hidden="1" customHeight="1" x14ac:dyDescent="0.25">
      <c r="B50" s="71"/>
      <c r="C50" s="42"/>
      <c r="D50" s="42"/>
      <c r="E50" s="63"/>
      <c r="F50" s="64"/>
      <c r="G50" s="64"/>
      <c r="H50" s="129"/>
      <c r="I50" s="129"/>
      <c r="J50" s="64"/>
      <c r="K50" s="64"/>
      <c r="L50" s="64"/>
      <c r="M50" s="64"/>
      <c r="N50" s="87"/>
      <c r="O50" s="87"/>
      <c r="P50" s="87"/>
      <c r="Q50" s="38"/>
      <c r="R50" s="38"/>
      <c r="S50" s="38"/>
      <c r="T50" s="38"/>
      <c r="U50" s="38"/>
      <c r="V50" s="38"/>
      <c r="W50" s="38"/>
      <c r="X50" s="38"/>
      <c r="Y50" s="38"/>
      <c r="Z50" s="48"/>
      <c r="AA50" s="48"/>
      <c r="AB50" s="48"/>
      <c r="AC50" s="38"/>
      <c r="AD50" s="38"/>
      <c r="AE50" s="38"/>
      <c r="AF50" s="48"/>
      <c r="AG50" s="275"/>
      <c r="AH50" s="54"/>
      <c r="AI50" s="56">
        <v>17</v>
      </c>
    </row>
    <row r="51" spans="2:35" ht="20" hidden="1" customHeight="1" x14ac:dyDescent="0.25">
      <c r="B51" s="71"/>
      <c r="C51" s="42"/>
      <c r="D51" s="42"/>
      <c r="E51" s="63"/>
      <c r="F51" s="64"/>
      <c r="G51" s="64"/>
      <c r="H51" s="129"/>
      <c r="I51" s="129"/>
      <c r="J51" s="64"/>
      <c r="K51" s="64"/>
      <c r="L51" s="64"/>
      <c r="M51" s="64"/>
      <c r="N51" s="87"/>
      <c r="O51" s="87"/>
      <c r="P51" s="87"/>
      <c r="Q51" s="38"/>
      <c r="R51" s="38"/>
      <c r="S51" s="38"/>
      <c r="T51" s="38"/>
      <c r="U51" s="38"/>
      <c r="V51" s="38"/>
      <c r="W51" s="38"/>
      <c r="X51" s="38"/>
      <c r="Y51" s="38"/>
      <c r="Z51" s="48"/>
      <c r="AA51" s="48"/>
      <c r="AB51" s="48"/>
      <c r="AC51" s="38"/>
      <c r="AD51" s="38"/>
      <c r="AE51" s="38"/>
      <c r="AF51" s="48"/>
      <c r="AG51" s="275"/>
      <c r="AH51" s="54"/>
      <c r="AI51" s="56">
        <v>17</v>
      </c>
    </row>
    <row r="52" spans="2:35" ht="15" customHeight="1" x14ac:dyDescent="0.25">
      <c r="B52" s="31"/>
      <c r="C52" s="31"/>
      <c r="D52" s="7" t="s">
        <v>30</v>
      </c>
      <c r="E52" s="8"/>
      <c r="F52" s="31"/>
      <c r="G52" s="31"/>
      <c r="H52" s="34">
        <f>AVERAGE(H3:H51)</f>
        <v>185.47428571428571</v>
      </c>
      <c r="I52" s="34"/>
      <c r="J52" s="33">
        <f t="shared" ref="J52:AF52" si="0">AVERAGE(J3:J51)</f>
        <v>242.57142857142858</v>
      </c>
      <c r="K52" s="33">
        <f t="shared" si="0"/>
        <v>304.87878787878788</v>
      </c>
      <c r="L52" s="33">
        <f t="shared" si="0"/>
        <v>319.39393939393938</v>
      </c>
      <c r="M52" s="33">
        <f t="shared" si="0"/>
        <v>312.45454545454544</v>
      </c>
      <c r="N52" s="34">
        <f t="shared" si="0"/>
        <v>62.606060606060609</v>
      </c>
      <c r="O52" s="34">
        <f t="shared" si="0"/>
        <v>77.121212121212125</v>
      </c>
      <c r="P52" s="34">
        <f t="shared" si="0"/>
        <v>70.181818181818187</v>
      </c>
      <c r="Q52" s="175">
        <f t="shared" si="0"/>
        <v>1.1879999999999999</v>
      </c>
      <c r="R52" s="175">
        <f t="shared" si="0"/>
        <v>1.9113823529411764</v>
      </c>
      <c r="S52" s="175">
        <f t="shared" si="0"/>
        <v>3.1702941176470594</v>
      </c>
      <c r="T52" s="175">
        <f t="shared" si="0"/>
        <v>1.167125</v>
      </c>
      <c r="U52" s="175">
        <f t="shared" si="0"/>
        <v>1.8864062500000003</v>
      </c>
      <c r="V52" s="175">
        <f t="shared" si="0"/>
        <v>3.1367499999999997</v>
      </c>
      <c r="W52" s="175">
        <f t="shared" si="0"/>
        <v>1.1833103448275866</v>
      </c>
      <c r="X52" s="175">
        <f t="shared" si="0"/>
        <v>1.9004137931034486</v>
      </c>
      <c r="Y52" s="175">
        <f t="shared" si="0"/>
        <v>3.1480000000000001</v>
      </c>
      <c r="Z52" s="175">
        <f t="shared" si="0"/>
        <v>1.1474411764705881</v>
      </c>
      <c r="AA52" s="175">
        <f t="shared" si="0"/>
        <v>1.8639411764705884</v>
      </c>
      <c r="AB52" s="175">
        <f t="shared" si="0"/>
        <v>3.1144411764705886</v>
      </c>
      <c r="AC52" s="175">
        <f t="shared" si="0"/>
        <v>8.736575757575757</v>
      </c>
      <c r="AD52" s="175">
        <f t="shared" si="0"/>
        <v>8.9239333333333324</v>
      </c>
      <c r="AE52" s="175">
        <f t="shared" si="0"/>
        <v>8.587416666666666</v>
      </c>
      <c r="AF52" s="175">
        <f t="shared" si="0"/>
        <v>8.5577878787878774</v>
      </c>
      <c r="AG52" s="32">
        <v>20.059999999999999</v>
      </c>
      <c r="AH52" s="33">
        <f>AVERAGE(AH3:AH51)</f>
        <v>681.21212121212125</v>
      </c>
      <c r="AI52" s="56"/>
    </row>
    <row r="53" spans="2:35" ht="15" customHeight="1" x14ac:dyDescent="0.25">
      <c r="B53" s="31"/>
      <c r="C53" s="31"/>
      <c r="D53" s="7" t="s">
        <v>31</v>
      </c>
      <c r="E53" s="8"/>
      <c r="F53" s="31"/>
      <c r="G53" s="31"/>
      <c r="H53" s="34">
        <f>MAX(H3:H51)</f>
        <v>199.2</v>
      </c>
      <c r="I53" s="34"/>
      <c r="J53" s="33">
        <f t="shared" ref="J53:AF53" si="1">MAX(J3:J51)</f>
        <v>263</v>
      </c>
      <c r="K53" s="33">
        <f t="shared" si="1"/>
        <v>323</v>
      </c>
      <c r="L53" s="33">
        <f t="shared" si="1"/>
        <v>342</v>
      </c>
      <c r="M53" s="33">
        <f t="shared" si="1"/>
        <v>330</v>
      </c>
      <c r="N53" s="34">
        <f t="shared" si="1"/>
        <v>76</v>
      </c>
      <c r="O53" s="34">
        <f t="shared" si="1"/>
        <v>92</v>
      </c>
      <c r="P53" s="34">
        <f t="shared" si="1"/>
        <v>86</v>
      </c>
      <c r="Q53" s="175">
        <f t="shared" si="1"/>
        <v>2.0379999999999998</v>
      </c>
      <c r="R53" s="175">
        <f t="shared" si="1"/>
        <v>2.734</v>
      </c>
      <c r="S53" s="175">
        <f t="shared" si="1"/>
        <v>3.992</v>
      </c>
      <c r="T53" s="175">
        <f t="shared" si="1"/>
        <v>1.286</v>
      </c>
      <c r="U53" s="175">
        <f t="shared" si="1"/>
        <v>2.0409999999999999</v>
      </c>
      <c r="V53" s="175">
        <f t="shared" si="1"/>
        <v>3.3690000000000002</v>
      </c>
      <c r="W53" s="175">
        <f t="shared" si="1"/>
        <v>1.7470000000000001</v>
      </c>
      <c r="X53" s="175">
        <f t="shared" si="1"/>
        <v>2.5049999999999999</v>
      </c>
      <c r="Y53" s="175">
        <f t="shared" si="1"/>
        <v>3.7949999999999999</v>
      </c>
      <c r="Z53" s="175">
        <f t="shared" si="1"/>
        <v>1.28</v>
      </c>
      <c r="AA53" s="175">
        <f t="shared" si="1"/>
        <v>1.9890000000000001</v>
      </c>
      <c r="AB53" s="175">
        <f t="shared" si="1"/>
        <v>3.3050000000000002</v>
      </c>
      <c r="AC53" s="175">
        <f t="shared" si="1"/>
        <v>9.4659999999999993</v>
      </c>
      <c r="AD53" s="175">
        <f t="shared" si="1"/>
        <v>18.545000000000002</v>
      </c>
      <c r="AE53" s="175">
        <f t="shared" si="1"/>
        <v>9.2040000000000006</v>
      </c>
      <c r="AF53" s="175">
        <f t="shared" si="1"/>
        <v>9.2579999999999991</v>
      </c>
      <c r="AG53" s="32">
        <v>21.04</v>
      </c>
      <c r="AH53" s="33">
        <f>MAX(AH3:AH51)</f>
        <v>920</v>
      </c>
      <c r="AI53" s="56"/>
    </row>
    <row r="54" spans="2:35" ht="15" customHeight="1" x14ac:dyDescent="0.25">
      <c r="B54" s="31"/>
      <c r="C54" s="31"/>
      <c r="D54" s="7" t="s">
        <v>32</v>
      </c>
      <c r="E54" s="8"/>
      <c r="F54" s="31"/>
      <c r="G54" s="31"/>
      <c r="H54" s="34">
        <f>MIN(H3:H51)</f>
        <v>167.4</v>
      </c>
      <c r="I54" s="34"/>
      <c r="J54" s="33">
        <f t="shared" ref="J54:AF54" si="2">MIN(J3:J51)</f>
        <v>222</v>
      </c>
      <c r="K54" s="33">
        <f t="shared" si="2"/>
        <v>283</v>
      </c>
      <c r="L54" s="33">
        <f t="shared" si="2"/>
        <v>297</v>
      </c>
      <c r="M54" s="33">
        <f t="shared" si="2"/>
        <v>284</v>
      </c>
      <c r="N54" s="34">
        <f t="shared" si="2"/>
        <v>50</v>
      </c>
      <c r="O54" s="34">
        <f t="shared" si="2"/>
        <v>63</v>
      </c>
      <c r="P54" s="34">
        <f t="shared" si="2"/>
        <v>58</v>
      </c>
      <c r="Q54" s="175">
        <f t="shared" si="2"/>
        <v>1.036</v>
      </c>
      <c r="R54" s="175">
        <f t="shared" si="2"/>
        <v>1.6839999999999999</v>
      </c>
      <c r="S54" s="175">
        <f t="shared" si="2"/>
        <v>2.87</v>
      </c>
      <c r="T54" s="175">
        <f t="shared" si="2"/>
        <v>1.04</v>
      </c>
      <c r="U54" s="175">
        <f t="shared" si="2"/>
        <v>1.675</v>
      </c>
      <c r="V54" s="175">
        <f t="shared" si="2"/>
        <v>2.8839999999999999</v>
      </c>
      <c r="W54" s="175">
        <f t="shared" si="2"/>
        <v>1.0669999999999999</v>
      </c>
      <c r="X54" s="175">
        <f t="shared" si="2"/>
        <v>1.7450000000000001</v>
      </c>
      <c r="Y54" s="175">
        <f t="shared" si="2"/>
        <v>2.907</v>
      </c>
      <c r="Z54" s="175">
        <f t="shared" si="2"/>
        <v>1.036</v>
      </c>
      <c r="AA54" s="175">
        <f t="shared" si="2"/>
        <v>1.675</v>
      </c>
      <c r="AB54" s="175">
        <f t="shared" si="2"/>
        <v>2.87</v>
      </c>
      <c r="AC54" s="175">
        <f t="shared" si="2"/>
        <v>8.2479999999999993</v>
      </c>
      <c r="AD54" s="175">
        <f t="shared" si="2"/>
        <v>8.1210000000000004</v>
      </c>
      <c r="AE54" s="175">
        <f t="shared" si="2"/>
        <v>8.2710000000000008</v>
      </c>
      <c r="AF54" s="175">
        <f t="shared" si="2"/>
        <v>8.1210000000000004</v>
      </c>
      <c r="AG54" s="32">
        <v>19.03</v>
      </c>
      <c r="AH54" s="33">
        <f>MIN(AH3:AH51)</f>
        <v>400</v>
      </c>
      <c r="AI54" s="56"/>
    </row>
    <row r="55" spans="2:35" ht="5" customHeight="1" x14ac:dyDescent="0.25">
      <c r="B55" s="36"/>
      <c r="C55" s="92"/>
      <c r="D55" s="11"/>
      <c r="E55" s="12"/>
      <c r="F55" s="92"/>
      <c r="G55" s="92"/>
      <c r="H55" s="91"/>
      <c r="I55" s="91"/>
      <c r="J55" s="92"/>
      <c r="K55" s="92"/>
      <c r="L55" s="92"/>
      <c r="M55" s="92"/>
      <c r="N55" s="92"/>
      <c r="O55" s="92"/>
      <c r="P55" s="92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2"/>
      <c r="AD55" s="92"/>
      <c r="AE55" s="92"/>
      <c r="AF55" s="91"/>
      <c r="AG55" s="277"/>
      <c r="AH55" s="37"/>
      <c r="AI55" s="56" t="e">
        <f>CONCATENATE(AF55 &amp; "." &amp;#REF!)</f>
        <v>#REF!</v>
      </c>
    </row>
    <row r="56" spans="2:35" hidden="1" x14ac:dyDescent="0.35">
      <c r="D56" s="27"/>
      <c r="E56" s="27"/>
      <c r="N56" s="27"/>
      <c r="O56" s="27"/>
      <c r="P56" s="27"/>
      <c r="Z56" s="27"/>
      <c r="AA56" s="27"/>
      <c r="AB56" s="27"/>
      <c r="AF56" s="27"/>
      <c r="AG56" s="278"/>
      <c r="AH56" s="27"/>
    </row>
    <row r="57" spans="2:35" hidden="1" x14ac:dyDescent="0.35">
      <c r="D57" s="27"/>
      <c r="E57" s="27"/>
      <c r="N57" s="27"/>
      <c r="O57" s="27"/>
      <c r="P57" s="27"/>
      <c r="Z57" s="27"/>
      <c r="AA57" s="27"/>
      <c r="AB57" s="27"/>
      <c r="AF57" s="27"/>
      <c r="AG57" s="278"/>
      <c r="AH57" s="27"/>
    </row>
    <row r="58" spans="2:35" hidden="1" x14ac:dyDescent="0.35">
      <c r="D58" s="27"/>
      <c r="E58" s="27"/>
      <c r="N58" s="27"/>
      <c r="O58" s="27"/>
      <c r="P58" s="27"/>
      <c r="Z58" s="27"/>
      <c r="AA58" s="27"/>
      <c r="AB58" s="27"/>
      <c r="AF58" s="27"/>
      <c r="AG58" s="278"/>
      <c r="AH58" s="27"/>
    </row>
    <row r="59" spans="2:35" hidden="1" x14ac:dyDescent="0.35">
      <c r="D59" s="27"/>
      <c r="E59" s="27"/>
      <c r="N59" s="27"/>
      <c r="O59" s="27"/>
      <c r="P59" s="27"/>
      <c r="Z59" s="27"/>
      <c r="AA59" s="27"/>
      <c r="AB59" s="27"/>
      <c r="AF59" s="27"/>
      <c r="AG59" s="278"/>
      <c r="AH59" s="27"/>
    </row>
    <row r="60" spans="2:35" hidden="1" x14ac:dyDescent="0.35">
      <c r="D60" s="27"/>
      <c r="E60" s="27"/>
      <c r="N60" s="27"/>
      <c r="O60" s="27"/>
      <c r="P60" s="27"/>
      <c r="Z60" s="27"/>
      <c r="AA60" s="27"/>
      <c r="AB60" s="27"/>
      <c r="AF60" s="27"/>
      <c r="AG60" s="278"/>
      <c r="AH60" s="27"/>
    </row>
    <row r="61" spans="2:35" hidden="1" x14ac:dyDescent="0.35">
      <c r="D61" s="27"/>
      <c r="E61" s="27"/>
      <c r="N61" s="27"/>
      <c r="O61" s="27"/>
      <c r="P61" s="27"/>
      <c r="Z61" s="27"/>
      <c r="AA61" s="27"/>
      <c r="AB61" s="27"/>
      <c r="AF61" s="27"/>
      <c r="AG61" s="278"/>
      <c r="AH61" s="27"/>
    </row>
    <row r="62" spans="2:35" hidden="1" x14ac:dyDescent="0.35">
      <c r="D62" s="27"/>
      <c r="E62" s="27"/>
      <c r="N62" s="27"/>
      <c r="O62" s="27"/>
      <c r="P62" s="27"/>
      <c r="Z62" s="27"/>
      <c r="AA62" s="27"/>
      <c r="AB62" s="27"/>
      <c r="AF62" s="27"/>
      <c r="AG62" s="278"/>
      <c r="AH62" s="27"/>
    </row>
    <row r="63" spans="2:35" hidden="1" x14ac:dyDescent="0.35">
      <c r="D63" s="27"/>
      <c r="E63" s="27"/>
      <c r="N63" s="27"/>
      <c r="O63" s="27"/>
      <c r="P63" s="27"/>
      <c r="Z63" s="27"/>
      <c r="AA63" s="27"/>
      <c r="AB63" s="27"/>
      <c r="AF63" s="27"/>
      <c r="AG63" s="278"/>
      <c r="AH63" s="27"/>
    </row>
    <row r="64" spans="2:35" hidden="1" x14ac:dyDescent="0.35">
      <c r="D64" s="27"/>
      <c r="E64" s="27"/>
      <c r="N64" s="27"/>
      <c r="O64" s="27"/>
      <c r="P64" s="27"/>
      <c r="Z64" s="27"/>
      <c r="AA64" s="27"/>
      <c r="AB64" s="27"/>
      <c r="AF64" s="27"/>
      <c r="AG64" s="278"/>
      <c r="AH64" s="27"/>
    </row>
    <row r="65" spans="4:34" hidden="1" x14ac:dyDescent="0.35">
      <c r="D65" s="27"/>
      <c r="E65" s="27"/>
      <c r="N65" s="27"/>
      <c r="O65" s="27"/>
      <c r="P65" s="27"/>
      <c r="Z65" s="27"/>
      <c r="AA65" s="27"/>
      <c r="AB65" s="27"/>
      <c r="AF65" s="27"/>
      <c r="AG65" s="278"/>
      <c r="AH65" s="27"/>
    </row>
    <row r="66" spans="4:34" hidden="1" x14ac:dyDescent="0.35">
      <c r="D66" s="27"/>
      <c r="E66" s="27"/>
      <c r="N66" s="27"/>
      <c r="O66" s="27"/>
      <c r="P66" s="27"/>
      <c r="Z66" s="27"/>
      <c r="AA66" s="27"/>
      <c r="AB66" s="27"/>
      <c r="AF66" s="27"/>
      <c r="AG66" s="278"/>
      <c r="AH66" s="27"/>
    </row>
    <row r="67" spans="4:34" hidden="1" x14ac:dyDescent="0.35">
      <c r="D67" s="27"/>
      <c r="E67" s="27"/>
      <c r="N67" s="27"/>
      <c r="O67" s="27"/>
      <c r="P67" s="27"/>
      <c r="Z67" s="27"/>
      <c r="AA67" s="27"/>
      <c r="AB67" s="27"/>
      <c r="AF67" s="27"/>
      <c r="AG67" s="278"/>
      <c r="AH67" s="27"/>
    </row>
    <row r="68" spans="4:34" hidden="1" x14ac:dyDescent="0.35">
      <c r="D68" s="27"/>
      <c r="E68" s="27"/>
      <c r="N68" s="27"/>
      <c r="O68" s="27"/>
      <c r="P68" s="27"/>
      <c r="Z68" s="27"/>
      <c r="AA68" s="27"/>
      <c r="AB68" s="27"/>
      <c r="AF68" s="27"/>
      <c r="AG68" s="278"/>
      <c r="AH68" s="27"/>
    </row>
    <row r="69" spans="4:34" hidden="1" x14ac:dyDescent="0.35">
      <c r="D69" s="27"/>
      <c r="E69" s="27"/>
      <c r="N69" s="27"/>
      <c r="O69" s="27"/>
      <c r="P69" s="27"/>
      <c r="Z69" s="27"/>
      <c r="AA69" s="27"/>
      <c r="AB69" s="27"/>
      <c r="AF69" s="27"/>
      <c r="AG69" s="278"/>
      <c r="AH69" s="27"/>
    </row>
    <row r="70" spans="4:34" hidden="1" x14ac:dyDescent="0.35">
      <c r="D70" s="27"/>
      <c r="E70" s="27"/>
      <c r="N70" s="27"/>
      <c r="O70" s="27"/>
      <c r="P70" s="27"/>
      <c r="Z70" s="27"/>
      <c r="AA70" s="27"/>
      <c r="AB70" s="27"/>
      <c r="AF70" s="27"/>
      <c r="AG70" s="278"/>
      <c r="AH70" s="27"/>
    </row>
    <row r="71" spans="4:34" hidden="1" x14ac:dyDescent="0.35">
      <c r="D71" s="27"/>
      <c r="E71" s="27"/>
      <c r="N71" s="27"/>
      <c r="O71" s="27"/>
      <c r="P71" s="27"/>
      <c r="Z71" s="27"/>
      <c r="AA71" s="27"/>
      <c r="AB71" s="27"/>
      <c r="AF71" s="27"/>
      <c r="AG71" s="278"/>
      <c r="AH71" s="27"/>
    </row>
    <row r="72" spans="4:34" hidden="1" x14ac:dyDescent="0.35">
      <c r="D72" s="27"/>
      <c r="E72" s="27"/>
      <c r="N72" s="27"/>
      <c r="O72" s="27"/>
      <c r="P72" s="27"/>
      <c r="Z72" s="27"/>
      <c r="AA72" s="27"/>
      <c r="AB72" s="27"/>
      <c r="AF72" s="27"/>
      <c r="AG72" s="278"/>
      <c r="AH72" s="27"/>
    </row>
    <row r="73" spans="4:34" hidden="1" x14ac:dyDescent="0.35">
      <c r="D73" s="27"/>
      <c r="E73" s="27"/>
      <c r="N73" s="27"/>
      <c r="O73" s="27"/>
      <c r="P73" s="27"/>
      <c r="Z73" s="27"/>
      <c r="AA73" s="27"/>
      <c r="AB73" s="27"/>
      <c r="AF73" s="27"/>
      <c r="AG73" s="278"/>
      <c r="AH73" s="27"/>
    </row>
    <row r="74" spans="4:34" hidden="1" x14ac:dyDescent="0.35">
      <c r="D74" s="27"/>
      <c r="E74" s="27"/>
      <c r="N74" s="27"/>
      <c r="O74" s="27"/>
      <c r="P74" s="27"/>
      <c r="Z74" s="27"/>
      <c r="AA74" s="27"/>
      <c r="AB74" s="27"/>
      <c r="AF74" s="27"/>
      <c r="AG74" s="278"/>
      <c r="AH74" s="27"/>
    </row>
    <row r="75" spans="4:34" hidden="1" x14ac:dyDescent="0.35">
      <c r="D75" s="27"/>
      <c r="E75" s="27"/>
      <c r="N75" s="27"/>
      <c r="O75" s="27"/>
      <c r="P75" s="27"/>
      <c r="Z75" s="27"/>
      <c r="AA75" s="27"/>
      <c r="AB75" s="27"/>
      <c r="AF75" s="27"/>
      <c r="AG75" s="278"/>
      <c r="AH75" s="27"/>
    </row>
    <row r="76" spans="4:34" hidden="1" x14ac:dyDescent="0.35">
      <c r="D76" s="27"/>
      <c r="E76" s="27"/>
      <c r="N76" s="27"/>
      <c r="O76" s="27"/>
      <c r="P76" s="27"/>
      <c r="Z76" s="27"/>
      <c r="AA76" s="27"/>
      <c r="AB76" s="27"/>
      <c r="AF76" s="27"/>
      <c r="AG76" s="278"/>
      <c r="AH76" s="27"/>
    </row>
    <row r="77" spans="4:34" hidden="1" x14ac:dyDescent="0.35">
      <c r="D77" s="27"/>
      <c r="E77" s="27"/>
      <c r="N77" s="27"/>
      <c r="O77" s="27"/>
      <c r="P77" s="27"/>
      <c r="Z77" s="27"/>
      <c r="AA77" s="27"/>
      <c r="AB77" s="27"/>
      <c r="AF77" s="27"/>
      <c r="AG77" s="278"/>
      <c r="AH77" s="27"/>
    </row>
    <row r="78" spans="4:34" hidden="1" x14ac:dyDescent="0.35">
      <c r="D78" s="27"/>
      <c r="E78" s="27"/>
      <c r="N78" s="27"/>
      <c r="O78" s="27"/>
      <c r="P78" s="27"/>
      <c r="Z78" s="27"/>
      <c r="AA78" s="27"/>
      <c r="AB78" s="27"/>
      <c r="AF78" s="27"/>
      <c r="AG78" s="278"/>
      <c r="AH78" s="27"/>
    </row>
    <row r="79" spans="4:34" hidden="1" x14ac:dyDescent="0.35">
      <c r="D79" s="27"/>
      <c r="E79" s="27"/>
      <c r="N79" s="27"/>
      <c r="O79" s="27"/>
      <c r="P79" s="27"/>
      <c r="Z79" s="27"/>
      <c r="AA79" s="27"/>
      <c r="AB79" s="27"/>
      <c r="AF79" s="27"/>
      <c r="AG79" s="278"/>
      <c r="AH79" s="27"/>
    </row>
    <row r="80" spans="4:34" hidden="1" x14ac:dyDescent="0.35">
      <c r="D80" s="27"/>
      <c r="E80" s="27"/>
      <c r="N80" s="27"/>
      <c r="O80" s="27"/>
      <c r="P80" s="27"/>
      <c r="Z80" s="27"/>
      <c r="AA80" s="27"/>
      <c r="AB80" s="27"/>
      <c r="AF80" s="27"/>
      <c r="AG80" s="278"/>
      <c r="AH80" s="27"/>
    </row>
    <row r="81" spans="4:34" hidden="1" x14ac:dyDescent="0.35">
      <c r="D81" s="27"/>
      <c r="E81" s="27"/>
      <c r="N81" s="27"/>
      <c r="O81" s="27"/>
      <c r="P81" s="27"/>
      <c r="Z81" s="27"/>
      <c r="AA81" s="27"/>
      <c r="AB81" s="27"/>
      <c r="AF81" s="27"/>
      <c r="AG81" s="278"/>
      <c r="AH81" s="27"/>
    </row>
    <row r="82" spans="4:34" hidden="1" x14ac:dyDescent="0.35">
      <c r="D82" s="27"/>
      <c r="E82" s="27"/>
      <c r="N82" s="27"/>
      <c r="O82" s="27"/>
      <c r="P82" s="27"/>
      <c r="Z82" s="27"/>
      <c r="AA82" s="27"/>
      <c r="AB82" s="27"/>
      <c r="AF82" s="27"/>
      <c r="AG82" s="278"/>
      <c r="AH82" s="27"/>
    </row>
    <row r="83" spans="4:34" hidden="1" x14ac:dyDescent="0.35">
      <c r="D83" s="27"/>
      <c r="E83" s="27"/>
      <c r="N83" s="27"/>
      <c r="O83" s="27"/>
      <c r="P83" s="27"/>
      <c r="Z83" s="27"/>
      <c r="AA83" s="27"/>
      <c r="AB83" s="27"/>
      <c r="AF83" s="27"/>
      <c r="AG83" s="278"/>
      <c r="AH83" s="27"/>
    </row>
    <row r="84" spans="4:34" hidden="1" x14ac:dyDescent="0.35">
      <c r="D84" s="27"/>
      <c r="E84" s="27"/>
      <c r="N84" s="27"/>
      <c r="O84" s="27"/>
      <c r="P84" s="27"/>
      <c r="Z84" s="27"/>
      <c r="AA84" s="27"/>
      <c r="AB84" s="27"/>
      <c r="AF84" s="27"/>
      <c r="AG84" s="278"/>
      <c r="AH84" s="27"/>
    </row>
    <row r="85" spans="4:34" hidden="1" x14ac:dyDescent="0.35">
      <c r="D85" s="27"/>
      <c r="E85" s="27"/>
      <c r="N85" s="27"/>
      <c r="O85" s="27"/>
      <c r="P85" s="27"/>
      <c r="Z85" s="27"/>
      <c r="AA85" s="27"/>
      <c r="AB85" s="27"/>
      <c r="AF85" s="27"/>
      <c r="AG85" s="278"/>
      <c r="AH85" s="27"/>
    </row>
    <row r="86" spans="4:34" hidden="1" x14ac:dyDescent="0.35">
      <c r="D86" s="27"/>
      <c r="E86" s="27"/>
      <c r="N86" s="27"/>
      <c r="O86" s="27"/>
      <c r="P86" s="27"/>
      <c r="Z86" s="27"/>
      <c r="AA86" s="27"/>
      <c r="AB86" s="27"/>
      <c r="AF86" s="27"/>
      <c r="AG86" s="278"/>
      <c r="AH86" s="27"/>
    </row>
    <row r="87" spans="4:34" hidden="1" x14ac:dyDescent="0.35">
      <c r="D87" s="27"/>
      <c r="E87" s="27"/>
      <c r="N87" s="27"/>
      <c r="O87" s="27"/>
      <c r="P87" s="27"/>
      <c r="Z87" s="27"/>
      <c r="AA87" s="27"/>
      <c r="AB87" s="27"/>
      <c r="AF87" s="27"/>
      <c r="AG87" s="278"/>
      <c r="AH87" s="27"/>
    </row>
    <row r="88" spans="4:34" hidden="1" x14ac:dyDescent="0.35">
      <c r="D88" s="27"/>
      <c r="E88" s="27"/>
      <c r="N88" s="27"/>
      <c r="O88" s="27"/>
      <c r="P88" s="27"/>
      <c r="Z88" s="27"/>
      <c r="AA88" s="27"/>
      <c r="AB88" s="27"/>
      <c r="AF88" s="27"/>
      <c r="AG88" s="278"/>
      <c r="AH88" s="27"/>
    </row>
    <row r="89" spans="4:34" hidden="1" x14ac:dyDescent="0.35">
      <c r="D89" s="27"/>
      <c r="E89" s="27"/>
      <c r="N89" s="27"/>
      <c r="O89" s="27"/>
      <c r="P89" s="27"/>
      <c r="Z89" s="27"/>
      <c r="AA89" s="27"/>
      <c r="AB89" s="27"/>
      <c r="AF89" s="27"/>
      <c r="AG89" s="278"/>
      <c r="AH89" s="27"/>
    </row>
    <row r="90" spans="4:34" hidden="1" x14ac:dyDescent="0.35">
      <c r="D90" s="27"/>
      <c r="E90" s="27"/>
      <c r="N90" s="27"/>
      <c r="O90" s="27"/>
      <c r="P90" s="27"/>
      <c r="Z90" s="27"/>
      <c r="AA90" s="27"/>
      <c r="AB90" s="27"/>
      <c r="AF90" s="27"/>
      <c r="AG90" s="278"/>
      <c r="AH90" s="27"/>
    </row>
    <row r="91" spans="4:34" hidden="1" x14ac:dyDescent="0.35">
      <c r="D91" s="27"/>
      <c r="E91" s="27"/>
      <c r="N91" s="27"/>
      <c r="O91" s="27"/>
      <c r="P91" s="27"/>
      <c r="Z91" s="27"/>
      <c r="AA91" s="27"/>
      <c r="AB91" s="27"/>
      <c r="AF91" s="27"/>
      <c r="AG91" s="278"/>
      <c r="AH91" s="27"/>
    </row>
    <row r="92" spans="4:34" hidden="1" x14ac:dyDescent="0.35">
      <c r="D92" s="27"/>
      <c r="E92" s="27"/>
      <c r="N92" s="27"/>
      <c r="O92" s="27"/>
      <c r="P92" s="27"/>
      <c r="Z92" s="27"/>
      <c r="AA92" s="27"/>
      <c r="AB92" s="27"/>
      <c r="AF92" s="27"/>
      <c r="AG92" s="278"/>
      <c r="AH92" s="27"/>
    </row>
    <row r="93" spans="4:34" hidden="1" x14ac:dyDescent="0.35">
      <c r="D93" s="27"/>
      <c r="E93" s="27"/>
      <c r="N93" s="27"/>
      <c r="O93" s="27"/>
      <c r="P93" s="27"/>
      <c r="Z93" s="27"/>
      <c r="AA93" s="27"/>
      <c r="AB93" s="27"/>
      <c r="AF93" s="27"/>
      <c r="AG93" s="278"/>
      <c r="AH93" s="27"/>
    </row>
    <row r="94" spans="4:34" hidden="1" x14ac:dyDescent="0.35">
      <c r="D94" s="27"/>
      <c r="E94" s="27"/>
      <c r="N94" s="27"/>
      <c r="O94" s="27"/>
      <c r="P94" s="27"/>
      <c r="Z94" s="27"/>
      <c r="AA94" s="27"/>
      <c r="AB94" s="27"/>
      <c r="AF94" s="27"/>
      <c r="AG94" s="278"/>
      <c r="AH94" s="27"/>
    </row>
    <row r="95" spans="4:34" hidden="1" x14ac:dyDescent="0.35">
      <c r="D95" s="27"/>
      <c r="E95" s="27"/>
      <c r="N95" s="27"/>
      <c r="O95" s="27"/>
      <c r="P95" s="27"/>
      <c r="Z95" s="27"/>
      <c r="AA95" s="27"/>
      <c r="AB95" s="27"/>
      <c r="AF95" s="27"/>
      <c r="AG95" s="278"/>
      <c r="AH95" s="27"/>
    </row>
    <row r="96" spans="4:34" hidden="1" x14ac:dyDescent="0.35">
      <c r="D96" s="27"/>
      <c r="E96" s="27"/>
      <c r="N96" s="27"/>
      <c r="O96" s="27"/>
      <c r="P96" s="27"/>
      <c r="Z96" s="27"/>
      <c r="AA96" s="27"/>
      <c r="AB96" s="27"/>
      <c r="AF96" s="27"/>
      <c r="AG96" s="278"/>
      <c r="AH96" s="27"/>
    </row>
    <row r="97" spans="4:34" hidden="1" x14ac:dyDescent="0.35">
      <c r="D97" s="27"/>
      <c r="E97" s="27"/>
      <c r="N97" s="27"/>
      <c r="O97" s="27"/>
      <c r="P97" s="27"/>
      <c r="Z97" s="27"/>
      <c r="AA97" s="27"/>
      <c r="AB97" s="27"/>
      <c r="AF97" s="27"/>
      <c r="AG97" s="278"/>
      <c r="AH97" s="27"/>
    </row>
    <row r="98" spans="4:34" hidden="1" x14ac:dyDescent="0.35">
      <c r="D98" s="27"/>
      <c r="E98" s="27"/>
      <c r="N98" s="27"/>
      <c r="O98" s="27"/>
      <c r="P98" s="27"/>
      <c r="Z98" s="27"/>
      <c r="AA98" s="27"/>
      <c r="AB98" s="27"/>
      <c r="AF98" s="27"/>
      <c r="AG98" s="278"/>
      <c r="AH98" s="27"/>
    </row>
    <row r="99" spans="4:34" hidden="1" x14ac:dyDescent="0.35">
      <c r="D99" s="27"/>
      <c r="E99" s="27"/>
      <c r="N99" s="27"/>
      <c r="O99" s="27"/>
      <c r="P99" s="27"/>
      <c r="Z99" s="27"/>
      <c r="AA99" s="27"/>
      <c r="AB99" s="27"/>
      <c r="AF99" s="27"/>
      <c r="AG99" s="278"/>
      <c r="AH99" s="27"/>
    </row>
    <row r="100" spans="4:34" hidden="1" x14ac:dyDescent="0.35">
      <c r="D100" s="27"/>
      <c r="E100" s="27"/>
      <c r="N100" s="27"/>
      <c r="O100" s="27"/>
      <c r="P100" s="27"/>
      <c r="Z100" s="27"/>
      <c r="AA100" s="27"/>
      <c r="AB100" s="27"/>
      <c r="AF100" s="27"/>
      <c r="AG100" s="278"/>
      <c r="AH100" s="27"/>
    </row>
    <row r="101" spans="4:34" hidden="1" x14ac:dyDescent="0.35">
      <c r="D101" s="27"/>
      <c r="E101" s="27"/>
      <c r="N101" s="27"/>
      <c r="O101" s="27"/>
      <c r="P101" s="27"/>
      <c r="Z101" s="27"/>
      <c r="AA101" s="27"/>
      <c r="AB101" s="27"/>
      <c r="AF101" s="27"/>
      <c r="AG101" s="278"/>
      <c r="AH101" s="27"/>
    </row>
    <row r="102" spans="4:34" hidden="1" x14ac:dyDescent="0.35">
      <c r="D102" s="27"/>
      <c r="E102" s="27"/>
      <c r="N102" s="27"/>
      <c r="O102" s="27"/>
      <c r="P102" s="27"/>
      <c r="Z102" s="27"/>
      <c r="AA102" s="27"/>
      <c r="AB102" s="27"/>
      <c r="AF102" s="27"/>
      <c r="AG102" s="278"/>
      <c r="AH102" s="27"/>
    </row>
    <row r="103" spans="4:34" hidden="1" x14ac:dyDescent="0.35">
      <c r="D103" s="27"/>
      <c r="E103" s="27"/>
      <c r="N103" s="27"/>
      <c r="O103" s="27"/>
      <c r="P103" s="27"/>
      <c r="Z103" s="27"/>
      <c r="AA103" s="27"/>
      <c r="AB103" s="27"/>
      <c r="AF103" s="27"/>
      <c r="AG103" s="278"/>
      <c r="AH103" s="27"/>
    </row>
    <row r="104" spans="4:34" hidden="1" x14ac:dyDescent="0.35">
      <c r="D104" s="27"/>
      <c r="E104" s="27"/>
      <c r="N104" s="27"/>
      <c r="O104" s="27"/>
      <c r="P104" s="27"/>
      <c r="Z104" s="27"/>
      <c r="AA104" s="27"/>
      <c r="AB104" s="27"/>
      <c r="AF104" s="27"/>
      <c r="AG104" s="278"/>
      <c r="AH104" s="27"/>
    </row>
    <row r="105" spans="4:34" hidden="1" x14ac:dyDescent="0.35">
      <c r="D105" s="27"/>
      <c r="E105" s="27"/>
      <c r="N105" s="27"/>
      <c r="O105" s="27"/>
      <c r="P105" s="27"/>
      <c r="Z105" s="27"/>
      <c r="AA105" s="27"/>
      <c r="AB105" s="27"/>
      <c r="AF105" s="27"/>
      <c r="AG105" s="278"/>
      <c r="AH105" s="27"/>
    </row>
    <row r="106" spans="4:34" hidden="1" x14ac:dyDescent="0.35">
      <c r="D106" s="27"/>
      <c r="E106" s="27"/>
      <c r="N106" s="27"/>
      <c r="O106" s="27"/>
      <c r="P106" s="27"/>
      <c r="Z106" s="27"/>
      <c r="AA106" s="27"/>
      <c r="AB106" s="27"/>
      <c r="AF106" s="27"/>
      <c r="AG106" s="278"/>
      <c r="AH106" s="27"/>
    </row>
    <row r="107" spans="4:34" hidden="1" x14ac:dyDescent="0.35">
      <c r="D107" s="27"/>
      <c r="E107" s="27"/>
      <c r="N107" s="27"/>
      <c r="O107" s="27"/>
      <c r="P107" s="27"/>
      <c r="Z107" s="27"/>
      <c r="AA107" s="27"/>
      <c r="AB107" s="27"/>
      <c r="AF107" s="27"/>
      <c r="AG107" s="278"/>
      <c r="AH107" s="27"/>
    </row>
    <row r="108" spans="4:34" hidden="1" x14ac:dyDescent="0.35">
      <c r="D108" s="27"/>
      <c r="E108" s="27"/>
      <c r="N108" s="27"/>
      <c r="O108" s="27"/>
      <c r="P108" s="27"/>
      <c r="Z108" s="27"/>
      <c r="AA108" s="27"/>
      <c r="AB108" s="27"/>
      <c r="AF108" s="27"/>
      <c r="AG108" s="278"/>
      <c r="AH108" s="27"/>
    </row>
    <row r="109" spans="4:34" hidden="1" x14ac:dyDescent="0.35">
      <c r="D109" s="27"/>
      <c r="E109" s="27"/>
      <c r="N109" s="27"/>
      <c r="O109" s="27"/>
      <c r="P109" s="27"/>
      <c r="Z109" s="27"/>
      <c r="AA109" s="27"/>
      <c r="AB109" s="27"/>
      <c r="AF109" s="27"/>
      <c r="AG109" s="278"/>
      <c r="AH109" s="27"/>
    </row>
    <row r="110" spans="4:34" hidden="1" x14ac:dyDescent="0.35">
      <c r="D110" s="27"/>
      <c r="E110" s="27"/>
      <c r="N110" s="27"/>
      <c r="O110" s="27"/>
      <c r="P110" s="27"/>
      <c r="Z110" s="27"/>
      <c r="AA110" s="27"/>
      <c r="AB110" s="27"/>
      <c r="AF110" s="27"/>
      <c r="AG110" s="278"/>
      <c r="AH110" s="27"/>
    </row>
    <row r="111" spans="4:34" hidden="1" x14ac:dyDescent="0.35">
      <c r="D111" s="27"/>
      <c r="E111" s="27"/>
      <c r="N111" s="27"/>
      <c r="O111" s="27"/>
      <c r="P111" s="27"/>
      <c r="Z111" s="27"/>
      <c r="AA111" s="27"/>
      <c r="AB111" s="27"/>
      <c r="AF111" s="27"/>
      <c r="AG111" s="278"/>
      <c r="AH111" s="27"/>
    </row>
    <row r="112" spans="4:34" hidden="1" x14ac:dyDescent="0.35">
      <c r="D112" s="27"/>
      <c r="E112" s="27"/>
      <c r="N112" s="27"/>
      <c r="O112" s="27"/>
      <c r="P112" s="27"/>
      <c r="Z112" s="27"/>
      <c r="AA112" s="27"/>
      <c r="AB112" s="27"/>
      <c r="AF112" s="27"/>
      <c r="AG112" s="278"/>
      <c r="AH112" s="27"/>
    </row>
    <row r="113" spans="4:34" hidden="1" x14ac:dyDescent="0.35">
      <c r="D113" s="27"/>
      <c r="E113" s="27"/>
      <c r="N113" s="27"/>
      <c r="O113" s="27"/>
      <c r="P113" s="27"/>
      <c r="Z113" s="27"/>
      <c r="AA113" s="27"/>
      <c r="AB113" s="27"/>
      <c r="AF113" s="27"/>
      <c r="AG113" s="278"/>
      <c r="AH113" s="27"/>
    </row>
    <row r="114" spans="4:34" hidden="1" x14ac:dyDescent="0.35">
      <c r="D114" s="27"/>
      <c r="E114" s="27"/>
      <c r="N114" s="27"/>
      <c r="O114" s="27"/>
      <c r="P114" s="27"/>
      <c r="Z114" s="27"/>
      <c r="AA114" s="27"/>
      <c r="AB114" s="27"/>
      <c r="AF114" s="27"/>
      <c r="AG114" s="278"/>
      <c r="AH114" s="27"/>
    </row>
    <row r="115" spans="4:34" hidden="1" x14ac:dyDescent="0.35">
      <c r="D115" s="27"/>
      <c r="E115" s="27"/>
      <c r="N115" s="27"/>
      <c r="O115" s="27"/>
      <c r="P115" s="27"/>
      <c r="Z115" s="27"/>
      <c r="AA115" s="27"/>
      <c r="AB115" s="27"/>
      <c r="AF115" s="27"/>
      <c r="AG115" s="278"/>
      <c r="AH115" s="27"/>
    </row>
    <row r="116" spans="4:34" hidden="1" x14ac:dyDescent="0.35">
      <c r="D116" s="27"/>
      <c r="E116" s="27"/>
      <c r="N116" s="27"/>
      <c r="O116" s="27"/>
      <c r="P116" s="27"/>
      <c r="Z116" s="27"/>
      <c r="AA116" s="27"/>
      <c r="AB116" s="27"/>
      <c r="AF116" s="27"/>
      <c r="AG116" s="278"/>
      <c r="AH116" s="27"/>
    </row>
    <row r="117" spans="4:34" hidden="1" x14ac:dyDescent="0.35">
      <c r="D117" s="27"/>
      <c r="E117" s="27"/>
      <c r="N117" s="27"/>
      <c r="O117" s="27"/>
      <c r="P117" s="27"/>
      <c r="Z117" s="27"/>
      <c r="AA117" s="27"/>
      <c r="AB117" s="27"/>
      <c r="AF117" s="27"/>
      <c r="AG117" s="278"/>
      <c r="AH117" s="27"/>
    </row>
    <row r="118" spans="4:34" hidden="1" x14ac:dyDescent="0.35">
      <c r="D118" s="27"/>
      <c r="E118" s="27"/>
      <c r="N118" s="27"/>
      <c r="O118" s="27"/>
      <c r="P118" s="27"/>
      <c r="Z118" s="27"/>
      <c r="AA118" s="27"/>
      <c r="AB118" s="27"/>
      <c r="AF118" s="27"/>
      <c r="AG118" s="278"/>
      <c r="AH118" s="27"/>
    </row>
    <row r="119" spans="4:34" hidden="1" x14ac:dyDescent="0.35">
      <c r="D119" s="27"/>
      <c r="E119" s="27"/>
      <c r="N119" s="27"/>
      <c r="O119" s="27"/>
      <c r="P119" s="27"/>
      <c r="Z119" s="27"/>
      <c r="AA119" s="27"/>
      <c r="AB119" s="27"/>
      <c r="AF119" s="27"/>
      <c r="AG119" s="278"/>
      <c r="AH119" s="27"/>
    </row>
    <row r="120" spans="4:34" hidden="1" x14ac:dyDescent="0.35">
      <c r="D120" s="27"/>
      <c r="E120" s="27"/>
      <c r="N120" s="27"/>
      <c r="O120" s="27"/>
      <c r="P120" s="27"/>
      <c r="Z120" s="27"/>
      <c r="AA120" s="27"/>
      <c r="AB120" s="27"/>
      <c r="AF120" s="27"/>
      <c r="AG120" s="278"/>
      <c r="AH120" s="27"/>
    </row>
    <row r="121" spans="4:34" hidden="1" x14ac:dyDescent="0.35">
      <c r="D121" s="27"/>
      <c r="E121" s="27"/>
      <c r="N121" s="27"/>
      <c r="O121" s="27"/>
      <c r="P121" s="27"/>
      <c r="Z121" s="27"/>
      <c r="AA121" s="27"/>
      <c r="AB121" s="27"/>
      <c r="AF121" s="27"/>
      <c r="AG121" s="278"/>
      <c r="AH121" s="27"/>
    </row>
    <row r="122" spans="4:34" hidden="1" x14ac:dyDescent="0.35">
      <c r="D122" s="27"/>
      <c r="E122" s="27"/>
      <c r="N122" s="27"/>
      <c r="O122" s="27"/>
      <c r="P122" s="27"/>
      <c r="Z122" s="27"/>
      <c r="AA122" s="27"/>
      <c r="AB122" s="27"/>
      <c r="AF122" s="27"/>
      <c r="AG122" s="278"/>
      <c r="AH122" s="27"/>
    </row>
    <row r="123" spans="4:34" hidden="1" x14ac:dyDescent="0.35">
      <c r="D123" s="27"/>
      <c r="E123" s="27"/>
      <c r="N123" s="27"/>
      <c r="O123" s="27"/>
      <c r="P123" s="27"/>
      <c r="Z123" s="27"/>
      <c r="AA123" s="27"/>
      <c r="AB123" s="27"/>
      <c r="AF123" s="27"/>
      <c r="AG123" s="278"/>
      <c r="AH123" s="27"/>
    </row>
    <row r="124" spans="4:34" hidden="1" x14ac:dyDescent="0.35">
      <c r="D124" s="27"/>
      <c r="E124" s="27"/>
      <c r="N124" s="27"/>
      <c r="O124" s="27"/>
      <c r="P124" s="27"/>
      <c r="Z124" s="27"/>
      <c r="AA124" s="27"/>
      <c r="AB124" s="27"/>
      <c r="AF124" s="27"/>
      <c r="AG124" s="278"/>
      <c r="AH124" s="27"/>
    </row>
    <row r="125" spans="4:34" hidden="1" x14ac:dyDescent="0.35">
      <c r="D125" s="27"/>
      <c r="E125" s="27"/>
      <c r="N125" s="27"/>
      <c r="O125" s="27"/>
      <c r="P125" s="27"/>
      <c r="Z125" s="27"/>
      <c r="AA125" s="27"/>
      <c r="AB125" s="27"/>
      <c r="AF125" s="27"/>
      <c r="AG125" s="278"/>
      <c r="AH125" s="27"/>
    </row>
    <row r="126" spans="4:34" hidden="1" x14ac:dyDescent="0.35">
      <c r="D126" s="27"/>
      <c r="E126" s="27"/>
      <c r="N126" s="27"/>
      <c r="O126" s="27"/>
      <c r="P126" s="27"/>
      <c r="Z126" s="27"/>
      <c r="AA126" s="27"/>
      <c r="AB126" s="27"/>
      <c r="AF126" s="27"/>
      <c r="AG126" s="278"/>
      <c r="AH126" s="27"/>
    </row>
    <row r="127" spans="4:34" hidden="1" x14ac:dyDescent="0.35">
      <c r="D127" s="27"/>
      <c r="E127" s="27"/>
      <c r="N127" s="27"/>
      <c r="O127" s="27"/>
      <c r="P127" s="27"/>
      <c r="Z127" s="27"/>
      <c r="AA127" s="27"/>
      <c r="AB127" s="27"/>
      <c r="AF127" s="27"/>
      <c r="AG127" s="278"/>
      <c r="AH127" s="27"/>
    </row>
    <row r="128" spans="4:34" hidden="1" x14ac:dyDescent="0.35">
      <c r="D128" s="27"/>
      <c r="E128" s="27"/>
      <c r="N128" s="27"/>
      <c r="O128" s="27"/>
      <c r="P128" s="27"/>
      <c r="Z128" s="27"/>
      <c r="AA128" s="27"/>
      <c r="AB128" s="27"/>
      <c r="AF128" s="27"/>
      <c r="AG128" s="278"/>
      <c r="AH128" s="27"/>
    </row>
    <row r="129" spans="4:34" hidden="1" x14ac:dyDescent="0.35">
      <c r="D129" s="27"/>
      <c r="E129" s="27"/>
      <c r="N129" s="27"/>
      <c r="O129" s="27"/>
      <c r="P129" s="27"/>
      <c r="Z129" s="27"/>
      <c r="AA129" s="27"/>
      <c r="AB129" s="27"/>
      <c r="AF129" s="27"/>
      <c r="AG129" s="278"/>
      <c r="AH129" s="27"/>
    </row>
    <row r="130" spans="4:34" hidden="1" x14ac:dyDescent="0.35">
      <c r="D130" s="27"/>
      <c r="E130" s="27"/>
      <c r="N130" s="27"/>
      <c r="O130" s="27"/>
      <c r="P130" s="27"/>
      <c r="Z130" s="27"/>
      <c r="AA130" s="27"/>
      <c r="AB130" s="27"/>
      <c r="AF130" s="27"/>
      <c r="AG130" s="278"/>
      <c r="AH130" s="27"/>
    </row>
    <row r="131" spans="4:34" hidden="1" x14ac:dyDescent="0.35">
      <c r="D131" s="27"/>
      <c r="E131" s="27"/>
      <c r="N131" s="27"/>
      <c r="O131" s="27"/>
      <c r="P131" s="27"/>
      <c r="Z131" s="27"/>
      <c r="AA131" s="27"/>
      <c r="AB131" s="27"/>
      <c r="AF131" s="27"/>
      <c r="AG131" s="278"/>
      <c r="AH131" s="27"/>
    </row>
    <row r="132" spans="4:34" hidden="1" x14ac:dyDescent="0.35">
      <c r="D132" s="27"/>
      <c r="E132" s="27"/>
      <c r="N132" s="27"/>
      <c r="O132" s="27"/>
      <c r="P132" s="27"/>
      <c r="Z132" s="27"/>
      <c r="AA132" s="27"/>
      <c r="AB132" s="27"/>
      <c r="AF132" s="27"/>
      <c r="AG132" s="278"/>
      <c r="AH132" s="27"/>
    </row>
    <row r="133" spans="4:34" hidden="1" x14ac:dyDescent="0.35">
      <c r="D133" s="27"/>
      <c r="E133" s="27"/>
      <c r="N133" s="27"/>
      <c r="O133" s="27"/>
      <c r="P133" s="27"/>
      <c r="Z133" s="27"/>
      <c r="AA133" s="27"/>
      <c r="AB133" s="27"/>
      <c r="AF133" s="27"/>
      <c r="AG133" s="278"/>
      <c r="AH133" s="27"/>
    </row>
    <row r="134" spans="4:34" hidden="1" x14ac:dyDescent="0.35">
      <c r="D134" s="27"/>
      <c r="E134" s="27"/>
      <c r="N134" s="27"/>
      <c r="O134" s="27"/>
      <c r="P134" s="27"/>
      <c r="Z134" s="27"/>
      <c r="AA134" s="27"/>
      <c r="AB134" s="27"/>
      <c r="AF134" s="27"/>
      <c r="AG134" s="278"/>
      <c r="AH134" s="27"/>
    </row>
    <row r="135" spans="4:34" hidden="1" x14ac:dyDescent="0.35">
      <c r="D135" s="27"/>
      <c r="E135" s="27"/>
      <c r="N135" s="27"/>
      <c r="O135" s="27"/>
      <c r="P135" s="27"/>
      <c r="Z135" s="27"/>
      <c r="AA135" s="27"/>
      <c r="AB135" s="27"/>
      <c r="AF135" s="27"/>
      <c r="AG135" s="278"/>
      <c r="AH135" s="27"/>
    </row>
    <row r="136" spans="4:34" hidden="1" x14ac:dyDescent="0.35">
      <c r="D136" s="27"/>
      <c r="E136" s="27"/>
      <c r="N136" s="27"/>
      <c r="O136" s="27"/>
      <c r="P136" s="27"/>
      <c r="Z136" s="27"/>
      <c r="AA136" s="27"/>
      <c r="AB136" s="27"/>
      <c r="AF136" s="27"/>
      <c r="AG136" s="278"/>
      <c r="AH136" s="27"/>
    </row>
    <row r="137" spans="4:34" hidden="1" x14ac:dyDescent="0.35">
      <c r="D137" s="27"/>
      <c r="E137" s="27"/>
      <c r="N137" s="27"/>
      <c r="O137" s="27"/>
      <c r="P137" s="27"/>
      <c r="Z137" s="27"/>
      <c r="AA137" s="27"/>
      <c r="AB137" s="27"/>
      <c r="AF137" s="27"/>
      <c r="AG137" s="278"/>
      <c r="AH137" s="27"/>
    </row>
    <row r="138" spans="4:34" hidden="1" x14ac:dyDescent="0.35">
      <c r="D138" s="27"/>
      <c r="E138" s="27"/>
      <c r="N138" s="27"/>
      <c r="O138" s="27"/>
      <c r="P138" s="27"/>
      <c r="Z138" s="27"/>
      <c r="AA138" s="27"/>
      <c r="AB138" s="27"/>
      <c r="AF138" s="27"/>
      <c r="AG138" s="278"/>
      <c r="AH138" s="27"/>
    </row>
    <row r="139" spans="4:34" hidden="1" x14ac:dyDescent="0.35">
      <c r="D139" s="27"/>
      <c r="E139" s="27"/>
      <c r="N139" s="27"/>
      <c r="O139" s="27"/>
      <c r="P139" s="27"/>
      <c r="Z139" s="27"/>
      <c r="AA139" s="27"/>
      <c r="AB139" s="27"/>
      <c r="AF139" s="27"/>
      <c r="AG139" s="278"/>
      <c r="AH139" s="27"/>
    </row>
    <row r="140" spans="4:34" hidden="1" x14ac:dyDescent="0.35">
      <c r="D140" s="27"/>
      <c r="E140" s="27"/>
      <c r="N140" s="27"/>
      <c r="O140" s="27"/>
      <c r="P140" s="27"/>
      <c r="Z140" s="27"/>
      <c r="AA140" s="27"/>
      <c r="AB140" s="27"/>
      <c r="AF140" s="27"/>
      <c r="AG140" s="278"/>
      <c r="AH140" s="27"/>
    </row>
    <row r="141" spans="4:34" hidden="1" x14ac:dyDescent="0.35">
      <c r="D141" s="27"/>
      <c r="E141" s="27"/>
      <c r="N141" s="27"/>
      <c r="O141" s="27"/>
      <c r="P141" s="27"/>
      <c r="Z141" s="27"/>
      <c r="AA141" s="27"/>
      <c r="AB141" s="27"/>
      <c r="AF141" s="27"/>
      <c r="AG141" s="278"/>
      <c r="AH141" s="27"/>
    </row>
    <row r="142" spans="4:34" hidden="1" x14ac:dyDescent="0.35">
      <c r="D142" s="27"/>
      <c r="E142" s="27"/>
      <c r="N142" s="27"/>
      <c r="O142" s="27"/>
      <c r="P142" s="27"/>
      <c r="Z142" s="27"/>
      <c r="AA142" s="27"/>
      <c r="AB142" s="27"/>
      <c r="AF142" s="27"/>
      <c r="AG142" s="278"/>
      <c r="AH142" s="27"/>
    </row>
    <row r="143" spans="4:34" hidden="1" x14ac:dyDescent="0.35">
      <c r="D143" s="27"/>
      <c r="E143" s="27"/>
      <c r="N143" s="27"/>
      <c r="O143" s="27"/>
      <c r="P143" s="27"/>
      <c r="Z143" s="27"/>
      <c r="AA143" s="27"/>
      <c r="AB143" s="27"/>
      <c r="AF143" s="27"/>
      <c r="AG143" s="278"/>
      <c r="AH143" s="27"/>
    </row>
    <row r="144" spans="4:34" hidden="1" x14ac:dyDescent="0.35">
      <c r="D144" s="27"/>
      <c r="E144" s="27"/>
      <c r="N144" s="27"/>
      <c r="O144" s="27"/>
      <c r="P144" s="27"/>
      <c r="Z144" s="27"/>
      <c r="AA144" s="27"/>
      <c r="AB144" s="27"/>
      <c r="AF144" s="27"/>
      <c r="AG144" s="278"/>
      <c r="AH144" s="27"/>
    </row>
    <row r="145" spans="4:34" hidden="1" x14ac:dyDescent="0.35">
      <c r="D145" s="27"/>
      <c r="E145" s="27"/>
      <c r="N145" s="27"/>
      <c r="O145" s="27"/>
      <c r="P145" s="27"/>
      <c r="Z145" s="27"/>
      <c r="AA145" s="27"/>
      <c r="AB145" s="27"/>
      <c r="AF145" s="27"/>
      <c r="AG145" s="278"/>
      <c r="AH145" s="27"/>
    </row>
    <row r="146" spans="4:34" hidden="1" x14ac:dyDescent="0.35">
      <c r="D146" s="27"/>
      <c r="E146" s="27"/>
      <c r="N146" s="27"/>
      <c r="O146" s="27"/>
      <c r="P146" s="27"/>
      <c r="Z146" s="27"/>
      <c r="AA146" s="27"/>
      <c r="AB146" s="27"/>
      <c r="AF146" s="27"/>
      <c r="AG146" s="278"/>
      <c r="AH146" s="27"/>
    </row>
    <row r="147" spans="4:34" hidden="1" x14ac:dyDescent="0.35">
      <c r="D147" s="27"/>
      <c r="E147" s="27"/>
      <c r="N147" s="27"/>
      <c r="O147" s="27"/>
      <c r="P147" s="27"/>
      <c r="Z147" s="27"/>
      <c r="AA147" s="27"/>
      <c r="AB147" s="27"/>
      <c r="AF147" s="27"/>
      <c r="AG147" s="278"/>
      <c r="AH147" s="27"/>
    </row>
    <row r="148" spans="4:34" hidden="1" x14ac:dyDescent="0.35">
      <c r="D148" s="27"/>
      <c r="E148" s="27"/>
      <c r="N148" s="27"/>
      <c r="O148" s="27"/>
      <c r="P148" s="27"/>
      <c r="Z148" s="27"/>
      <c r="AA148" s="27"/>
      <c r="AB148" s="27"/>
      <c r="AF148" s="27"/>
      <c r="AG148" s="278"/>
      <c r="AH148" s="27"/>
    </row>
    <row r="149" spans="4:34" hidden="1" x14ac:dyDescent="0.35">
      <c r="D149" s="27"/>
      <c r="E149" s="27"/>
      <c r="N149" s="27"/>
      <c r="O149" s="27"/>
      <c r="P149" s="27"/>
      <c r="Z149" s="27"/>
      <c r="AA149" s="27"/>
      <c r="AB149" s="27"/>
      <c r="AF149" s="27"/>
      <c r="AG149" s="278"/>
      <c r="AH149" s="27"/>
    </row>
    <row r="150" spans="4:34" hidden="1" x14ac:dyDescent="0.35">
      <c r="D150" s="27"/>
      <c r="E150" s="27"/>
      <c r="N150" s="27"/>
      <c r="O150" s="27"/>
      <c r="P150" s="27"/>
      <c r="Z150" s="27"/>
      <c r="AA150" s="27"/>
      <c r="AB150" s="27"/>
      <c r="AF150" s="27"/>
      <c r="AG150" s="278"/>
      <c r="AH150" s="27"/>
    </row>
    <row r="151" spans="4:34" hidden="1" x14ac:dyDescent="0.35">
      <c r="D151" s="27"/>
      <c r="E151" s="27"/>
      <c r="N151" s="27"/>
      <c r="O151" s="27"/>
      <c r="P151" s="27"/>
      <c r="Z151" s="27"/>
      <c r="AA151" s="27"/>
      <c r="AB151" s="27"/>
      <c r="AF151" s="27"/>
      <c r="AG151" s="278"/>
      <c r="AH151" s="27"/>
    </row>
    <row r="152" spans="4:34" hidden="1" x14ac:dyDescent="0.35">
      <c r="D152" s="27"/>
      <c r="E152" s="27"/>
      <c r="N152" s="27"/>
      <c r="O152" s="27"/>
      <c r="P152" s="27"/>
      <c r="Z152" s="27"/>
      <c r="AA152" s="27"/>
      <c r="AB152" s="27"/>
      <c r="AF152" s="27"/>
      <c r="AG152" s="278"/>
      <c r="AH152" s="27"/>
    </row>
    <row r="153" spans="4:34" hidden="1" x14ac:dyDescent="0.35">
      <c r="D153" s="27"/>
      <c r="E153" s="27"/>
      <c r="N153" s="27"/>
      <c r="O153" s="27"/>
      <c r="P153" s="27"/>
      <c r="Z153" s="27"/>
      <c r="AA153" s="27"/>
      <c r="AB153" s="27"/>
      <c r="AF153" s="27"/>
      <c r="AG153" s="278"/>
      <c r="AH153" s="27"/>
    </row>
    <row r="154" spans="4:34" hidden="1" x14ac:dyDescent="0.35">
      <c r="D154" s="27"/>
      <c r="E154" s="27"/>
      <c r="N154" s="27"/>
      <c r="O154" s="27"/>
      <c r="P154" s="27"/>
      <c r="Z154" s="27"/>
      <c r="AA154" s="27"/>
      <c r="AB154" s="27"/>
      <c r="AF154" s="27"/>
      <c r="AG154" s="278"/>
      <c r="AH154" s="27"/>
    </row>
    <row r="155" spans="4:34" hidden="1" x14ac:dyDescent="0.35">
      <c r="D155" s="27"/>
      <c r="E155" s="27"/>
      <c r="N155" s="27"/>
      <c r="O155" s="27"/>
      <c r="P155" s="27"/>
      <c r="Z155" s="27"/>
      <c r="AA155" s="27"/>
      <c r="AB155" s="27"/>
      <c r="AF155" s="27"/>
      <c r="AG155" s="278"/>
      <c r="AH155" s="27"/>
    </row>
    <row r="156" spans="4:34" hidden="1" x14ac:dyDescent="0.35">
      <c r="D156" s="27"/>
      <c r="E156" s="27"/>
      <c r="N156" s="27"/>
      <c r="O156" s="27"/>
      <c r="P156" s="27"/>
      <c r="Z156" s="27"/>
      <c r="AA156" s="27"/>
      <c r="AB156" s="27"/>
      <c r="AF156" s="27"/>
      <c r="AG156" s="278"/>
      <c r="AH156" s="27"/>
    </row>
    <row r="157" spans="4:34" hidden="1" x14ac:dyDescent="0.35">
      <c r="D157" s="27"/>
      <c r="E157" s="27"/>
      <c r="N157" s="27"/>
      <c r="O157" s="27"/>
      <c r="P157" s="27"/>
      <c r="Z157" s="27"/>
      <c r="AA157" s="27"/>
      <c r="AB157" s="27"/>
      <c r="AF157" s="27"/>
      <c r="AG157" s="278"/>
      <c r="AH157" s="27"/>
    </row>
    <row r="158" spans="4:34" hidden="1" x14ac:dyDescent="0.35">
      <c r="D158" s="27"/>
      <c r="E158" s="27"/>
      <c r="N158" s="27"/>
      <c r="O158" s="27"/>
      <c r="P158" s="27"/>
      <c r="Z158" s="27"/>
      <c r="AA158" s="27"/>
      <c r="AB158" s="27"/>
      <c r="AF158" s="27"/>
      <c r="AG158" s="278"/>
      <c r="AH158" s="27"/>
    </row>
    <row r="159" spans="4:34" hidden="1" x14ac:dyDescent="0.35">
      <c r="D159" s="27"/>
      <c r="E159" s="27"/>
      <c r="N159" s="27"/>
      <c r="O159" s="27"/>
      <c r="P159" s="27"/>
      <c r="Z159" s="27"/>
      <c r="AA159" s="27"/>
      <c r="AB159" s="27"/>
      <c r="AF159" s="27"/>
      <c r="AG159" s="278"/>
      <c r="AH159" s="27"/>
    </row>
    <row r="160" spans="4:34" hidden="1" x14ac:dyDescent="0.35">
      <c r="D160" s="27"/>
      <c r="E160" s="27"/>
      <c r="N160" s="27"/>
      <c r="O160" s="27"/>
      <c r="P160" s="27"/>
      <c r="Z160" s="27"/>
      <c r="AA160" s="27"/>
      <c r="AB160" s="27"/>
      <c r="AF160" s="27"/>
      <c r="AG160" s="278"/>
      <c r="AH160" s="27"/>
    </row>
    <row r="161" spans="4:34" hidden="1" x14ac:dyDescent="0.35">
      <c r="D161" s="27"/>
      <c r="E161" s="27"/>
      <c r="N161" s="27"/>
      <c r="O161" s="27"/>
      <c r="P161" s="27"/>
      <c r="Z161" s="27"/>
      <c r="AA161" s="27"/>
      <c r="AB161" s="27"/>
      <c r="AF161" s="27"/>
      <c r="AG161" s="278"/>
      <c r="AH161" s="27"/>
    </row>
    <row r="162" spans="4:34" hidden="1" x14ac:dyDescent="0.35">
      <c r="D162" s="27"/>
      <c r="E162" s="27"/>
      <c r="N162" s="27"/>
      <c r="O162" s="27"/>
      <c r="P162" s="27"/>
      <c r="Z162" s="27"/>
      <c r="AA162" s="27"/>
      <c r="AB162" s="27"/>
      <c r="AF162" s="27"/>
      <c r="AG162" s="278"/>
      <c r="AH162" s="27"/>
    </row>
    <row r="163" spans="4:34" hidden="1" x14ac:dyDescent="0.35">
      <c r="D163" s="27"/>
      <c r="E163" s="27"/>
      <c r="N163" s="27"/>
      <c r="O163" s="27"/>
      <c r="P163" s="27"/>
      <c r="Z163" s="27"/>
      <c r="AA163" s="27"/>
      <c r="AB163" s="27"/>
      <c r="AF163" s="27"/>
      <c r="AG163" s="278"/>
      <c r="AH163" s="27"/>
    </row>
    <row r="164" spans="4:34" hidden="1" x14ac:dyDescent="0.35">
      <c r="D164" s="27"/>
      <c r="E164" s="27"/>
      <c r="N164" s="27"/>
      <c r="O164" s="27"/>
      <c r="P164" s="27"/>
      <c r="Z164" s="27"/>
      <c r="AA164" s="27"/>
      <c r="AB164" s="27"/>
      <c r="AF164" s="27"/>
      <c r="AG164" s="278"/>
      <c r="AH164" s="27"/>
    </row>
    <row r="165" spans="4:34" hidden="1" x14ac:dyDescent="0.35">
      <c r="D165" s="27"/>
      <c r="E165" s="27"/>
      <c r="N165" s="27"/>
      <c r="O165" s="27"/>
      <c r="P165" s="27"/>
      <c r="Z165" s="27"/>
      <c r="AA165" s="27"/>
      <c r="AB165" s="27"/>
      <c r="AF165" s="27"/>
      <c r="AG165" s="278"/>
      <c r="AH165" s="27"/>
    </row>
    <row r="166" spans="4:34" hidden="1" x14ac:dyDescent="0.35">
      <c r="D166" s="27"/>
      <c r="E166" s="27"/>
      <c r="N166" s="27"/>
      <c r="O166" s="27"/>
      <c r="P166" s="27"/>
      <c r="Z166" s="27"/>
      <c r="AA166" s="27"/>
      <c r="AB166" s="27"/>
      <c r="AF166" s="27"/>
      <c r="AG166" s="278"/>
      <c r="AH166" s="27"/>
    </row>
    <row r="167" spans="4:34" hidden="1" x14ac:dyDescent="0.35">
      <c r="D167" s="27"/>
      <c r="E167" s="27"/>
      <c r="N167" s="27"/>
      <c r="O167" s="27"/>
      <c r="P167" s="27"/>
      <c r="Z167" s="27"/>
      <c r="AA167" s="27"/>
      <c r="AB167" s="27"/>
      <c r="AF167" s="27"/>
      <c r="AG167" s="278"/>
      <c r="AH167" s="27"/>
    </row>
    <row r="168" spans="4:34" hidden="1" x14ac:dyDescent="0.35">
      <c r="D168" s="27"/>
      <c r="E168" s="27"/>
      <c r="N168" s="27"/>
      <c r="O168" s="27"/>
      <c r="P168" s="27"/>
      <c r="Z168" s="27"/>
      <c r="AA168" s="27"/>
      <c r="AB168" s="27"/>
      <c r="AF168" s="27"/>
      <c r="AG168" s="278"/>
      <c r="AH168" s="27"/>
    </row>
    <row r="169" spans="4:34" hidden="1" x14ac:dyDescent="0.35">
      <c r="D169" s="27"/>
      <c r="E169" s="27"/>
      <c r="N169" s="27"/>
      <c r="O169" s="27"/>
      <c r="P169" s="27"/>
      <c r="Z169" s="27"/>
      <c r="AA169" s="27"/>
      <c r="AB169" s="27"/>
      <c r="AF169" s="27"/>
      <c r="AG169" s="278"/>
      <c r="AH169" s="27"/>
    </row>
    <row r="170" spans="4:34" hidden="1" x14ac:dyDescent="0.35">
      <c r="D170" s="27"/>
      <c r="E170" s="27"/>
      <c r="N170" s="27"/>
      <c r="O170" s="27"/>
      <c r="P170" s="27"/>
      <c r="Z170" s="27"/>
      <c r="AA170" s="27"/>
      <c r="AB170" s="27"/>
      <c r="AF170" s="27"/>
      <c r="AG170" s="278"/>
      <c r="AH170" s="27"/>
    </row>
    <row r="171" spans="4:34" hidden="1" x14ac:dyDescent="0.35">
      <c r="D171" s="27"/>
      <c r="E171" s="27"/>
      <c r="N171" s="27"/>
      <c r="O171" s="27"/>
      <c r="P171" s="27"/>
      <c r="Z171" s="27"/>
      <c r="AA171" s="27"/>
      <c r="AB171" s="27"/>
      <c r="AF171" s="27"/>
      <c r="AG171" s="278"/>
      <c r="AH171" s="27"/>
    </row>
    <row r="172" spans="4:34" hidden="1" x14ac:dyDescent="0.35">
      <c r="D172" s="27"/>
      <c r="E172" s="27"/>
      <c r="N172" s="27"/>
      <c r="O172" s="27"/>
      <c r="P172" s="27"/>
      <c r="Z172" s="27"/>
      <c r="AA172" s="27"/>
      <c r="AB172" s="27"/>
      <c r="AF172" s="27"/>
      <c r="AG172" s="278"/>
      <c r="AH172" s="27"/>
    </row>
    <row r="173" spans="4:34" hidden="1" x14ac:dyDescent="0.35">
      <c r="D173" s="27"/>
      <c r="E173" s="27"/>
      <c r="N173" s="27"/>
      <c r="O173" s="27"/>
      <c r="P173" s="27"/>
      <c r="Z173" s="27"/>
      <c r="AA173" s="27"/>
      <c r="AB173" s="27"/>
      <c r="AF173" s="27"/>
      <c r="AG173" s="278"/>
      <c r="AH173" s="27"/>
    </row>
    <row r="174" spans="4:34" hidden="1" x14ac:dyDescent="0.35">
      <c r="D174" s="27"/>
      <c r="E174" s="27"/>
      <c r="N174" s="27"/>
      <c r="O174" s="27"/>
      <c r="P174" s="27"/>
      <c r="Z174" s="27"/>
      <c r="AA174" s="27"/>
      <c r="AB174" s="27"/>
      <c r="AF174" s="27"/>
      <c r="AG174" s="278"/>
      <c r="AH174" s="27"/>
    </row>
    <row r="175" spans="4:34" hidden="1" x14ac:dyDescent="0.35">
      <c r="D175" s="27"/>
      <c r="E175" s="27"/>
      <c r="N175" s="27"/>
      <c r="O175" s="27"/>
      <c r="P175" s="27"/>
      <c r="Z175" s="27"/>
      <c r="AA175" s="27"/>
      <c r="AB175" s="27"/>
      <c r="AF175" s="27"/>
      <c r="AG175" s="278"/>
      <c r="AH175" s="27"/>
    </row>
    <row r="176" spans="4:34" hidden="1" x14ac:dyDescent="0.35">
      <c r="D176" s="27"/>
      <c r="E176" s="27"/>
      <c r="N176" s="27"/>
      <c r="O176" s="27"/>
      <c r="P176" s="27"/>
      <c r="Z176" s="27"/>
      <c r="AA176" s="27"/>
      <c r="AB176" s="27"/>
      <c r="AF176" s="27"/>
      <c r="AG176" s="278"/>
      <c r="AH176" s="27"/>
    </row>
    <row r="177" spans="4:34" hidden="1" x14ac:dyDescent="0.35">
      <c r="D177" s="27"/>
      <c r="E177" s="27"/>
      <c r="N177" s="27"/>
      <c r="O177" s="27"/>
      <c r="P177" s="27"/>
      <c r="Z177" s="27"/>
      <c r="AA177" s="27"/>
      <c r="AB177" s="27"/>
      <c r="AF177" s="27"/>
      <c r="AG177" s="278"/>
      <c r="AH177" s="27"/>
    </row>
    <row r="178" spans="4:34" hidden="1" x14ac:dyDescent="0.35">
      <c r="D178" s="27"/>
      <c r="E178" s="27"/>
      <c r="N178" s="27"/>
      <c r="O178" s="27"/>
      <c r="P178" s="27"/>
      <c r="Z178" s="27"/>
      <c r="AA178" s="27"/>
      <c r="AB178" s="27"/>
      <c r="AF178" s="27"/>
      <c r="AG178" s="278"/>
      <c r="AH178" s="27"/>
    </row>
    <row r="179" spans="4:34" hidden="1" x14ac:dyDescent="0.35">
      <c r="D179" s="27"/>
      <c r="E179" s="27"/>
      <c r="N179" s="27"/>
      <c r="O179" s="27"/>
      <c r="P179" s="27"/>
      <c r="Z179" s="27"/>
      <c r="AA179" s="27"/>
      <c r="AB179" s="27"/>
      <c r="AF179" s="27"/>
      <c r="AG179" s="278"/>
      <c r="AH179" s="27"/>
    </row>
    <row r="180" spans="4:34" hidden="1" x14ac:dyDescent="0.35">
      <c r="D180" s="27"/>
      <c r="E180" s="27"/>
      <c r="N180" s="27"/>
      <c r="O180" s="27"/>
      <c r="P180" s="27"/>
      <c r="Z180" s="27"/>
      <c r="AA180" s="27"/>
      <c r="AB180" s="27"/>
      <c r="AF180" s="27"/>
      <c r="AG180" s="278"/>
      <c r="AH180" s="27"/>
    </row>
    <row r="181" spans="4:34" hidden="1" x14ac:dyDescent="0.35">
      <c r="D181" s="27"/>
      <c r="E181" s="27"/>
      <c r="N181" s="27"/>
      <c r="O181" s="27"/>
      <c r="P181" s="27"/>
      <c r="Z181" s="27"/>
      <c r="AA181" s="27"/>
      <c r="AB181" s="27"/>
      <c r="AF181" s="27"/>
      <c r="AG181" s="278"/>
      <c r="AH181" s="27"/>
    </row>
    <row r="182" spans="4:34" hidden="1" x14ac:dyDescent="0.35">
      <c r="D182" s="27"/>
      <c r="E182" s="27"/>
      <c r="N182" s="27"/>
      <c r="O182" s="27"/>
      <c r="P182" s="27"/>
      <c r="Z182" s="27"/>
      <c r="AA182" s="27"/>
      <c r="AB182" s="27"/>
      <c r="AF182" s="27"/>
      <c r="AG182" s="278"/>
      <c r="AH182" s="27"/>
    </row>
    <row r="183" spans="4:34" hidden="1" x14ac:dyDescent="0.35">
      <c r="D183" s="27"/>
      <c r="E183" s="27"/>
      <c r="N183" s="27"/>
      <c r="O183" s="27"/>
      <c r="P183" s="27"/>
      <c r="Z183" s="27"/>
      <c r="AA183" s="27"/>
      <c r="AB183" s="27"/>
      <c r="AF183" s="27"/>
      <c r="AG183" s="278"/>
      <c r="AH183" s="27"/>
    </row>
    <row r="184" spans="4:34" hidden="1" x14ac:dyDescent="0.35">
      <c r="D184" s="27"/>
      <c r="E184" s="27"/>
      <c r="N184" s="27"/>
      <c r="O184" s="27"/>
      <c r="P184" s="27"/>
      <c r="Z184" s="27"/>
      <c r="AA184" s="27"/>
      <c r="AB184" s="27"/>
      <c r="AF184" s="27"/>
      <c r="AG184" s="278"/>
      <c r="AH184" s="27"/>
    </row>
    <row r="185" spans="4:34" hidden="1" x14ac:dyDescent="0.35">
      <c r="D185" s="27"/>
      <c r="E185" s="27"/>
      <c r="N185" s="27"/>
      <c r="O185" s="27"/>
      <c r="P185" s="27"/>
      <c r="Z185" s="27"/>
      <c r="AA185" s="27"/>
      <c r="AB185" s="27"/>
      <c r="AF185" s="27"/>
      <c r="AG185" s="278"/>
      <c r="AH185" s="27"/>
    </row>
    <row r="186" spans="4:34" hidden="1" x14ac:dyDescent="0.35">
      <c r="D186" s="27"/>
      <c r="E186" s="27"/>
      <c r="N186" s="27"/>
      <c r="O186" s="27"/>
      <c r="P186" s="27"/>
      <c r="Z186" s="27"/>
      <c r="AA186" s="27"/>
      <c r="AB186" s="27"/>
      <c r="AF186" s="27"/>
      <c r="AG186" s="278"/>
      <c r="AH186" s="27"/>
    </row>
    <row r="187" spans="4:34" hidden="1" x14ac:dyDescent="0.35">
      <c r="D187" s="27"/>
      <c r="E187" s="27"/>
      <c r="N187" s="27"/>
      <c r="O187" s="27"/>
      <c r="P187" s="27"/>
      <c r="Z187" s="27"/>
      <c r="AA187" s="27"/>
      <c r="AB187" s="27"/>
      <c r="AF187" s="27"/>
      <c r="AG187" s="278"/>
      <c r="AH187" s="27"/>
    </row>
    <row r="188" spans="4:34" hidden="1" x14ac:dyDescent="0.35">
      <c r="D188" s="27"/>
      <c r="E188" s="27"/>
      <c r="N188" s="27"/>
      <c r="O188" s="27"/>
      <c r="P188" s="27"/>
      <c r="Z188" s="27"/>
      <c r="AA188" s="27"/>
      <c r="AB188" s="27"/>
      <c r="AF188" s="27"/>
      <c r="AG188" s="278"/>
      <c r="AH188" s="27"/>
    </row>
    <row r="189" spans="4:34" hidden="1" x14ac:dyDescent="0.35">
      <c r="D189" s="27"/>
      <c r="E189" s="27"/>
      <c r="N189" s="27"/>
      <c r="O189" s="27"/>
      <c r="P189" s="27"/>
      <c r="Z189" s="27"/>
      <c r="AA189" s="27"/>
      <c r="AB189" s="27"/>
      <c r="AF189" s="27"/>
      <c r="AG189" s="278"/>
      <c r="AH189" s="27"/>
    </row>
    <row r="190" spans="4:34" hidden="1" x14ac:dyDescent="0.35">
      <c r="D190" s="27"/>
      <c r="E190" s="27"/>
      <c r="N190" s="27"/>
      <c r="O190" s="27"/>
      <c r="P190" s="27"/>
      <c r="Z190" s="27"/>
      <c r="AA190" s="27"/>
      <c r="AB190" s="27"/>
      <c r="AF190" s="27"/>
      <c r="AG190" s="278"/>
      <c r="AH190" s="27"/>
    </row>
    <row r="191" spans="4:34" hidden="1" x14ac:dyDescent="0.35">
      <c r="D191" s="27"/>
      <c r="E191" s="27"/>
      <c r="N191" s="27"/>
      <c r="O191" s="27"/>
      <c r="P191" s="27"/>
      <c r="Z191" s="27"/>
      <c r="AA191" s="27"/>
      <c r="AB191" s="27"/>
      <c r="AF191" s="27"/>
      <c r="AG191" s="278"/>
      <c r="AH191" s="27"/>
    </row>
    <row r="192" spans="4:34" hidden="1" x14ac:dyDescent="0.35">
      <c r="D192" s="27"/>
      <c r="E192" s="27"/>
      <c r="N192" s="27"/>
      <c r="O192" s="27"/>
      <c r="P192" s="27"/>
      <c r="Z192" s="27"/>
      <c r="AA192" s="27"/>
      <c r="AB192" s="27"/>
      <c r="AF192" s="27"/>
      <c r="AG192" s="278"/>
      <c r="AH192" s="27"/>
    </row>
    <row r="193" spans="4:34" hidden="1" x14ac:dyDescent="0.35">
      <c r="D193" s="27"/>
      <c r="E193" s="27"/>
      <c r="N193" s="27"/>
      <c r="O193" s="27"/>
      <c r="P193" s="27"/>
      <c r="Z193" s="27"/>
      <c r="AA193" s="27"/>
      <c r="AB193" s="27"/>
      <c r="AF193" s="27"/>
      <c r="AG193" s="278"/>
      <c r="AH193" s="27"/>
    </row>
    <row r="194" spans="4:34" hidden="1" x14ac:dyDescent="0.35">
      <c r="D194" s="27"/>
      <c r="E194" s="27"/>
      <c r="N194" s="27"/>
      <c r="O194" s="27"/>
      <c r="P194" s="27"/>
      <c r="Z194" s="27"/>
      <c r="AA194" s="27"/>
      <c r="AB194" s="27"/>
      <c r="AF194" s="27"/>
      <c r="AG194" s="278"/>
      <c r="AH194" s="27"/>
    </row>
    <row r="195" spans="4:34" hidden="1" x14ac:dyDescent="0.35">
      <c r="D195" s="27"/>
      <c r="E195" s="27"/>
      <c r="N195" s="27"/>
      <c r="O195" s="27"/>
      <c r="P195" s="27"/>
      <c r="Z195" s="27"/>
      <c r="AA195" s="27"/>
      <c r="AB195" s="27"/>
      <c r="AF195" s="27"/>
      <c r="AG195" s="278"/>
      <c r="AH195" s="27"/>
    </row>
    <row r="196" spans="4:34" hidden="1" x14ac:dyDescent="0.35">
      <c r="D196" s="27"/>
      <c r="E196" s="27"/>
      <c r="N196" s="27"/>
      <c r="O196" s="27"/>
      <c r="P196" s="27"/>
      <c r="Z196" s="27"/>
      <c r="AA196" s="27"/>
      <c r="AB196" s="27"/>
      <c r="AF196" s="27"/>
      <c r="AG196" s="278"/>
      <c r="AH196" s="27"/>
    </row>
    <row r="197" spans="4:34" hidden="1" x14ac:dyDescent="0.35">
      <c r="D197" s="27"/>
      <c r="E197" s="27"/>
      <c r="N197" s="27"/>
      <c r="O197" s="27"/>
      <c r="P197" s="27"/>
      <c r="Z197" s="27"/>
      <c r="AA197" s="27"/>
      <c r="AB197" s="27"/>
      <c r="AF197" s="27"/>
      <c r="AG197" s="278"/>
      <c r="AH197" s="27"/>
    </row>
    <row r="198" spans="4:34" hidden="1" x14ac:dyDescent="0.35">
      <c r="D198" s="27"/>
      <c r="E198" s="27"/>
      <c r="N198" s="27"/>
      <c r="O198" s="27"/>
      <c r="P198" s="27"/>
      <c r="Z198" s="27"/>
      <c r="AA198" s="27"/>
      <c r="AB198" s="27"/>
      <c r="AF198" s="27"/>
      <c r="AG198" s="278"/>
      <c r="AH198" s="27"/>
    </row>
    <row r="199" spans="4:34" hidden="1" x14ac:dyDescent="0.35">
      <c r="D199" s="27"/>
      <c r="E199" s="27"/>
      <c r="N199" s="27"/>
      <c r="O199" s="27"/>
      <c r="P199" s="27"/>
      <c r="Z199" s="27"/>
      <c r="AA199" s="27"/>
      <c r="AB199" s="27"/>
      <c r="AF199" s="27"/>
      <c r="AG199" s="278"/>
      <c r="AH199" s="27"/>
    </row>
    <row r="200" spans="4:34" hidden="1" x14ac:dyDescent="0.35">
      <c r="D200" s="27"/>
      <c r="E200" s="27"/>
      <c r="N200" s="27"/>
      <c r="O200" s="27"/>
      <c r="P200" s="27"/>
      <c r="Z200" s="27"/>
      <c r="AA200" s="27"/>
      <c r="AB200" s="27"/>
      <c r="AF200" s="27"/>
      <c r="AG200" s="278"/>
      <c r="AH200" s="27"/>
    </row>
    <row r="201" spans="4:34" hidden="1" x14ac:dyDescent="0.35">
      <c r="D201" s="27"/>
      <c r="E201" s="27"/>
      <c r="N201" s="27"/>
      <c r="O201" s="27"/>
      <c r="P201" s="27"/>
      <c r="Z201" s="27"/>
      <c r="AA201" s="27"/>
      <c r="AB201" s="27"/>
      <c r="AF201" s="27"/>
      <c r="AG201" s="278"/>
      <c r="AH201" s="27"/>
    </row>
    <row r="202" spans="4:34" hidden="1" x14ac:dyDescent="0.35">
      <c r="D202" s="27"/>
      <c r="E202" s="27"/>
      <c r="N202" s="27"/>
      <c r="O202" s="27"/>
      <c r="P202" s="27"/>
      <c r="Z202" s="27"/>
      <c r="AA202" s="27"/>
      <c r="AB202" s="27"/>
      <c r="AF202" s="27"/>
      <c r="AG202" s="278"/>
      <c r="AH202" s="27"/>
    </row>
    <row r="203" spans="4:34" hidden="1" x14ac:dyDescent="0.35">
      <c r="D203" s="27"/>
      <c r="E203" s="27"/>
      <c r="N203" s="27"/>
      <c r="O203" s="27"/>
      <c r="P203" s="27"/>
      <c r="Z203" s="27"/>
      <c r="AA203" s="27"/>
      <c r="AB203" s="27"/>
      <c r="AF203" s="27"/>
      <c r="AG203" s="278"/>
      <c r="AH203" s="27"/>
    </row>
    <row r="204" spans="4:34" hidden="1" x14ac:dyDescent="0.35">
      <c r="D204" s="27"/>
      <c r="E204" s="27"/>
      <c r="N204" s="27"/>
      <c r="O204" s="27"/>
      <c r="P204" s="27"/>
      <c r="Z204" s="27"/>
      <c r="AA204" s="27"/>
      <c r="AB204" s="27"/>
      <c r="AF204" s="27"/>
      <c r="AG204" s="278"/>
      <c r="AH204" s="27"/>
    </row>
    <row r="205" spans="4:34" hidden="1" x14ac:dyDescent="0.35">
      <c r="D205" s="27"/>
      <c r="E205" s="27"/>
      <c r="N205" s="27"/>
      <c r="O205" s="27"/>
      <c r="P205" s="27"/>
      <c r="Z205" s="27"/>
      <c r="AA205" s="27"/>
      <c r="AB205" s="27"/>
      <c r="AF205" s="27"/>
      <c r="AG205" s="278"/>
      <c r="AH205" s="27"/>
    </row>
    <row r="206" spans="4:34" hidden="1" x14ac:dyDescent="0.35">
      <c r="D206" s="27"/>
      <c r="E206" s="27"/>
      <c r="N206" s="27"/>
      <c r="O206" s="27"/>
      <c r="P206" s="27"/>
      <c r="Z206" s="27"/>
      <c r="AA206" s="27"/>
      <c r="AB206" s="27"/>
      <c r="AF206" s="27"/>
      <c r="AG206" s="278"/>
      <c r="AH206" s="27"/>
    </row>
    <row r="207" spans="4:34" hidden="1" x14ac:dyDescent="0.35">
      <c r="D207" s="27"/>
      <c r="E207" s="27"/>
      <c r="N207" s="27"/>
      <c r="O207" s="27"/>
      <c r="P207" s="27"/>
      <c r="Z207" s="27"/>
      <c r="AA207" s="27"/>
      <c r="AB207" s="27"/>
      <c r="AF207" s="27"/>
      <c r="AG207" s="278"/>
      <c r="AH207" s="27"/>
    </row>
    <row r="208" spans="4:34" hidden="1" x14ac:dyDescent="0.35">
      <c r="D208" s="27"/>
      <c r="E208" s="27"/>
      <c r="N208" s="27"/>
      <c r="O208" s="27"/>
      <c r="P208" s="27"/>
      <c r="Z208" s="27"/>
      <c r="AA208" s="27"/>
      <c r="AB208" s="27"/>
      <c r="AF208" s="27"/>
      <c r="AG208" s="278"/>
      <c r="AH208" s="27"/>
    </row>
    <row r="209" spans="4:34" hidden="1" x14ac:dyDescent="0.35">
      <c r="D209" s="27"/>
      <c r="E209" s="27"/>
      <c r="N209" s="27"/>
      <c r="O209" s="27"/>
      <c r="P209" s="27"/>
      <c r="Z209" s="27"/>
      <c r="AA209" s="27"/>
      <c r="AB209" s="27"/>
      <c r="AF209" s="27"/>
      <c r="AG209" s="278"/>
      <c r="AH209" s="27"/>
    </row>
    <row r="210" spans="4:34" hidden="1" x14ac:dyDescent="0.35">
      <c r="D210" s="27"/>
      <c r="E210" s="27"/>
      <c r="N210" s="27"/>
      <c r="O210" s="27"/>
      <c r="P210" s="27"/>
      <c r="Z210" s="27"/>
      <c r="AA210" s="27"/>
      <c r="AB210" s="27"/>
      <c r="AF210" s="27"/>
      <c r="AG210" s="278"/>
      <c r="AH210" s="27"/>
    </row>
    <row r="211" spans="4:34" hidden="1" x14ac:dyDescent="0.35">
      <c r="D211" s="27"/>
      <c r="E211" s="27"/>
      <c r="N211" s="27"/>
      <c r="O211" s="27"/>
      <c r="P211" s="27"/>
      <c r="Z211" s="27"/>
      <c r="AA211" s="27"/>
      <c r="AB211" s="27"/>
      <c r="AF211" s="27"/>
      <c r="AG211" s="278"/>
      <c r="AH211" s="27"/>
    </row>
    <row r="212" spans="4:34" hidden="1" x14ac:dyDescent="0.35">
      <c r="D212" s="27"/>
      <c r="E212" s="27"/>
      <c r="N212" s="27"/>
      <c r="O212" s="27"/>
      <c r="P212" s="27"/>
      <c r="Z212" s="27"/>
      <c r="AA212" s="27"/>
      <c r="AB212" s="27"/>
      <c r="AF212" s="27"/>
      <c r="AG212" s="278"/>
      <c r="AH212" s="27"/>
    </row>
    <row r="213" spans="4:34" hidden="1" x14ac:dyDescent="0.35">
      <c r="D213" s="27"/>
      <c r="E213" s="27"/>
      <c r="N213" s="27"/>
      <c r="O213" s="27"/>
      <c r="P213" s="27"/>
      <c r="Z213" s="27"/>
      <c r="AA213" s="27"/>
      <c r="AB213" s="27"/>
      <c r="AF213" s="27"/>
      <c r="AG213" s="278"/>
      <c r="AH213" s="27"/>
    </row>
    <row r="214" spans="4:34" hidden="1" x14ac:dyDescent="0.35">
      <c r="D214" s="27"/>
      <c r="E214" s="27"/>
      <c r="N214" s="27"/>
      <c r="O214" s="27"/>
      <c r="P214" s="27"/>
      <c r="Z214" s="27"/>
      <c r="AA214" s="27"/>
      <c r="AB214" s="27"/>
      <c r="AF214" s="27"/>
      <c r="AG214" s="278"/>
      <c r="AH214" s="27"/>
    </row>
    <row r="215" spans="4:34" hidden="1" x14ac:dyDescent="0.35">
      <c r="D215" s="27"/>
      <c r="E215" s="27"/>
      <c r="N215" s="27"/>
      <c r="O215" s="27"/>
      <c r="P215" s="27"/>
      <c r="Z215" s="27"/>
      <c r="AA215" s="27"/>
      <c r="AB215" s="27"/>
      <c r="AF215" s="27"/>
      <c r="AG215" s="278"/>
      <c r="AH215" s="27"/>
    </row>
    <row r="216" spans="4:34" hidden="1" x14ac:dyDescent="0.35">
      <c r="D216" s="27"/>
      <c r="E216" s="27"/>
      <c r="N216" s="27"/>
      <c r="O216" s="27"/>
      <c r="P216" s="27"/>
      <c r="Z216" s="27"/>
      <c r="AA216" s="27"/>
      <c r="AB216" s="27"/>
      <c r="AF216" s="27"/>
      <c r="AG216" s="278"/>
      <c r="AH216" s="27"/>
    </row>
    <row r="217" spans="4:34" hidden="1" x14ac:dyDescent="0.35">
      <c r="D217" s="27"/>
      <c r="E217" s="27"/>
      <c r="N217" s="27"/>
      <c r="O217" s="27"/>
      <c r="P217" s="27"/>
      <c r="Z217" s="27"/>
      <c r="AA217" s="27"/>
      <c r="AB217" s="27"/>
      <c r="AF217" s="27"/>
      <c r="AG217" s="278"/>
      <c r="AH217" s="27"/>
    </row>
    <row r="218" spans="4:34" hidden="1" x14ac:dyDescent="0.35">
      <c r="D218" s="27"/>
      <c r="E218" s="27"/>
      <c r="N218" s="27"/>
      <c r="O218" s="27"/>
      <c r="P218" s="27"/>
      <c r="Z218" s="27"/>
      <c r="AA218" s="27"/>
      <c r="AB218" s="27"/>
      <c r="AF218" s="27"/>
      <c r="AG218" s="278"/>
      <c r="AH218" s="27"/>
    </row>
    <row r="219" spans="4:34" hidden="1" x14ac:dyDescent="0.35">
      <c r="D219" s="27"/>
      <c r="E219" s="27"/>
      <c r="N219" s="27"/>
      <c r="O219" s="27"/>
      <c r="P219" s="27"/>
      <c r="Z219" s="27"/>
      <c r="AA219" s="27"/>
      <c r="AB219" s="27"/>
      <c r="AF219" s="27"/>
      <c r="AG219" s="278"/>
      <c r="AH219" s="27"/>
    </row>
    <row r="220" spans="4:34" hidden="1" x14ac:dyDescent="0.35">
      <c r="D220" s="27"/>
      <c r="E220" s="27"/>
      <c r="N220" s="27"/>
      <c r="O220" s="27"/>
      <c r="P220" s="27"/>
      <c r="Z220" s="27"/>
      <c r="AA220" s="27"/>
      <c r="AB220" s="27"/>
      <c r="AF220" s="27"/>
      <c r="AG220" s="278"/>
      <c r="AH220" s="27"/>
    </row>
    <row r="221" spans="4:34" hidden="1" x14ac:dyDescent="0.35">
      <c r="D221" s="27"/>
      <c r="E221" s="27"/>
      <c r="N221" s="27"/>
      <c r="O221" s="27"/>
      <c r="P221" s="27"/>
      <c r="Z221" s="27"/>
      <c r="AA221" s="27"/>
      <c r="AB221" s="27"/>
      <c r="AF221" s="27"/>
      <c r="AG221" s="278"/>
      <c r="AH221" s="27"/>
    </row>
    <row r="222" spans="4:34" hidden="1" x14ac:dyDescent="0.35">
      <c r="D222" s="27"/>
      <c r="E222" s="27"/>
      <c r="N222" s="27"/>
      <c r="O222" s="27"/>
      <c r="P222" s="27"/>
      <c r="Z222" s="27"/>
      <c r="AA222" s="27"/>
      <c r="AB222" s="27"/>
      <c r="AF222" s="27"/>
      <c r="AG222" s="278"/>
      <c r="AH222" s="27"/>
    </row>
    <row r="223" spans="4:34" hidden="1" x14ac:dyDescent="0.35">
      <c r="D223" s="27"/>
      <c r="E223" s="27"/>
      <c r="N223" s="27"/>
      <c r="O223" s="27"/>
      <c r="P223" s="27"/>
      <c r="Z223" s="27"/>
      <c r="AA223" s="27"/>
      <c r="AB223" s="27"/>
      <c r="AF223" s="27"/>
      <c r="AG223" s="278"/>
      <c r="AH223" s="27"/>
    </row>
    <row r="224" spans="4:34" hidden="1" x14ac:dyDescent="0.35">
      <c r="D224" s="27"/>
      <c r="E224" s="27"/>
      <c r="N224" s="27"/>
      <c r="O224" s="27"/>
      <c r="P224" s="27"/>
      <c r="Z224" s="27"/>
      <c r="AA224" s="27"/>
      <c r="AB224" s="27"/>
      <c r="AF224" s="27"/>
      <c r="AG224" s="278"/>
      <c r="AH224" s="27"/>
    </row>
    <row r="225" spans="4:34" hidden="1" x14ac:dyDescent="0.35">
      <c r="D225" s="27"/>
      <c r="E225" s="27"/>
      <c r="N225" s="27"/>
      <c r="O225" s="27"/>
      <c r="P225" s="27"/>
      <c r="Z225" s="27"/>
      <c r="AA225" s="27"/>
      <c r="AB225" s="27"/>
      <c r="AF225" s="27"/>
      <c r="AG225" s="278"/>
      <c r="AH225" s="27"/>
    </row>
    <row r="226" spans="4:34" hidden="1" x14ac:dyDescent="0.35">
      <c r="D226" s="27"/>
      <c r="E226" s="27"/>
      <c r="N226" s="27"/>
      <c r="O226" s="27"/>
      <c r="P226" s="27"/>
      <c r="Z226" s="27"/>
      <c r="AA226" s="27"/>
      <c r="AB226" s="27"/>
      <c r="AF226" s="27"/>
      <c r="AG226" s="278"/>
      <c r="AH226" s="27"/>
    </row>
    <row r="227" spans="4:34" hidden="1" x14ac:dyDescent="0.35">
      <c r="D227" s="27"/>
      <c r="E227" s="27"/>
      <c r="N227" s="27"/>
      <c r="O227" s="27"/>
      <c r="P227" s="27"/>
      <c r="Z227" s="27"/>
      <c r="AA227" s="27"/>
      <c r="AB227" s="27"/>
      <c r="AF227" s="27"/>
      <c r="AG227" s="278"/>
      <c r="AH227" s="27"/>
    </row>
    <row r="228" spans="4:34" hidden="1" x14ac:dyDescent="0.35">
      <c r="D228" s="27"/>
      <c r="E228" s="27"/>
      <c r="N228" s="27"/>
      <c r="O228" s="27"/>
      <c r="P228" s="27"/>
      <c r="Z228" s="27"/>
      <c r="AA228" s="27"/>
      <c r="AB228" s="27"/>
      <c r="AF228" s="27"/>
      <c r="AG228" s="278"/>
      <c r="AH228" s="27"/>
    </row>
    <row r="229" spans="4:34" hidden="1" x14ac:dyDescent="0.35">
      <c r="D229" s="27"/>
      <c r="E229" s="27"/>
      <c r="N229" s="27"/>
      <c r="O229" s="27"/>
      <c r="P229" s="27"/>
      <c r="Z229" s="27"/>
      <c r="AA229" s="27"/>
      <c r="AB229" s="27"/>
      <c r="AF229" s="27"/>
      <c r="AG229" s="278"/>
      <c r="AH229" s="27"/>
    </row>
    <row r="230" spans="4:34" hidden="1" x14ac:dyDescent="0.35">
      <c r="D230" s="27"/>
      <c r="E230" s="27"/>
      <c r="N230" s="27"/>
      <c r="O230" s="27"/>
      <c r="P230" s="27"/>
      <c r="Z230" s="27"/>
      <c r="AA230" s="27"/>
      <c r="AB230" s="27"/>
      <c r="AF230" s="27"/>
      <c r="AG230" s="278"/>
      <c r="AH230" s="27"/>
    </row>
    <row r="231" spans="4:34" hidden="1" x14ac:dyDescent="0.35">
      <c r="D231" s="27"/>
      <c r="E231" s="27"/>
      <c r="N231" s="27"/>
      <c r="O231" s="27"/>
      <c r="P231" s="27"/>
      <c r="Z231" s="27"/>
      <c r="AA231" s="27"/>
      <c r="AB231" s="27"/>
      <c r="AF231" s="27"/>
      <c r="AG231" s="278"/>
      <c r="AH231" s="27"/>
    </row>
    <row r="232" spans="4:34" hidden="1" x14ac:dyDescent="0.35">
      <c r="D232" s="27"/>
      <c r="E232" s="27"/>
      <c r="N232" s="27"/>
      <c r="O232" s="27"/>
      <c r="P232" s="27"/>
      <c r="Z232" s="27"/>
      <c r="AA232" s="27"/>
      <c r="AB232" s="27"/>
      <c r="AF232" s="27"/>
      <c r="AG232" s="278"/>
      <c r="AH232" s="27"/>
    </row>
    <row r="233" spans="4:34" hidden="1" x14ac:dyDescent="0.35">
      <c r="D233" s="27"/>
      <c r="E233" s="27"/>
      <c r="N233" s="27"/>
      <c r="O233" s="27"/>
      <c r="P233" s="27"/>
      <c r="Z233" s="27"/>
      <c r="AA233" s="27"/>
      <c r="AB233" s="27"/>
      <c r="AF233" s="27"/>
      <c r="AG233" s="278"/>
      <c r="AH233" s="27"/>
    </row>
    <row r="234" spans="4:34" hidden="1" x14ac:dyDescent="0.35">
      <c r="D234" s="27"/>
      <c r="E234" s="27"/>
      <c r="N234" s="27"/>
      <c r="O234" s="27"/>
      <c r="P234" s="27"/>
      <c r="Z234" s="27"/>
      <c r="AA234" s="27"/>
      <c r="AB234" s="27"/>
      <c r="AF234" s="27"/>
      <c r="AG234" s="278"/>
      <c r="AH234" s="27"/>
    </row>
    <row r="235" spans="4:34" hidden="1" x14ac:dyDescent="0.35">
      <c r="D235" s="27"/>
      <c r="E235" s="27"/>
      <c r="N235" s="27"/>
      <c r="O235" s="27"/>
      <c r="P235" s="27"/>
      <c r="Z235" s="27"/>
      <c r="AA235" s="27"/>
      <c r="AB235" s="27"/>
      <c r="AF235" s="27"/>
      <c r="AG235" s="278"/>
      <c r="AH235" s="27"/>
    </row>
    <row r="236" spans="4:34" hidden="1" x14ac:dyDescent="0.35">
      <c r="D236" s="27"/>
      <c r="E236" s="27"/>
      <c r="N236" s="27"/>
      <c r="O236" s="27"/>
      <c r="P236" s="27"/>
      <c r="Z236" s="27"/>
      <c r="AA236" s="27"/>
      <c r="AB236" s="27"/>
      <c r="AF236" s="27"/>
      <c r="AG236" s="278"/>
      <c r="AH236" s="27"/>
    </row>
    <row r="237" spans="4:34" hidden="1" x14ac:dyDescent="0.35">
      <c r="D237" s="27"/>
      <c r="E237" s="27"/>
      <c r="N237" s="27"/>
      <c r="O237" s="27"/>
      <c r="P237" s="27"/>
      <c r="Z237" s="27"/>
      <c r="AA237" s="27"/>
      <c r="AB237" s="27"/>
      <c r="AF237" s="27"/>
      <c r="AG237" s="278"/>
      <c r="AH237" s="27"/>
    </row>
    <row r="238" spans="4:34" hidden="1" x14ac:dyDescent="0.35">
      <c r="D238" s="27"/>
      <c r="E238" s="27"/>
      <c r="N238" s="27"/>
      <c r="O238" s="27"/>
      <c r="P238" s="27"/>
      <c r="Z238" s="27"/>
      <c r="AA238" s="27"/>
      <c r="AB238" s="27"/>
      <c r="AF238" s="27"/>
      <c r="AG238" s="278"/>
      <c r="AH238" s="27"/>
    </row>
    <row r="239" spans="4:34" hidden="1" x14ac:dyDescent="0.35">
      <c r="D239" s="27"/>
      <c r="E239" s="27"/>
      <c r="N239" s="27"/>
      <c r="O239" s="27"/>
      <c r="P239" s="27"/>
      <c r="Z239" s="27"/>
      <c r="AA239" s="27"/>
      <c r="AB239" s="27"/>
      <c r="AF239" s="27"/>
      <c r="AG239" s="278"/>
      <c r="AH239" s="27"/>
    </row>
    <row r="240" spans="4:34" hidden="1" x14ac:dyDescent="0.35">
      <c r="D240" s="27"/>
      <c r="E240" s="27"/>
      <c r="N240" s="27"/>
      <c r="O240" s="27"/>
      <c r="P240" s="27"/>
      <c r="Z240" s="27"/>
      <c r="AA240" s="27"/>
      <c r="AB240" s="27"/>
      <c r="AF240" s="27"/>
      <c r="AG240" s="278"/>
      <c r="AH240" s="27"/>
    </row>
    <row r="241" spans="4:34" hidden="1" x14ac:dyDescent="0.35">
      <c r="D241" s="27"/>
      <c r="E241" s="27"/>
      <c r="N241" s="27"/>
      <c r="O241" s="27"/>
      <c r="P241" s="27"/>
      <c r="Z241" s="27"/>
      <c r="AA241" s="27"/>
      <c r="AB241" s="27"/>
      <c r="AF241" s="27"/>
      <c r="AG241" s="278"/>
      <c r="AH241" s="27"/>
    </row>
    <row r="242" spans="4:34" hidden="1" x14ac:dyDescent="0.35">
      <c r="D242" s="27"/>
      <c r="E242" s="27"/>
      <c r="N242" s="27"/>
      <c r="O242" s="27"/>
      <c r="P242" s="27"/>
      <c r="Z242" s="27"/>
      <c r="AA242" s="27"/>
      <c r="AB242" s="27"/>
      <c r="AF242" s="27"/>
      <c r="AG242" s="278"/>
      <c r="AH242" s="27"/>
    </row>
    <row r="243" spans="4:34" hidden="1" x14ac:dyDescent="0.35">
      <c r="D243" s="27"/>
      <c r="E243" s="27"/>
      <c r="N243" s="27"/>
      <c r="O243" s="27"/>
      <c r="P243" s="27"/>
      <c r="Z243" s="27"/>
      <c r="AA243" s="27"/>
      <c r="AB243" s="27"/>
      <c r="AF243" s="27"/>
      <c r="AG243" s="278"/>
      <c r="AH243" s="27"/>
    </row>
    <row r="244" spans="4:34" hidden="1" x14ac:dyDescent="0.35">
      <c r="D244" s="27"/>
      <c r="E244" s="27"/>
      <c r="N244" s="27"/>
      <c r="O244" s="27"/>
      <c r="P244" s="27"/>
      <c r="Z244" s="27"/>
      <c r="AA244" s="27"/>
      <c r="AB244" s="27"/>
      <c r="AF244" s="27"/>
      <c r="AG244" s="278"/>
      <c r="AH244" s="27"/>
    </row>
    <row r="245" spans="4:34" hidden="1" x14ac:dyDescent="0.35">
      <c r="D245" s="27"/>
      <c r="E245" s="27"/>
      <c r="N245" s="27"/>
      <c r="O245" s="27"/>
      <c r="P245" s="27"/>
      <c r="Z245" s="27"/>
      <c r="AA245" s="27"/>
      <c r="AB245" s="27"/>
      <c r="AF245" s="27"/>
      <c r="AG245" s="278"/>
      <c r="AH245" s="27"/>
    </row>
    <row r="246" spans="4:34" hidden="1" x14ac:dyDescent="0.35">
      <c r="D246" s="27"/>
      <c r="E246" s="27"/>
      <c r="N246" s="27"/>
      <c r="O246" s="27"/>
      <c r="P246" s="27"/>
      <c r="Z246" s="27"/>
      <c r="AA246" s="27"/>
      <c r="AB246" s="27"/>
      <c r="AF246" s="27"/>
      <c r="AG246" s="278"/>
      <c r="AH246" s="27"/>
    </row>
    <row r="247" spans="4:34" hidden="1" x14ac:dyDescent="0.35">
      <c r="D247" s="27"/>
      <c r="E247" s="27"/>
      <c r="N247" s="27"/>
      <c r="O247" s="27"/>
      <c r="P247" s="27"/>
      <c r="Z247" s="27"/>
      <c r="AA247" s="27"/>
      <c r="AB247" s="27"/>
      <c r="AF247" s="27"/>
      <c r="AG247" s="278"/>
      <c r="AH247" s="27"/>
    </row>
    <row r="248" spans="4:34" hidden="1" x14ac:dyDescent="0.35">
      <c r="D248" s="27"/>
      <c r="E248" s="27"/>
      <c r="N248" s="27"/>
      <c r="O248" s="27"/>
      <c r="P248" s="27"/>
      <c r="Z248" s="27"/>
      <c r="AA248" s="27"/>
      <c r="AB248" s="27"/>
      <c r="AF248" s="27"/>
      <c r="AG248" s="278"/>
      <c r="AH248" s="27"/>
    </row>
    <row r="249" spans="4:34" hidden="1" x14ac:dyDescent="0.35">
      <c r="D249" s="27"/>
      <c r="E249" s="27"/>
      <c r="N249" s="27"/>
      <c r="O249" s="27"/>
      <c r="P249" s="27"/>
      <c r="Z249" s="27"/>
      <c r="AA249" s="27"/>
      <c r="AB249" s="27"/>
      <c r="AF249" s="27"/>
      <c r="AG249" s="278"/>
      <c r="AH249" s="27"/>
    </row>
    <row r="250" spans="4:34" hidden="1" x14ac:dyDescent="0.35">
      <c r="D250" s="27"/>
      <c r="E250" s="27"/>
      <c r="N250" s="27"/>
      <c r="O250" s="27"/>
      <c r="P250" s="27"/>
      <c r="Z250" s="27"/>
      <c r="AA250" s="27"/>
      <c r="AB250" s="27"/>
      <c r="AF250" s="27"/>
      <c r="AG250" s="278"/>
      <c r="AH250" s="27"/>
    </row>
    <row r="251" spans="4:34" hidden="1" x14ac:dyDescent="0.35">
      <c r="D251" s="27"/>
      <c r="E251" s="27"/>
      <c r="N251" s="27"/>
      <c r="O251" s="27"/>
      <c r="P251" s="27"/>
      <c r="Z251" s="27"/>
      <c r="AA251" s="27"/>
      <c r="AB251" s="27"/>
      <c r="AF251" s="27"/>
      <c r="AG251" s="278"/>
      <c r="AH251" s="27"/>
    </row>
    <row r="252" spans="4:34" hidden="1" x14ac:dyDescent="0.35">
      <c r="D252" s="27"/>
      <c r="E252" s="27"/>
      <c r="N252" s="27"/>
      <c r="O252" s="27"/>
      <c r="P252" s="27"/>
      <c r="Z252" s="27"/>
      <c r="AA252" s="27"/>
      <c r="AB252" s="27"/>
      <c r="AF252" s="27"/>
      <c r="AG252" s="278"/>
      <c r="AH252" s="27"/>
    </row>
    <row r="253" spans="4:34" hidden="1" x14ac:dyDescent="0.35">
      <c r="D253" s="27"/>
      <c r="E253" s="27"/>
      <c r="N253" s="27"/>
      <c r="O253" s="27"/>
      <c r="P253" s="27"/>
      <c r="Z253" s="27"/>
      <c r="AA253" s="27"/>
      <c r="AB253" s="27"/>
      <c r="AF253" s="27"/>
      <c r="AG253" s="278"/>
      <c r="AH253" s="27"/>
    </row>
    <row r="254" spans="4:34" hidden="1" x14ac:dyDescent="0.35">
      <c r="D254" s="27"/>
      <c r="E254" s="27"/>
      <c r="N254" s="27"/>
      <c r="O254" s="27"/>
      <c r="P254" s="27"/>
      <c r="Z254" s="27"/>
      <c r="AA254" s="27"/>
      <c r="AB254" s="27"/>
      <c r="AF254" s="27"/>
      <c r="AG254" s="278"/>
      <c r="AH254" s="27"/>
    </row>
    <row r="255" spans="4:34" hidden="1" x14ac:dyDescent="0.35">
      <c r="D255" s="27"/>
      <c r="E255" s="27"/>
      <c r="N255" s="27"/>
      <c r="O255" s="27"/>
      <c r="P255" s="27"/>
      <c r="Z255" s="27"/>
      <c r="AA255" s="27"/>
      <c r="AB255" s="27"/>
      <c r="AF255" s="27"/>
      <c r="AG255" s="278"/>
      <c r="AH255" s="27"/>
    </row>
    <row r="256" spans="4:34" hidden="1" x14ac:dyDescent="0.35">
      <c r="D256" s="27"/>
      <c r="E256" s="27"/>
      <c r="N256" s="27"/>
      <c r="O256" s="27"/>
      <c r="P256" s="27"/>
      <c r="Z256" s="27"/>
      <c r="AA256" s="27"/>
      <c r="AB256" s="27"/>
      <c r="AF256" s="27"/>
      <c r="AG256" s="278"/>
      <c r="AH256" s="27"/>
    </row>
    <row r="257" spans="4:34" hidden="1" x14ac:dyDescent="0.35">
      <c r="D257" s="27"/>
      <c r="E257" s="27"/>
      <c r="N257" s="27"/>
      <c r="O257" s="27"/>
      <c r="P257" s="27"/>
      <c r="Z257" s="27"/>
      <c r="AA257" s="27"/>
      <c r="AB257" s="27"/>
      <c r="AF257" s="27"/>
      <c r="AG257" s="278"/>
      <c r="AH257" s="27"/>
    </row>
    <row r="258" spans="4:34" hidden="1" x14ac:dyDescent="0.35">
      <c r="D258" s="27"/>
      <c r="E258" s="27"/>
      <c r="N258" s="27"/>
      <c r="O258" s="27"/>
      <c r="P258" s="27"/>
      <c r="Z258" s="27"/>
      <c r="AA258" s="27"/>
      <c r="AB258" s="27"/>
      <c r="AF258" s="27"/>
      <c r="AG258" s="278"/>
      <c r="AH258" s="27"/>
    </row>
    <row r="259" spans="4:34" hidden="1" x14ac:dyDescent="0.35">
      <c r="D259" s="27"/>
      <c r="E259" s="27"/>
      <c r="N259" s="27"/>
      <c r="O259" s="27"/>
      <c r="P259" s="27"/>
      <c r="Z259" s="27"/>
      <c r="AA259" s="27"/>
      <c r="AB259" s="27"/>
      <c r="AF259" s="27"/>
      <c r="AG259" s="278"/>
      <c r="AH259" s="27"/>
    </row>
    <row r="260" spans="4:34" hidden="1" x14ac:dyDescent="0.35">
      <c r="D260" s="27"/>
      <c r="E260" s="27"/>
      <c r="N260" s="27"/>
      <c r="O260" s="27"/>
      <c r="P260" s="27"/>
      <c r="Z260" s="27"/>
      <c r="AA260" s="27"/>
      <c r="AB260" s="27"/>
      <c r="AF260" s="27"/>
      <c r="AG260" s="278"/>
      <c r="AH260" s="27"/>
    </row>
    <row r="261" spans="4:34" hidden="1" x14ac:dyDescent="0.35">
      <c r="D261" s="27"/>
      <c r="E261" s="27"/>
      <c r="N261" s="27"/>
      <c r="O261" s="27"/>
      <c r="P261" s="27"/>
      <c r="Z261" s="27"/>
      <c r="AA261" s="27"/>
      <c r="AB261" s="27"/>
      <c r="AF261" s="27"/>
      <c r="AG261" s="278"/>
      <c r="AH261" s="27"/>
    </row>
    <row r="262" spans="4:34" hidden="1" x14ac:dyDescent="0.35">
      <c r="D262" s="27"/>
      <c r="E262" s="27"/>
      <c r="N262" s="27"/>
      <c r="O262" s="27"/>
      <c r="P262" s="27"/>
      <c r="Z262" s="27"/>
      <c r="AA262" s="27"/>
      <c r="AB262" s="27"/>
      <c r="AF262" s="27"/>
      <c r="AG262" s="278"/>
      <c r="AH262" s="27"/>
    </row>
    <row r="263" spans="4:34" hidden="1" x14ac:dyDescent="0.35">
      <c r="D263" s="27"/>
      <c r="E263" s="27"/>
      <c r="N263" s="27"/>
      <c r="O263" s="27"/>
      <c r="P263" s="27"/>
      <c r="Z263" s="27"/>
      <c r="AA263" s="27"/>
      <c r="AB263" s="27"/>
      <c r="AF263" s="27"/>
      <c r="AG263" s="278"/>
      <c r="AH263" s="27"/>
    </row>
    <row r="264" spans="4:34" hidden="1" x14ac:dyDescent="0.35">
      <c r="D264" s="27"/>
      <c r="E264" s="27"/>
      <c r="N264" s="27"/>
      <c r="O264" s="27"/>
      <c r="P264" s="27"/>
      <c r="Z264" s="27"/>
      <c r="AA264" s="27"/>
      <c r="AB264" s="27"/>
      <c r="AF264" s="27"/>
      <c r="AG264" s="278"/>
      <c r="AH264" s="27"/>
    </row>
    <row r="265" spans="4:34" hidden="1" x14ac:dyDescent="0.35">
      <c r="D265" s="27"/>
      <c r="E265" s="27"/>
      <c r="N265" s="27"/>
      <c r="O265" s="27"/>
      <c r="P265" s="27"/>
      <c r="Z265" s="27"/>
      <c r="AA265" s="27"/>
      <c r="AB265" s="27"/>
      <c r="AF265" s="27"/>
      <c r="AG265" s="278"/>
      <c r="AH265" s="27"/>
    </row>
    <row r="266" spans="4:34" hidden="1" x14ac:dyDescent="0.35">
      <c r="D266" s="27"/>
      <c r="E266" s="27"/>
      <c r="N266" s="27"/>
      <c r="O266" s="27"/>
      <c r="P266" s="27"/>
      <c r="Z266" s="27"/>
      <c r="AA266" s="27"/>
      <c r="AB266" s="27"/>
      <c r="AF266" s="27"/>
      <c r="AG266" s="278"/>
      <c r="AH266" s="27"/>
    </row>
    <row r="267" spans="4:34" hidden="1" x14ac:dyDescent="0.35">
      <c r="D267" s="27"/>
      <c r="E267" s="27"/>
      <c r="N267" s="27"/>
      <c r="O267" s="27"/>
      <c r="P267" s="27"/>
      <c r="Z267" s="27"/>
      <c r="AA267" s="27"/>
      <c r="AB267" s="27"/>
      <c r="AF267" s="27"/>
      <c r="AG267" s="278"/>
      <c r="AH267" s="27"/>
    </row>
    <row r="268" spans="4:34" hidden="1" x14ac:dyDescent="0.35">
      <c r="D268" s="27"/>
      <c r="E268" s="27"/>
      <c r="N268" s="27"/>
      <c r="O268" s="27"/>
      <c r="P268" s="27"/>
      <c r="Z268" s="27"/>
      <c r="AA268" s="27"/>
      <c r="AB268" s="27"/>
      <c r="AF268" s="27"/>
      <c r="AG268" s="278"/>
      <c r="AH268" s="27"/>
    </row>
    <row r="269" spans="4:34" hidden="1" x14ac:dyDescent="0.35">
      <c r="D269" s="27"/>
      <c r="E269" s="27"/>
      <c r="N269" s="27"/>
      <c r="O269" s="27"/>
      <c r="P269" s="27"/>
      <c r="Z269" s="27"/>
      <c r="AA269" s="27"/>
      <c r="AB269" s="27"/>
      <c r="AF269" s="27"/>
      <c r="AG269" s="278"/>
      <c r="AH269" s="27"/>
    </row>
    <row r="270" spans="4:34" hidden="1" x14ac:dyDescent="0.35">
      <c r="D270" s="27"/>
      <c r="E270" s="27"/>
      <c r="N270" s="27"/>
      <c r="O270" s="27"/>
      <c r="P270" s="27"/>
      <c r="Z270" s="27"/>
      <c r="AA270" s="27"/>
      <c r="AB270" s="27"/>
      <c r="AF270" s="27"/>
      <c r="AG270" s="278"/>
      <c r="AH270" s="27"/>
    </row>
    <row r="271" spans="4:34" hidden="1" x14ac:dyDescent="0.35">
      <c r="D271" s="27"/>
      <c r="E271" s="27"/>
      <c r="N271" s="27"/>
      <c r="O271" s="27"/>
      <c r="P271" s="27"/>
      <c r="Z271" s="27"/>
      <c r="AA271" s="27"/>
      <c r="AB271" s="27"/>
      <c r="AF271" s="27"/>
      <c r="AG271" s="278"/>
      <c r="AH271" s="27"/>
    </row>
    <row r="272" spans="4:34" hidden="1" x14ac:dyDescent="0.35">
      <c r="D272" s="27"/>
      <c r="E272" s="27"/>
      <c r="N272" s="27"/>
      <c r="O272" s="27"/>
      <c r="P272" s="27"/>
      <c r="Z272" s="27"/>
      <c r="AA272" s="27"/>
      <c r="AB272" s="27"/>
      <c r="AF272" s="27"/>
      <c r="AG272" s="278"/>
      <c r="AH272" s="27"/>
    </row>
    <row r="273" spans="4:34" hidden="1" x14ac:dyDescent="0.35">
      <c r="D273" s="27"/>
      <c r="E273" s="27"/>
      <c r="N273" s="27"/>
      <c r="O273" s="27"/>
      <c r="P273" s="27"/>
      <c r="Z273" s="27"/>
      <c r="AA273" s="27"/>
      <c r="AB273" s="27"/>
      <c r="AF273" s="27"/>
      <c r="AG273" s="278"/>
      <c r="AH273" s="27"/>
    </row>
    <row r="274" spans="4:34" hidden="1" x14ac:dyDescent="0.35">
      <c r="D274" s="27"/>
      <c r="E274" s="27"/>
      <c r="N274" s="27"/>
      <c r="O274" s="27"/>
      <c r="P274" s="27"/>
      <c r="Z274" s="27"/>
      <c r="AA274" s="27"/>
      <c r="AB274" s="27"/>
      <c r="AF274" s="27"/>
      <c r="AG274" s="278"/>
      <c r="AH274" s="27"/>
    </row>
    <row r="275" spans="4:34" hidden="1" x14ac:dyDescent="0.35">
      <c r="D275" s="27"/>
      <c r="E275" s="27"/>
      <c r="N275" s="27"/>
      <c r="O275" s="27"/>
      <c r="P275" s="27"/>
      <c r="Z275" s="27"/>
      <c r="AA275" s="27"/>
      <c r="AB275" s="27"/>
      <c r="AF275" s="27"/>
      <c r="AG275" s="278"/>
      <c r="AH275" s="27"/>
    </row>
    <row r="276" spans="4:34" hidden="1" x14ac:dyDescent="0.35">
      <c r="D276" s="27"/>
      <c r="E276" s="27"/>
      <c r="N276" s="27"/>
      <c r="O276" s="27"/>
      <c r="P276" s="27"/>
      <c r="Z276" s="27"/>
      <c r="AA276" s="27"/>
      <c r="AB276" s="27"/>
      <c r="AF276" s="27"/>
      <c r="AG276" s="278"/>
      <c r="AH276" s="27"/>
    </row>
    <row r="277" spans="4:34" hidden="1" x14ac:dyDescent="0.35">
      <c r="D277" s="27"/>
      <c r="E277" s="27"/>
      <c r="N277" s="27"/>
      <c r="O277" s="27"/>
      <c r="P277" s="27"/>
      <c r="Z277" s="27"/>
      <c r="AA277" s="27"/>
      <c r="AB277" s="27"/>
      <c r="AF277" s="27"/>
      <c r="AG277" s="278"/>
      <c r="AH277" s="27"/>
    </row>
    <row r="278" spans="4:34" hidden="1" x14ac:dyDescent="0.35">
      <c r="D278" s="27"/>
      <c r="E278" s="27"/>
      <c r="N278" s="27"/>
      <c r="O278" s="27"/>
      <c r="P278" s="27"/>
      <c r="Z278" s="27"/>
      <c r="AA278" s="27"/>
      <c r="AB278" s="27"/>
      <c r="AF278" s="27"/>
      <c r="AG278" s="278"/>
      <c r="AH278" s="27"/>
    </row>
    <row r="279" spans="4:34" hidden="1" x14ac:dyDescent="0.35">
      <c r="D279" s="27"/>
      <c r="E279" s="27"/>
      <c r="N279" s="27"/>
      <c r="O279" s="27"/>
      <c r="P279" s="27"/>
      <c r="Z279" s="27"/>
      <c r="AA279" s="27"/>
      <c r="AB279" s="27"/>
      <c r="AF279" s="27"/>
      <c r="AG279" s="278"/>
      <c r="AH279" s="27"/>
    </row>
    <row r="280" spans="4:34" hidden="1" x14ac:dyDescent="0.35">
      <c r="D280" s="27"/>
      <c r="E280" s="27"/>
      <c r="N280" s="27"/>
      <c r="O280" s="27"/>
      <c r="P280" s="27"/>
      <c r="Z280" s="27"/>
      <c r="AA280" s="27"/>
      <c r="AB280" s="27"/>
      <c r="AF280" s="27"/>
      <c r="AG280" s="278"/>
      <c r="AH280" s="27"/>
    </row>
    <row r="281" spans="4:34" hidden="1" x14ac:dyDescent="0.35">
      <c r="D281" s="27"/>
      <c r="E281" s="27"/>
      <c r="N281" s="27"/>
      <c r="O281" s="27"/>
      <c r="P281" s="27"/>
      <c r="Z281" s="27"/>
      <c r="AA281" s="27"/>
      <c r="AB281" s="27"/>
      <c r="AF281" s="27"/>
      <c r="AG281" s="278"/>
      <c r="AH281" s="27"/>
    </row>
    <row r="282" spans="4:34" hidden="1" x14ac:dyDescent="0.35">
      <c r="D282" s="27"/>
      <c r="E282" s="27"/>
      <c r="N282" s="27"/>
      <c r="O282" s="27"/>
      <c r="P282" s="27"/>
      <c r="Z282" s="27"/>
      <c r="AA282" s="27"/>
      <c r="AB282" s="27"/>
      <c r="AF282" s="27"/>
      <c r="AG282" s="278"/>
      <c r="AH282" s="27"/>
    </row>
    <row r="283" spans="4:34" hidden="1" x14ac:dyDescent="0.35">
      <c r="D283" s="27"/>
      <c r="E283" s="27"/>
      <c r="N283" s="27"/>
      <c r="O283" s="27"/>
      <c r="P283" s="27"/>
      <c r="Z283" s="27"/>
      <c r="AA283" s="27"/>
      <c r="AB283" s="27"/>
      <c r="AF283" s="27"/>
      <c r="AG283" s="278"/>
      <c r="AH283" s="27"/>
    </row>
    <row r="284" spans="4:34" hidden="1" x14ac:dyDescent="0.35">
      <c r="D284" s="27"/>
      <c r="E284" s="27"/>
      <c r="N284" s="27"/>
      <c r="O284" s="27"/>
      <c r="P284" s="27"/>
      <c r="Z284" s="27"/>
      <c r="AA284" s="27"/>
      <c r="AB284" s="27"/>
      <c r="AF284" s="27"/>
      <c r="AG284" s="278"/>
      <c r="AH284" s="27"/>
    </row>
    <row r="285" spans="4:34" hidden="1" x14ac:dyDescent="0.35">
      <c r="D285" s="27"/>
      <c r="E285" s="27"/>
      <c r="N285" s="27"/>
      <c r="O285" s="27"/>
      <c r="P285" s="27"/>
      <c r="Z285" s="27"/>
      <c r="AA285" s="27"/>
      <c r="AB285" s="27"/>
      <c r="AF285" s="27"/>
      <c r="AG285" s="278"/>
      <c r="AH285" s="27"/>
    </row>
    <row r="286" spans="4:34" hidden="1" x14ac:dyDescent="0.35">
      <c r="D286" s="27"/>
      <c r="E286" s="27"/>
      <c r="N286" s="27"/>
      <c r="O286" s="27"/>
      <c r="P286" s="27"/>
      <c r="Z286" s="27"/>
      <c r="AA286" s="27"/>
      <c r="AB286" s="27"/>
      <c r="AF286" s="27"/>
      <c r="AG286" s="278"/>
      <c r="AH286" s="27"/>
    </row>
    <row r="287" spans="4:34" hidden="1" x14ac:dyDescent="0.35">
      <c r="D287" s="27"/>
      <c r="E287" s="27"/>
      <c r="N287" s="27"/>
      <c r="O287" s="27"/>
      <c r="P287" s="27"/>
      <c r="Z287" s="27"/>
      <c r="AA287" s="27"/>
      <c r="AB287" s="27"/>
      <c r="AF287" s="27"/>
      <c r="AG287" s="278"/>
      <c r="AH287" s="27"/>
    </row>
    <row r="288" spans="4:34" hidden="1" x14ac:dyDescent="0.35">
      <c r="D288" s="27"/>
      <c r="E288" s="27"/>
      <c r="N288" s="27"/>
      <c r="O288" s="27"/>
      <c r="P288" s="27"/>
      <c r="Z288" s="27"/>
      <c r="AA288" s="27"/>
      <c r="AB288" s="27"/>
      <c r="AF288" s="27"/>
      <c r="AG288" s="278"/>
      <c r="AH288" s="27"/>
    </row>
    <row r="289" spans="4:34" hidden="1" x14ac:dyDescent="0.35">
      <c r="D289" s="27"/>
      <c r="E289" s="27"/>
      <c r="N289" s="27"/>
      <c r="O289" s="27"/>
      <c r="P289" s="27"/>
      <c r="Z289" s="27"/>
      <c r="AA289" s="27"/>
      <c r="AB289" s="27"/>
      <c r="AF289" s="27"/>
      <c r="AG289" s="278"/>
      <c r="AH289" s="27"/>
    </row>
    <row r="290" spans="4:34" hidden="1" x14ac:dyDescent="0.35">
      <c r="D290" s="27"/>
      <c r="E290" s="27"/>
      <c r="N290" s="27"/>
      <c r="O290" s="27"/>
      <c r="P290" s="27"/>
      <c r="Z290" s="27"/>
      <c r="AA290" s="27"/>
      <c r="AB290" s="27"/>
      <c r="AF290" s="27"/>
      <c r="AG290" s="278"/>
      <c r="AH290" s="27"/>
    </row>
    <row r="291" spans="4:34" hidden="1" x14ac:dyDescent="0.35">
      <c r="D291" s="27"/>
      <c r="E291" s="27"/>
      <c r="N291" s="27"/>
      <c r="O291" s="27"/>
      <c r="P291" s="27"/>
      <c r="Z291" s="27"/>
      <c r="AA291" s="27"/>
      <c r="AB291" s="27"/>
      <c r="AF291" s="27"/>
      <c r="AG291" s="278"/>
      <c r="AH291" s="27"/>
    </row>
    <row r="292" spans="4:34" hidden="1" x14ac:dyDescent="0.35">
      <c r="D292" s="27"/>
      <c r="E292" s="27"/>
      <c r="N292" s="27"/>
      <c r="O292" s="27"/>
      <c r="P292" s="27"/>
      <c r="Z292" s="27"/>
      <c r="AA292" s="27"/>
      <c r="AB292" s="27"/>
      <c r="AF292" s="27"/>
      <c r="AG292" s="278"/>
      <c r="AH292" s="27"/>
    </row>
    <row r="293" spans="4:34" hidden="1" x14ac:dyDescent="0.35">
      <c r="D293" s="27"/>
      <c r="E293" s="27"/>
      <c r="N293" s="27"/>
      <c r="O293" s="27"/>
      <c r="P293" s="27"/>
      <c r="Z293" s="27"/>
      <c r="AA293" s="27"/>
      <c r="AB293" s="27"/>
      <c r="AF293" s="27"/>
      <c r="AG293" s="278"/>
      <c r="AH293" s="27"/>
    </row>
    <row r="294" spans="4:34" hidden="1" x14ac:dyDescent="0.35">
      <c r="D294" s="27"/>
      <c r="E294" s="27"/>
      <c r="N294" s="27"/>
      <c r="O294" s="27"/>
      <c r="P294" s="27"/>
      <c r="Z294" s="27"/>
      <c r="AA294" s="27"/>
      <c r="AB294" s="27"/>
      <c r="AF294" s="27"/>
      <c r="AG294" s="278"/>
      <c r="AH294" s="27"/>
    </row>
    <row r="295" spans="4:34" hidden="1" x14ac:dyDescent="0.35">
      <c r="D295" s="27"/>
      <c r="E295" s="27"/>
      <c r="N295" s="27"/>
      <c r="O295" s="27"/>
      <c r="P295" s="27"/>
      <c r="Z295" s="27"/>
      <c r="AA295" s="27"/>
      <c r="AB295" s="27"/>
      <c r="AF295" s="27"/>
      <c r="AG295" s="278"/>
      <c r="AH295" s="27"/>
    </row>
    <row r="296" spans="4:34" hidden="1" x14ac:dyDescent="0.35">
      <c r="D296" s="27"/>
      <c r="E296" s="27"/>
      <c r="N296" s="27"/>
      <c r="O296" s="27"/>
      <c r="P296" s="27"/>
      <c r="Z296" s="27"/>
      <c r="AA296" s="27"/>
      <c r="AB296" s="27"/>
      <c r="AF296" s="27"/>
      <c r="AG296" s="278"/>
      <c r="AH296" s="27"/>
    </row>
    <row r="297" spans="4:34" hidden="1" x14ac:dyDescent="0.35">
      <c r="D297" s="27"/>
      <c r="E297" s="27"/>
      <c r="N297" s="27"/>
      <c r="O297" s="27"/>
      <c r="P297" s="27"/>
      <c r="Z297" s="27"/>
      <c r="AA297" s="27"/>
      <c r="AB297" s="27"/>
      <c r="AF297" s="27"/>
      <c r="AG297" s="278"/>
      <c r="AH297" s="27"/>
    </row>
    <row r="298" spans="4:34" hidden="1" x14ac:dyDescent="0.35">
      <c r="D298" s="27"/>
      <c r="E298" s="27"/>
      <c r="N298" s="27"/>
      <c r="O298" s="27"/>
      <c r="P298" s="27"/>
      <c r="Z298" s="27"/>
      <c r="AA298" s="27"/>
      <c r="AB298" s="27"/>
      <c r="AF298" s="27"/>
      <c r="AG298" s="278"/>
      <c r="AH298" s="27"/>
    </row>
    <row r="299" spans="4:34" hidden="1" x14ac:dyDescent="0.35">
      <c r="D299" s="27"/>
      <c r="E299" s="27"/>
      <c r="N299" s="27"/>
      <c r="O299" s="27"/>
      <c r="P299" s="27"/>
      <c r="Z299" s="27"/>
      <c r="AA299" s="27"/>
      <c r="AB299" s="27"/>
      <c r="AF299" s="27"/>
      <c r="AG299" s="278"/>
      <c r="AH299" s="27"/>
    </row>
    <row r="300" spans="4:34" hidden="1" x14ac:dyDescent="0.35">
      <c r="D300" s="27"/>
      <c r="E300" s="27"/>
      <c r="N300" s="27"/>
      <c r="O300" s="27"/>
      <c r="P300" s="27"/>
      <c r="Z300" s="27"/>
      <c r="AA300" s="27"/>
      <c r="AB300" s="27"/>
      <c r="AF300" s="27"/>
      <c r="AG300" s="278"/>
      <c r="AH300" s="27"/>
    </row>
    <row r="301" spans="4:34" hidden="1" x14ac:dyDescent="0.35">
      <c r="D301" s="27"/>
      <c r="E301" s="27"/>
      <c r="N301" s="27"/>
      <c r="O301" s="27"/>
      <c r="P301" s="27"/>
      <c r="Z301" s="27"/>
      <c r="AA301" s="27"/>
      <c r="AB301" s="27"/>
      <c r="AF301" s="27"/>
      <c r="AG301" s="278"/>
      <c r="AH301" s="27"/>
    </row>
    <row r="302" spans="4:34" hidden="1" x14ac:dyDescent="0.35">
      <c r="D302" s="27"/>
      <c r="E302" s="27"/>
      <c r="N302" s="27"/>
      <c r="O302" s="27"/>
      <c r="P302" s="27"/>
      <c r="Z302" s="27"/>
      <c r="AA302" s="27"/>
      <c r="AB302" s="27"/>
      <c r="AF302" s="27"/>
      <c r="AG302" s="278"/>
      <c r="AH302" s="27"/>
    </row>
    <row r="303" spans="4:34" hidden="1" x14ac:dyDescent="0.35">
      <c r="D303" s="27"/>
      <c r="E303" s="27"/>
      <c r="N303" s="27"/>
      <c r="O303" s="27"/>
      <c r="P303" s="27"/>
      <c r="Z303" s="27"/>
      <c r="AA303" s="27"/>
      <c r="AB303" s="27"/>
      <c r="AF303" s="27"/>
      <c r="AG303" s="278"/>
      <c r="AH303" s="27"/>
    </row>
    <row r="304" spans="4:34" hidden="1" x14ac:dyDescent="0.35">
      <c r="D304" s="27"/>
      <c r="E304" s="27"/>
      <c r="N304" s="27"/>
      <c r="O304" s="27"/>
      <c r="P304" s="27"/>
      <c r="Z304" s="27"/>
      <c r="AA304" s="27"/>
      <c r="AB304" s="27"/>
      <c r="AF304" s="27"/>
      <c r="AG304" s="278"/>
      <c r="AH304" s="27"/>
    </row>
    <row r="305" spans="4:34" hidden="1" x14ac:dyDescent="0.35">
      <c r="D305" s="27"/>
      <c r="E305" s="27"/>
      <c r="N305" s="27"/>
      <c r="O305" s="27"/>
      <c r="P305" s="27"/>
      <c r="Z305" s="27"/>
      <c r="AA305" s="27"/>
      <c r="AB305" s="27"/>
      <c r="AF305" s="27"/>
      <c r="AG305" s="278"/>
      <c r="AH305" s="27"/>
    </row>
    <row r="306" spans="4:34" hidden="1" x14ac:dyDescent="0.35">
      <c r="D306" s="27"/>
      <c r="E306" s="27"/>
      <c r="N306" s="27"/>
      <c r="O306" s="27"/>
      <c r="P306" s="27"/>
      <c r="Z306" s="27"/>
      <c r="AA306" s="27"/>
      <c r="AB306" s="27"/>
      <c r="AF306" s="27"/>
      <c r="AG306" s="278"/>
      <c r="AH306" s="27"/>
    </row>
    <row r="307" spans="4:34" hidden="1" x14ac:dyDescent="0.35">
      <c r="D307" s="27"/>
      <c r="E307" s="27"/>
      <c r="N307" s="27"/>
      <c r="O307" s="27"/>
      <c r="P307" s="27"/>
      <c r="Z307" s="27"/>
      <c r="AA307" s="27"/>
      <c r="AB307" s="27"/>
      <c r="AF307" s="27"/>
      <c r="AG307" s="278"/>
      <c r="AH307" s="27"/>
    </row>
    <row r="308" spans="4:34" hidden="1" x14ac:dyDescent="0.35">
      <c r="D308" s="27"/>
      <c r="E308" s="27"/>
      <c r="N308" s="27"/>
      <c r="O308" s="27"/>
      <c r="P308" s="27"/>
      <c r="Z308" s="27"/>
      <c r="AA308" s="27"/>
      <c r="AB308" s="27"/>
      <c r="AF308" s="27"/>
      <c r="AG308" s="278"/>
      <c r="AH308" s="27"/>
    </row>
    <row r="309" spans="4:34" hidden="1" x14ac:dyDescent="0.35">
      <c r="D309" s="27"/>
      <c r="E309" s="27"/>
      <c r="N309" s="27"/>
      <c r="O309" s="27"/>
      <c r="P309" s="27"/>
      <c r="Z309" s="27"/>
      <c r="AA309" s="27"/>
      <c r="AB309" s="27"/>
      <c r="AF309" s="27"/>
      <c r="AG309" s="278"/>
      <c r="AH309" s="27"/>
    </row>
    <row r="310" spans="4:34" hidden="1" x14ac:dyDescent="0.35">
      <c r="D310" s="27"/>
      <c r="E310" s="27"/>
      <c r="N310" s="27"/>
      <c r="O310" s="27"/>
      <c r="P310" s="27"/>
      <c r="Z310" s="27"/>
      <c r="AA310" s="27"/>
      <c r="AB310" s="27"/>
      <c r="AF310" s="27"/>
      <c r="AG310" s="278"/>
      <c r="AH310" s="27"/>
    </row>
    <row r="311" spans="4:34" hidden="1" x14ac:dyDescent="0.35">
      <c r="D311" s="27"/>
      <c r="E311" s="27"/>
      <c r="N311" s="27"/>
      <c r="O311" s="27"/>
      <c r="P311" s="27"/>
      <c r="Z311" s="27"/>
      <c r="AA311" s="27"/>
      <c r="AB311" s="27"/>
      <c r="AF311" s="27"/>
      <c r="AG311" s="278"/>
      <c r="AH311" s="27"/>
    </row>
    <row r="312" spans="4:34" hidden="1" x14ac:dyDescent="0.35">
      <c r="D312" s="27"/>
      <c r="E312" s="27"/>
      <c r="N312" s="27"/>
      <c r="O312" s="27"/>
      <c r="P312" s="27"/>
      <c r="Z312" s="27"/>
      <c r="AA312" s="27"/>
      <c r="AB312" s="27"/>
      <c r="AF312" s="27"/>
      <c r="AG312" s="278"/>
      <c r="AH312" s="27"/>
    </row>
    <row r="313" spans="4:34" hidden="1" x14ac:dyDescent="0.35">
      <c r="D313" s="27"/>
      <c r="E313" s="27"/>
      <c r="N313" s="27"/>
      <c r="O313" s="27"/>
      <c r="P313" s="27"/>
      <c r="Z313" s="27"/>
      <c r="AA313" s="27"/>
      <c r="AB313" s="27"/>
      <c r="AF313" s="27"/>
      <c r="AG313" s="278"/>
      <c r="AH313" s="27"/>
    </row>
    <row r="314" spans="4:34" hidden="1" x14ac:dyDescent="0.35">
      <c r="D314" s="27"/>
      <c r="E314" s="27"/>
      <c r="N314" s="27"/>
      <c r="O314" s="27"/>
      <c r="P314" s="27"/>
      <c r="Z314" s="27"/>
      <c r="AA314" s="27"/>
      <c r="AB314" s="27"/>
      <c r="AF314" s="27"/>
      <c r="AG314" s="278"/>
      <c r="AH314" s="27"/>
    </row>
    <row r="315" spans="4:34" hidden="1" x14ac:dyDescent="0.35">
      <c r="D315" s="27"/>
      <c r="E315" s="27"/>
      <c r="N315" s="27"/>
      <c r="O315" s="27"/>
      <c r="P315" s="27"/>
      <c r="Z315" s="27"/>
      <c r="AA315" s="27"/>
      <c r="AB315" s="27"/>
      <c r="AF315" s="27"/>
      <c r="AG315" s="278"/>
      <c r="AH315" s="27"/>
    </row>
    <row r="316" spans="4:34" hidden="1" x14ac:dyDescent="0.35">
      <c r="D316" s="27"/>
      <c r="E316" s="27"/>
      <c r="N316" s="27"/>
      <c r="O316" s="27"/>
      <c r="P316" s="27"/>
      <c r="Z316" s="27"/>
      <c r="AA316" s="27"/>
      <c r="AB316" s="27"/>
      <c r="AF316" s="27"/>
      <c r="AG316" s="278"/>
      <c r="AH316" s="27"/>
    </row>
    <row r="317" spans="4:34" hidden="1" x14ac:dyDescent="0.35">
      <c r="D317" s="27"/>
      <c r="E317" s="27"/>
      <c r="N317" s="27"/>
      <c r="O317" s="27"/>
      <c r="P317" s="27"/>
      <c r="Z317" s="27"/>
      <c r="AA317" s="27"/>
      <c r="AB317" s="27"/>
      <c r="AF317" s="27"/>
      <c r="AG317" s="278"/>
      <c r="AH317" s="27"/>
    </row>
    <row r="318" spans="4:34" hidden="1" x14ac:dyDescent="0.35">
      <c r="D318" s="27"/>
      <c r="E318" s="27"/>
      <c r="N318" s="27"/>
      <c r="O318" s="27"/>
      <c r="P318" s="27"/>
      <c r="Z318" s="27"/>
      <c r="AA318" s="27"/>
      <c r="AB318" s="27"/>
      <c r="AF318" s="27"/>
      <c r="AG318" s="278"/>
      <c r="AH318" s="27"/>
    </row>
    <row r="319" spans="4:34" hidden="1" x14ac:dyDescent="0.35">
      <c r="D319" s="27"/>
      <c r="E319" s="27"/>
      <c r="N319" s="27"/>
      <c r="O319" s="27"/>
      <c r="P319" s="27"/>
      <c r="Z319" s="27"/>
      <c r="AA319" s="27"/>
      <c r="AB319" s="27"/>
      <c r="AF319" s="27"/>
      <c r="AG319" s="278"/>
      <c r="AH319" s="27"/>
    </row>
    <row r="320" spans="4:34" hidden="1" x14ac:dyDescent="0.35">
      <c r="D320" s="27"/>
      <c r="E320" s="27"/>
      <c r="N320" s="27"/>
      <c r="O320" s="27"/>
      <c r="P320" s="27"/>
      <c r="Z320" s="27"/>
      <c r="AA320" s="27"/>
      <c r="AB320" s="27"/>
      <c r="AF320" s="27"/>
      <c r="AG320" s="278"/>
      <c r="AH320" s="27"/>
    </row>
    <row r="321" spans="4:34" hidden="1" x14ac:dyDescent="0.35">
      <c r="D321" s="27"/>
      <c r="E321" s="27"/>
      <c r="N321" s="27"/>
      <c r="O321" s="27"/>
      <c r="P321" s="27"/>
      <c r="Z321" s="27"/>
      <c r="AA321" s="27"/>
      <c r="AB321" s="27"/>
      <c r="AF321" s="27"/>
      <c r="AG321" s="278"/>
      <c r="AH321" s="27"/>
    </row>
    <row r="322" spans="4:34" hidden="1" x14ac:dyDescent="0.35">
      <c r="D322" s="27"/>
      <c r="E322" s="27"/>
      <c r="N322" s="27"/>
      <c r="O322" s="27"/>
      <c r="P322" s="27"/>
      <c r="Z322" s="27"/>
      <c r="AA322" s="27"/>
      <c r="AB322" s="27"/>
      <c r="AF322" s="27"/>
      <c r="AG322" s="278"/>
      <c r="AH322" s="27"/>
    </row>
    <row r="323" spans="4:34" hidden="1" x14ac:dyDescent="0.35">
      <c r="D323" s="27"/>
      <c r="E323" s="27"/>
      <c r="N323" s="27"/>
      <c r="O323" s="27"/>
      <c r="P323" s="27"/>
      <c r="Z323" s="27"/>
      <c r="AA323" s="27"/>
      <c r="AB323" s="27"/>
      <c r="AF323" s="27"/>
      <c r="AG323" s="278"/>
      <c r="AH323" s="27"/>
    </row>
    <row r="324" spans="4:34" hidden="1" x14ac:dyDescent="0.35">
      <c r="D324" s="27"/>
      <c r="E324" s="27"/>
      <c r="N324" s="27"/>
      <c r="O324" s="27"/>
      <c r="P324" s="27"/>
      <c r="Z324" s="27"/>
      <c r="AA324" s="27"/>
      <c r="AB324" s="27"/>
      <c r="AF324" s="27"/>
      <c r="AG324" s="278"/>
      <c r="AH324" s="27"/>
    </row>
    <row r="325" spans="4:34" hidden="1" x14ac:dyDescent="0.35">
      <c r="D325" s="27"/>
      <c r="E325" s="27"/>
      <c r="N325" s="27"/>
      <c r="O325" s="27"/>
      <c r="P325" s="27"/>
      <c r="Z325" s="27"/>
      <c r="AA325" s="27"/>
      <c r="AB325" s="27"/>
      <c r="AF325" s="27"/>
      <c r="AG325" s="278"/>
      <c r="AH325" s="27"/>
    </row>
    <row r="326" spans="4:34" hidden="1" x14ac:dyDescent="0.35">
      <c r="D326" s="27"/>
      <c r="E326" s="27"/>
      <c r="N326" s="27"/>
      <c r="O326" s="27"/>
      <c r="P326" s="27"/>
      <c r="Z326" s="27"/>
      <c r="AA326" s="27"/>
      <c r="AB326" s="27"/>
      <c r="AF326" s="27"/>
      <c r="AG326" s="278"/>
      <c r="AH326" s="27"/>
    </row>
    <row r="327" spans="4:34" hidden="1" x14ac:dyDescent="0.35">
      <c r="D327" s="27"/>
      <c r="E327" s="27"/>
      <c r="N327" s="27"/>
      <c r="O327" s="27"/>
      <c r="P327" s="27"/>
      <c r="Z327" s="27"/>
      <c r="AA327" s="27"/>
      <c r="AB327" s="27"/>
      <c r="AF327" s="27"/>
      <c r="AG327" s="278"/>
      <c r="AH327" s="27"/>
    </row>
    <row r="328" spans="4:34" hidden="1" x14ac:dyDescent="0.35">
      <c r="D328" s="27"/>
      <c r="E328" s="27"/>
      <c r="N328" s="27"/>
      <c r="O328" s="27"/>
      <c r="P328" s="27"/>
      <c r="Z328" s="27"/>
      <c r="AA328" s="27"/>
      <c r="AB328" s="27"/>
      <c r="AF328" s="27"/>
      <c r="AG328" s="278"/>
      <c r="AH328" s="27"/>
    </row>
    <row r="329" spans="4:34" hidden="1" x14ac:dyDescent="0.35">
      <c r="D329" s="27"/>
      <c r="E329" s="27"/>
      <c r="N329" s="27"/>
      <c r="O329" s="27"/>
      <c r="P329" s="27"/>
      <c r="Z329" s="27"/>
      <c r="AA329" s="27"/>
      <c r="AB329" s="27"/>
      <c r="AF329" s="27"/>
      <c r="AG329" s="278"/>
      <c r="AH329" s="27"/>
    </row>
    <row r="330" spans="4:34" hidden="1" x14ac:dyDescent="0.35">
      <c r="D330" s="27"/>
      <c r="E330" s="27"/>
      <c r="N330" s="27"/>
      <c r="O330" s="27"/>
      <c r="P330" s="27"/>
      <c r="Z330" s="27"/>
      <c r="AA330" s="27"/>
      <c r="AB330" s="27"/>
      <c r="AF330" s="27"/>
      <c r="AG330" s="278"/>
      <c r="AH330" s="27"/>
    </row>
    <row r="331" spans="4:34" hidden="1" x14ac:dyDescent="0.35">
      <c r="D331" s="27"/>
      <c r="E331" s="27"/>
      <c r="N331" s="27"/>
      <c r="O331" s="27"/>
      <c r="P331" s="27"/>
      <c r="Z331" s="27"/>
      <c r="AA331" s="27"/>
      <c r="AB331" s="27"/>
      <c r="AF331" s="27"/>
      <c r="AG331" s="278"/>
      <c r="AH331" s="27"/>
    </row>
    <row r="332" spans="4:34" hidden="1" x14ac:dyDescent="0.35">
      <c r="D332" s="27"/>
      <c r="E332" s="27"/>
      <c r="N332" s="27"/>
      <c r="O332" s="27"/>
      <c r="P332" s="27"/>
      <c r="Z332" s="27"/>
      <c r="AA332" s="27"/>
      <c r="AB332" s="27"/>
      <c r="AF332" s="27"/>
      <c r="AG332" s="278"/>
      <c r="AH332" s="27"/>
    </row>
    <row r="333" spans="4:34" hidden="1" x14ac:dyDescent="0.35">
      <c r="D333" s="27"/>
      <c r="E333" s="27"/>
      <c r="N333" s="27"/>
      <c r="O333" s="27"/>
      <c r="P333" s="27"/>
      <c r="Z333" s="27"/>
      <c r="AA333" s="27"/>
      <c r="AB333" s="27"/>
      <c r="AF333" s="27"/>
      <c r="AG333" s="278"/>
      <c r="AH333" s="27"/>
    </row>
    <row r="334" spans="4:34" hidden="1" x14ac:dyDescent="0.35">
      <c r="D334" s="27"/>
      <c r="E334" s="27"/>
      <c r="N334" s="27"/>
      <c r="O334" s="27"/>
      <c r="P334" s="27"/>
      <c r="Z334" s="27"/>
      <c r="AA334" s="27"/>
      <c r="AB334" s="27"/>
      <c r="AF334" s="27"/>
      <c r="AG334" s="278"/>
      <c r="AH334" s="27"/>
    </row>
    <row r="335" spans="4:34" hidden="1" x14ac:dyDescent="0.35">
      <c r="D335" s="27"/>
      <c r="E335" s="27"/>
      <c r="N335" s="27"/>
      <c r="O335" s="27"/>
      <c r="P335" s="27"/>
      <c r="Z335" s="27"/>
      <c r="AA335" s="27"/>
      <c r="AB335" s="27"/>
      <c r="AF335" s="27"/>
      <c r="AG335" s="278"/>
      <c r="AH335" s="27"/>
    </row>
    <row r="336" spans="4:34" hidden="1" x14ac:dyDescent="0.35">
      <c r="D336" s="27"/>
      <c r="E336" s="27"/>
      <c r="N336" s="27"/>
      <c r="O336" s="27"/>
      <c r="P336" s="27"/>
      <c r="Z336" s="27"/>
      <c r="AA336" s="27"/>
      <c r="AB336" s="27"/>
      <c r="AF336" s="27"/>
      <c r="AG336" s="278"/>
      <c r="AH336" s="27"/>
    </row>
    <row r="337" spans="4:34" hidden="1" x14ac:dyDescent="0.35">
      <c r="D337" s="27"/>
      <c r="E337" s="27"/>
      <c r="N337" s="27"/>
      <c r="O337" s="27"/>
      <c r="P337" s="27"/>
      <c r="Z337" s="27"/>
      <c r="AA337" s="27"/>
      <c r="AB337" s="27"/>
      <c r="AF337" s="27"/>
      <c r="AG337" s="278"/>
      <c r="AH337" s="27"/>
    </row>
    <row r="338" spans="4:34" hidden="1" x14ac:dyDescent="0.35">
      <c r="D338" s="27"/>
      <c r="E338" s="27"/>
      <c r="N338" s="27"/>
      <c r="O338" s="27"/>
      <c r="P338" s="27"/>
      <c r="Z338" s="27"/>
      <c r="AA338" s="27"/>
      <c r="AB338" s="27"/>
      <c r="AF338" s="27"/>
      <c r="AG338" s="278"/>
      <c r="AH338" s="27"/>
    </row>
    <row r="339" spans="4:34" hidden="1" x14ac:dyDescent="0.35">
      <c r="D339" s="27"/>
      <c r="E339" s="27"/>
      <c r="N339" s="27"/>
      <c r="O339" s="27"/>
      <c r="P339" s="27"/>
      <c r="Z339" s="27"/>
      <c r="AA339" s="27"/>
      <c r="AB339" s="27"/>
      <c r="AF339" s="27"/>
      <c r="AG339" s="278"/>
      <c r="AH339" s="27"/>
    </row>
    <row r="340" spans="4:34" hidden="1" x14ac:dyDescent="0.35">
      <c r="D340" s="27"/>
      <c r="E340" s="27"/>
      <c r="N340" s="27"/>
      <c r="O340" s="27"/>
      <c r="P340" s="27"/>
      <c r="Z340" s="27"/>
      <c r="AA340" s="27"/>
      <c r="AB340" s="27"/>
      <c r="AF340" s="27"/>
      <c r="AG340" s="278"/>
      <c r="AH340" s="27"/>
    </row>
    <row r="341" spans="4:34" hidden="1" x14ac:dyDescent="0.35">
      <c r="D341" s="27"/>
      <c r="E341" s="27"/>
      <c r="N341" s="27"/>
      <c r="O341" s="27"/>
      <c r="P341" s="27"/>
      <c r="Z341" s="27"/>
      <c r="AA341" s="27"/>
      <c r="AB341" s="27"/>
      <c r="AF341" s="27"/>
      <c r="AG341" s="278"/>
      <c r="AH341" s="27"/>
    </row>
    <row r="342" spans="4:34" hidden="1" x14ac:dyDescent="0.35">
      <c r="D342" s="27"/>
      <c r="E342" s="27"/>
      <c r="N342" s="27"/>
      <c r="O342" s="27"/>
      <c r="P342" s="27"/>
      <c r="Z342" s="27"/>
      <c r="AA342" s="27"/>
      <c r="AB342" s="27"/>
      <c r="AF342" s="27"/>
      <c r="AG342" s="278"/>
      <c r="AH342" s="27"/>
    </row>
    <row r="343" spans="4:34" hidden="1" x14ac:dyDescent="0.35">
      <c r="D343" s="27"/>
      <c r="E343" s="27"/>
      <c r="N343" s="27"/>
      <c r="O343" s="27"/>
      <c r="P343" s="27"/>
      <c r="Z343" s="27"/>
      <c r="AA343" s="27"/>
      <c r="AB343" s="27"/>
      <c r="AF343" s="27"/>
      <c r="AG343" s="278"/>
      <c r="AH343" s="27"/>
    </row>
    <row r="344" spans="4:34" hidden="1" x14ac:dyDescent="0.35">
      <c r="D344" s="27"/>
      <c r="E344" s="27"/>
      <c r="N344" s="27"/>
      <c r="O344" s="27"/>
      <c r="P344" s="27"/>
      <c r="Z344" s="27"/>
      <c r="AA344" s="27"/>
      <c r="AB344" s="27"/>
      <c r="AF344" s="27"/>
      <c r="AG344" s="278"/>
      <c r="AH344" s="27"/>
    </row>
    <row r="345" spans="4:34" hidden="1" x14ac:dyDescent="0.35">
      <c r="D345" s="27"/>
      <c r="E345" s="27"/>
      <c r="N345" s="27"/>
      <c r="O345" s="27"/>
      <c r="P345" s="27"/>
      <c r="Z345" s="27"/>
      <c r="AA345" s="27"/>
      <c r="AB345" s="27"/>
      <c r="AF345" s="27"/>
      <c r="AG345" s="278"/>
      <c r="AH345" s="27"/>
    </row>
    <row r="346" spans="4:34" hidden="1" x14ac:dyDescent="0.35">
      <c r="D346" s="27"/>
      <c r="E346" s="27"/>
      <c r="N346" s="27"/>
      <c r="O346" s="27"/>
      <c r="P346" s="27"/>
      <c r="Z346" s="27"/>
      <c r="AA346" s="27"/>
      <c r="AB346" s="27"/>
      <c r="AF346" s="27"/>
      <c r="AG346" s="278"/>
      <c r="AH346" s="27"/>
    </row>
    <row r="347" spans="4:34" hidden="1" x14ac:dyDescent="0.35">
      <c r="D347" s="27"/>
      <c r="E347" s="27"/>
      <c r="N347" s="27"/>
      <c r="O347" s="27"/>
      <c r="P347" s="27"/>
      <c r="Z347" s="27"/>
      <c r="AA347" s="27"/>
      <c r="AB347" s="27"/>
      <c r="AF347" s="27"/>
      <c r="AG347" s="278"/>
      <c r="AH347" s="27"/>
    </row>
    <row r="348" spans="4:34" hidden="1" x14ac:dyDescent="0.35">
      <c r="D348" s="27"/>
      <c r="E348" s="27"/>
      <c r="N348" s="27"/>
      <c r="O348" s="27"/>
      <c r="P348" s="27"/>
      <c r="Z348" s="27"/>
      <c r="AA348" s="27"/>
      <c r="AB348" s="27"/>
      <c r="AF348" s="27"/>
      <c r="AG348" s="278"/>
      <c r="AH348" s="27"/>
    </row>
    <row r="349" spans="4:34" hidden="1" x14ac:dyDescent="0.35">
      <c r="D349" s="27"/>
      <c r="E349" s="27"/>
      <c r="N349" s="27"/>
      <c r="O349" s="27"/>
      <c r="P349" s="27"/>
      <c r="Z349" s="27"/>
      <c r="AA349" s="27"/>
      <c r="AB349" s="27"/>
      <c r="AF349" s="27"/>
      <c r="AG349" s="278"/>
      <c r="AH349" s="27"/>
    </row>
    <row r="350" spans="4:34" hidden="1" x14ac:dyDescent="0.35">
      <c r="D350" s="27"/>
      <c r="E350" s="27"/>
      <c r="N350" s="27"/>
      <c r="O350" s="27"/>
      <c r="P350" s="27"/>
      <c r="Z350" s="27"/>
      <c r="AA350" s="27"/>
      <c r="AB350" s="27"/>
      <c r="AF350" s="27"/>
      <c r="AG350" s="278"/>
      <c r="AH350" s="27"/>
    </row>
    <row r="351" spans="4:34" hidden="1" x14ac:dyDescent="0.35">
      <c r="D351" s="27"/>
      <c r="E351" s="27"/>
      <c r="N351" s="27"/>
      <c r="O351" s="27"/>
      <c r="P351" s="27"/>
      <c r="Z351" s="27"/>
      <c r="AA351" s="27"/>
      <c r="AB351" s="27"/>
      <c r="AF351" s="27"/>
      <c r="AG351" s="278"/>
      <c r="AH351" s="27"/>
    </row>
    <row r="352" spans="4:34" hidden="1" x14ac:dyDescent="0.35">
      <c r="D352" s="27"/>
      <c r="E352" s="27"/>
      <c r="N352" s="27"/>
      <c r="O352" s="27"/>
      <c r="P352" s="27"/>
      <c r="Z352" s="27"/>
      <c r="AA352" s="27"/>
      <c r="AB352" s="27"/>
      <c r="AF352" s="27"/>
      <c r="AG352" s="278"/>
      <c r="AH352" s="27"/>
    </row>
    <row r="353" spans="4:34" hidden="1" x14ac:dyDescent="0.35">
      <c r="D353" s="27"/>
      <c r="E353" s="27"/>
      <c r="N353" s="27"/>
      <c r="O353" s="27"/>
      <c r="P353" s="27"/>
      <c r="Z353" s="27"/>
      <c r="AA353" s="27"/>
      <c r="AB353" s="27"/>
      <c r="AF353" s="27"/>
      <c r="AG353" s="278"/>
      <c r="AH353" s="27"/>
    </row>
    <row r="354" spans="4:34" hidden="1" x14ac:dyDescent="0.35">
      <c r="D354" s="27"/>
      <c r="E354" s="27"/>
      <c r="N354" s="27"/>
      <c r="O354" s="27"/>
      <c r="P354" s="27"/>
      <c r="Z354" s="27"/>
      <c r="AA354" s="27"/>
      <c r="AB354" s="27"/>
      <c r="AF354" s="27"/>
      <c r="AG354" s="278"/>
      <c r="AH354" s="27"/>
    </row>
    <row r="355" spans="4:34" hidden="1" x14ac:dyDescent="0.35">
      <c r="D355" s="27"/>
      <c r="E355" s="27"/>
      <c r="N355" s="27"/>
      <c r="O355" s="27"/>
      <c r="P355" s="27"/>
      <c r="Z355" s="27"/>
      <c r="AA355" s="27"/>
      <c r="AB355" s="27"/>
      <c r="AF355" s="27"/>
      <c r="AG355" s="278"/>
      <c r="AH355" s="27"/>
    </row>
    <row r="356" spans="4:34" hidden="1" x14ac:dyDescent="0.35">
      <c r="D356" s="27"/>
      <c r="E356" s="27"/>
      <c r="N356" s="27"/>
      <c r="O356" s="27"/>
      <c r="P356" s="27"/>
      <c r="Z356" s="27"/>
      <c r="AA356" s="27"/>
      <c r="AB356" s="27"/>
      <c r="AF356" s="27"/>
      <c r="AG356" s="278"/>
      <c r="AH356" s="27"/>
    </row>
    <row r="357" spans="4:34" hidden="1" x14ac:dyDescent="0.35">
      <c r="D357" s="27"/>
      <c r="E357" s="27"/>
      <c r="N357" s="27"/>
      <c r="O357" s="27"/>
      <c r="P357" s="27"/>
      <c r="Z357" s="27"/>
      <c r="AA357" s="27"/>
      <c r="AB357" s="27"/>
      <c r="AF357" s="27"/>
      <c r="AG357" s="278"/>
      <c r="AH357" s="27"/>
    </row>
    <row r="358" spans="4:34" hidden="1" x14ac:dyDescent="0.35">
      <c r="D358" s="27"/>
      <c r="E358" s="27"/>
      <c r="N358" s="27"/>
      <c r="O358" s="27"/>
      <c r="P358" s="27"/>
      <c r="Z358" s="27"/>
      <c r="AA358" s="27"/>
      <c r="AB358" s="27"/>
      <c r="AF358" s="27"/>
      <c r="AG358" s="278"/>
      <c r="AH358" s="27"/>
    </row>
    <row r="359" spans="4:34" hidden="1" x14ac:dyDescent="0.35">
      <c r="D359" s="27"/>
      <c r="E359" s="27"/>
      <c r="N359" s="27"/>
      <c r="O359" s="27"/>
      <c r="P359" s="27"/>
      <c r="Z359" s="27"/>
      <c r="AA359" s="27"/>
      <c r="AB359" s="27"/>
      <c r="AF359" s="27"/>
      <c r="AG359" s="278"/>
      <c r="AH359" s="27"/>
    </row>
    <row r="360" spans="4:34" hidden="1" x14ac:dyDescent="0.35">
      <c r="D360" s="27"/>
      <c r="E360" s="27"/>
      <c r="N360" s="27"/>
      <c r="O360" s="27"/>
      <c r="P360" s="27"/>
      <c r="Z360" s="27"/>
      <c r="AA360" s="27"/>
      <c r="AB360" s="27"/>
      <c r="AF360" s="27"/>
      <c r="AG360" s="278"/>
      <c r="AH360" s="27"/>
    </row>
    <row r="361" spans="4:34" hidden="1" x14ac:dyDescent="0.35">
      <c r="D361" s="27"/>
      <c r="E361" s="27"/>
      <c r="N361" s="27"/>
      <c r="O361" s="27"/>
      <c r="P361" s="27"/>
      <c r="Z361" s="27"/>
      <c r="AA361" s="27"/>
      <c r="AB361" s="27"/>
      <c r="AF361" s="27"/>
      <c r="AG361" s="278"/>
      <c r="AH361" s="27"/>
    </row>
    <row r="362" spans="4:34" hidden="1" x14ac:dyDescent="0.35">
      <c r="D362" s="27"/>
      <c r="E362" s="27"/>
      <c r="N362" s="27"/>
      <c r="O362" s="27"/>
      <c r="P362" s="27"/>
      <c r="Z362" s="27"/>
      <c r="AA362" s="27"/>
      <c r="AB362" s="27"/>
      <c r="AF362" s="27"/>
      <c r="AG362" s="278"/>
      <c r="AH362" s="27"/>
    </row>
    <row r="363" spans="4:34" hidden="1" x14ac:dyDescent="0.35">
      <c r="D363" s="27"/>
      <c r="E363" s="27"/>
      <c r="N363" s="27"/>
      <c r="O363" s="27"/>
      <c r="P363" s="27"/>
      <c r="Z363" s="27"/>
      <c r="AA363" s="27"/>
      <c r="AB363" s="27"/>
      <c r="AF363" s="27"/>
      <c r="AG363" s="278"/>
      <c r="AH363" s="27"/>
    </row>
    <row r="364" spans="4:34" hidden="1" x14ac:dyDescent="0.35">
      <c r="D364" s="27"/>
      <c r="E364" s="27"/>
      <c r="N364" s="27"/>
      <c r="O364" s="27"/>
      <c r="P364" s="27"/>
      <c r="Z364" s="27"/>
      <c r="AA364" s="27"/>
      <c r="AB364" s="27"/>
      <c r="AF364" s="27"/>
      <c r="AG364" s="278"/>
      <c r="AH364" s="27"/>
    </row>
    <row r="365" spans="4:34" hidden="1" x14ac:dyDescent="0.35">
      <c r="D365" s="27"/>
      <c r="E365" s="27"/>
      <c r="N365" s="27"/>
      <c r="O365" s="27"/>
      <c r="P365" s="27"/>
      <c r="Z365" s="27"/>
      <c r="AA365" s="27"/>
      <c r="AB365" s="27"/>
      <c r="AF365" s="27"/>
      <c r="AG365" s="278"/>
      <c r="AH365" s="27"/>
    </row>
    <row r="366" spans="4:34" hidden="1" x14ac:dyDescent="0.35">
      <c r="D366" s="27"/>
      <c r="E366" s="27"/>
      <c r="N366" s="27"/>
      <c r="O366" s="27"/>
      <c r="P366" s="27"/>
      <c r="Z366" s="27"/>
      <c r="AA366" s="27"/>
      <c r="AB366" s="27"/>
      <c r="AF366" s="27"/>
      <c r="AG366" s="278"/>
      <c r="AH366" s="27"/>
    </row>
    <row r="367" spans="4:34" hidden="1" x14ac:dyDescent="0.35">
      <c r="D367" s="27"/>
      <c r="E367" s="27"/>
      <c r="N367" s="27"/>
      <c r="O367" s="27"/>
      <c r="P367" s="27"/>
      <c r="Z367" s="27"/>
      <c r="AA367" s="27"/>
      <c r="AB367" s="27"/>
      <c r="AF367" s="27"/>
      <c r="AG367" s="278"/>
      <c r="AH367" s="27"/>
    </row>
    <row r="368" spans="4:34" hidden="1" x14ac:dyDescent="0.35">
      <c r="D368" s="27"/>
      <c r="E368" s="27"/>
      <c r="N368" s="27"/>
      <c r="O368" s="27"/>
      <c r="P368" s="27"/>
      <c r="Z368" s="27"/>
      <c r="AA368" s="27"/>
      <c r="AB368" s="27"/>
      <c r="AF368" s="27"/>
      <c r="AG368" s="278"/>
      <c r="AH368" s="27"/>
    </row>
    <row r="369" spans="4:34" hidden="1" x14ac:dyDescent="0.35">
      <c r="D369" s="27"/>
      <c r="E369" s="27"/>
      <c r="N369" s="27"/>
      <c r="O369" s="27"/>
      <c r="P369" s="27"/>
      <c r="Z369" s="27"/>
      <c r="AA369" s="27"/>
      <c r="AB369" s="27"/>
      <c r="AF369" s="27"/>
      <c r="AG369" s="278"/>
      <c r="AH369" s="27"/>
    </row>
    <row r="370" spans="4:34" hidden="1" x14ac:dyDescent="0.35">
      <c r="D370" s="27"/>
      <c r="E370" s="27"/>
      <c r="N370" s="27"/>
      <c r="O370" s="27"/>
      <c r="P370" s="27"/>
      <c r="Z370" s="27"/>
      <c r="AA370" s="27"/>
      <c r="AB370" s="27"/>
      <c r="AF370" s="27"/>
      <c r="AG370" s="278"/>
      <c r="AH370" s="27"/>
    </row>
    <row r="371" spans="4:34" hidden="1" x14ac:dyDescent="0.35">
      <c r="D371" s="27"/>
      <c r="E371" s="27"/>
      <c r="N371" s="27"/>
      <c r="O371" s="27"/>
      <c r="P371" s="27"/>
      <c r="Z371" s="27"/>
      <c r="AA371" s="27"/>
      <c r="AB371" s="27"/>
      <c r="AF371" s="27"/>
      <c r="AG371" s="278"/>
      <c r="AH371" s="27"/>
    </row>
    <row r="372" spans="4:34" hidden="1" x14ac:dyDescent="0.35">
      <c r="D372" s="27"/>
      <c r="E372" s="27"/>
      <c r="N372" s="27"/>
      <c r="O372" s="27"/>
      <c r="P372" s="27"/>
      <c r="Z372" s="27"/>
      <c r="AA372" s="27"/>
      <c r="AB372" s="27"/>
      <c r="AF372" s="27"/>
      <c r="AG372" s="278"/>
      <c r="AH372" s="27"/>
    </row>
    <row r="373" spans="4:34" hidden="1" x14ac:dyDescent="0.35">
      <c r="D373" s="27"/>
      <c r="E373" s="27"/>
      <c r="N373" s="27"/>
      <c r="O373" s="27"/>
      <c r="P373" s="27"/>
      <c r="Z373" s="27"/>
      <c r="AA373" s="27"/>
      <c r="AB373" s="27"/>
      <c r="AF373" s="27"/>
      <c r="AG373" s="278"/>
      <c r="AH373" s="27"/>
    </row>
    <row r="374" spans="4:34" hidden="1" x14ac:dyDescent="0.35">
      <c r="D374" s="27"/>
      <c r="E374" s="27"/>
      <c r="N374" s="27"/>
      <c r="O374" s="27"/>
      <c r="P374" s="27"/>
      <c r="Z374" s="27"/>
      <c r="AA374" s="27"/>
      <c r="AB374" s="27"/>
      <c r="AF374" s="27"/>
      <c r="AG374" s="278"/>
      <c r="AH374" s="27"/>
    </row>
    <row r="375" spans="4:34" hidden="1" x14ac:dyDescent="0.35">
      <c r="D375" s="27"/>
      <c r="E375" s="27"/>
      <c r="N375" s="27"/>
      <c r="O375" s="27"/>
      <c r="P375" s="27"/>
      <c r="Z375" s="27"/>
      <c r="AA375" s="27"/>
      <c r="AB375" s="27"/>
      <c r="AF375" s="27"/>
      <c r="AG375" s="278"/>
      <c r="AH375" s="27"/>
    </row>
    <row r="376" spans="4:34" hidden="1" x14ac:dyDescent="0.35">
      <c r="D376" s="27"/>
      <c r="E376" s="27"/>
      <c r="N376" s="27"/>
      <c r="O376" s="27"/>
      <c r="P376" s="27"/>
      <c r="Z376" s="27"/>
      <c r="AA376" s="27"/>
      <c r="AB376" s="27"/>
      <c r="AF376" s="27"/>
      <c r="AG376" s="278"/>
      <c r="AH376" s="27"/>
    </row>
    <row r="377" spans="4:34" hidden="1" x14ac:dyDescent="0.35">
      <c r="D377" s="27"/>
      <c r="E377" s="27"/>
      <c r="N377" s="27"/>
      <c r="O377" s="27"/>
      <c r="P377" s="27"/>
      <c r="Z377" s="27"/>
      <c r="AA377" s="27"/>
      <c r="AB377" s="27"/>
      <c r="AF377" s="27"/>
      <c r="AG377" s="278"/>
      <c r="AH377" s="27"/>
    </row>
    <row r="378" spans="4:34" hidden="1" x14ac:dyDescent="0.35">
      <c r="D378" s="27"/>
      <c r="E378" s="27"/>
      <c r="N378" s="27"/>
      <c r="O378" s="27"/>
      <c r="P378" s="27"/>
      <c r="Z378" s="27"/>
      <c r="AA378" s="27"/>
      <c r="AB378" s="27"/>
      <c r="AF378" s="27"/>
      <c r="AG378" s="278"/>
      <c r="AH378" s="27"/>
    </row>
    <row r="379" spans="4:34" hidden="1" x14ac:dyDescent="0.35">
      <c r="D379" s="27"/>
      <c r="E379" s="27"/>
      <c r="N379" s="27"/>
      <c r="O379" s="27"/>
      <c r="P379" s="27"/>
      <c r="Z379" s="27"/>
      <c r="AA379" s="27"/>
      <c r="AB379" s="27"/>
      <c r="AF379" s="27"/>
      <c r="AG379" s="278"/>
      <c r="AH379" s="27"/>
    </row>
    <row r="380" spans="4:34" hidden="1" x14ac:dyDescent="0.35">
      <c r="D380" s="27"/>
      <c r="E380" s="27"/>
      <c r="N380" s="27"/>
      <c r="O380" s="27"/>
      <c r="P380" s="27"/>
      <c r="Z380" s="27"/>
      <c r="AA380" s="27"/>
      <c r="AB380" s="27"/>
      <c r="AF380" s="27"/>
      <c r="AG380" s="278"/>
      <c r="AH380" s="27"/>
    </row>
    <row r="381" spans="4:34" hidden="1" x14ac:dyDescent="0.35">
      <c r="D381" s="27"/>
      <c r="E381" s="27"/>
      <c r="N381" s="27"/>
      <c r="O381" s="27"/>
      <c r="P381" s="27"/>
      <c r="Z381" s="27"/>
      <c r="AA381" s="27"/>
      <c r="AB381" s="27"/>
      <c r="AF381" s="27"/>
      <c r="AG381" s="278"/>
      <c r="AH381" s="27"/>
    </row>
    <row r="382" spans="4:34" hidden="1" x14ac:dyDescent="0.35">
      <c r="D382" s="27"/>
      <c r="E382" s="27"/>
      <c r="N382" s="27"/>
      <c r="O382" s="27"/>
      <c r="P382" s="27"/>
      <c r="Z382" s="27"/>
      <c r="AA382" s="27"/>
      <c r="AB382" s="27"/>
      <c r="AF382" s="27"/>
      <c r="AG382" s="278"/>
      <c r="AH382" s="27"/>
    </row>
    <row r="383" spans="4:34" hidden="1" x14ac:dyDescent="0.35">
      <c r="D383" s="27"/>
      <c r="E383" s="27"/>
      <c r="N383" s="27"/>
      <c r="O383" s="27"/>
      <c r="P383" s="27"/>
      <c r="Z383" s="27"/>
      <c r="AA383" s="27"/>
      <c r="AB383" s="27"/>
      <c r="AF383" s="27"/>
      <c r="AG383" s="278"/>
      <c r="AH383" s="27"/>
    </row>
    <row r="384" spans="4:34" hidden="1" x14ac:dyDescent="0.35">
      <c r="D384" s="27"/>
      <c r="E384" s="27"/>
      <c r="N384" s="27"/>
      <c r="O384" s="27"/>
      <c r="P384" s="27"/>
      <c r="Z384" s="27"/>
      <c r="AA384" s="27"/>
      <c r="AB384" s="27"/>
      <c r="AF384" s="27"/>
      <c r="AG384" s="278"/>
      <c r="AH384" s="27"/>
    </row>
    <row r="385" spans="4:34" hidden="1" x14ac:dyDescent="0.35">
      <c r="D385" s="27"/>
      <c r="E385" s="27"/>
      <c r="N385" s="27"/>
      <c r="O385" s="27"/>
      <c r="P385" s="27"/>
      <c r="Z385" s="27"/>
      <c r="AA385" s="27"/>
      <c r="AB385" s="27"/>
      <c r="AF385" s="27"/>
      <c r="AG385" s="278"/>
      <c r="AH385" s="27"/>
    </row>
    <row r="386" spans="4:34" hidden="1" x14ac:dyDescent="0.35">
      <c r="D386" s="27"/>
      <c r="E386" s="27"/>
      <c r="N386" s="27"/>
      <c r="O386" s="27"/>
      <c r="P386" s="27"/>
      <c r="Z386" s="27"/>
      <c r="AA386" s="27"/>
      <c r="AB386" s="27"/>
      <c r="AF386" s="27"/>
      <c r="AG386" s="278"/>
      <c r="AH386" s="27"/>
    </row>
    <row r="387" spans="4:34" hidden="1" x14ac:dyDescent="0.35">
      <c r="D387" s="27"/>
      <c r="E387" s="27"/>
      <c r="N387" s="27"/>
      <c r="O387" s="27"/>
      <c r="P387" s="27"/>
      <c r="Z387" s="27"/>
      <c r="AA387" s="27"/>
      <c r="AB387" s="27"/>
      <c r="AF387" s="27"/>
      <c r="AG387" s="278"/>
      <c r="AH387" s="27"/>
    </row>
    <row r="388" spans="4:34" hidden="1" x14ac:dyDescent="0.35">
      <c r="D388" s="27"/>
      <c r="E388" s="27"/>
      <c r="N388" s="27"/>
      <c r="O388" s="27"/>
      <c r="P388" s="27"/>
      <c r="Z388" s="27"/>
      <c r="AA388" s="27"/>
      <c r="AB388" s="27"/>
      <c r="AF388" s="27"/>
      <c r="AG388" s="278"/>
      <c r="AH388" s="27"/>
    </row>
    <row r="389" spans="4:34" hidden="1" x14ac:dyDescent="0.35">
      <c r="D389" s="27"/>
      <c r="E389" s="27"/>
      <c r="N389" s="27"/>
      <c r="O389" s="27"/>
      <c r="P389" s="27"/>
      <c r="Z389" s="27"/>
      <c r="AA389" s="27"/>
      <c r="AB389" s="27"/>
      <c r="AF389" s="27"/>
      <c r="AG389" s="278"/>
      <c r="AH389" s="27"/>
    </row>
    <row r="390" spans="4:34" hidden="1" x14ac:dyDescent="0.35">
      <c r="D390" s="27"/>
      <c r="E390" s="27"/>
      <c r="N390" s="27"/>
      <c r="O390" s="27"/>
      <c r="P390" s="27"/>
      <c r="Z390" s="27"/>
      <c r="AA390" s="27"/>
      <c r="AB390" s="27"/>
      <c r="AF390" s="27"/>
      <c r="AG390" s="278"/>
      <c r="AH390" s="27"/>
    </row>
    <row r="391" spans="4:34" hidden="1" x14ac:dyDescent="0.35">
      <c r="D391" s="27"/>
      <c r="E391" s="27"/>
      <c r="N391" s="27"/>
      <c r="O391" s="27"/>
      <c r="P391" s="27"/>
      <c r="Z391" s="27"/>
      <c r="AA391" s="27"/>
      <c r="AB391" s="27"/>
      <c r="AF391" s="27"/>
      <c r="AG391" s="278"/>
      <c r="AH391" s="27"/>
    </row>
    <row r="392" spans="4:34" hidden="1" x14ac:dyDescent="0.35">
      <c r="D392" s="27"/>
      <c r="E392" s="27"/>
      <c r="N392" s="27"/>
      <c r="O392" s="27"/>
      <c r="P392" s="27"/>
      <c r="Z392" s="27"/>
      <c r="AA392" s="27"/>
      <c r="AB392" s="27"/>
      <c r="AF392" s="27"/>
      <c r="AG392" s="278"/>
      <c r="AH392" s="27"/>
    </row>
    <row r="393" spans="4:34" hidden="1" x14ac:dyDescent="0.35">
      <c r="D393" s="27"/>
      <c r="E393" s="27"/>
      <c r="N393" s="27"/>
      <c r="O393" s="27"/>
      <c r="P393" s="27"/>
      <c r="Z393" s="27"/>
      <c r="AA393" s="27"/>
      <c r="AB393" s="27"/>
      <c r="AF393" s="27"/>
      <c r="AG393" s="278"/>
      <c r="AH393" s="27"/>
    </row>
    <row r="394" spans="4:34" hidden="1" x14ac:dyDescent="0.35">
      <c r="D394" s="27"/>
      <c r="E394" s="27"/>
      <c r="N394" s="27"/>
      <c r="O394" s="27"/>
      <c r="P394" s="27"/>
      <c r="Z394" s="27"/>
      <c r="AA394" s="27"/>
      <c r="AB394" s="27"/>
      <c r="AF394" s="27"/>
      <c r="AG394" s="278"/>
      <c r="AH394" s="27"/>
    </row>
    <row r="395" spans="4:34" hidden="1" x14ac:dyDescent="0.35">
      <c r="D395" s="27"/>
      <c r="E395" s="27"/>
      <c r="N395" s="27"/>
      <c r="O395" s="27"/>
      <c r="P395" s="27"/>
      <c r="Z395" s="27"/>
      <c r="AA395" s="27"/>
      <c r="AB395" s="27"/>
      <c r="AF395" s="27"/>
      <c r="AG395" s="278"/>
      <c r="AH395" s="27"/>
    </row>
    <row r="396" spans="4:34" hidden="1" x14ac:dyDescent="0.35">
      <c r="D396" s="27"/>
      <c r="E396" s="27"/>
      <c r="N396" s="27"/>
      <c r="O396" s="27"/>
      <c r="P396" s="27"/>
      <c r="Z396" s="27"/>
      <c r="AA396" s="27"/>
      <c r="AB396" s="27"/>
      <c r="AF396" s="27"/>
      <c r="AG396" s="278"/>
      <c r="AH396" s="27"/>
    </row>
    <row r="397" spans="4:34" hidden="1" x14ac:dyDescent="0.35">
      <c r="D397" s="27"/>
      <c r="E397" s="27"/>
      <c r="N397" s="27"/>
      <c r="O397" s="27"/>
      <c r="P397" s="27"/>
      <c r="Z397" s="27"/>
      <c r="AA397" s="27"/>
      <c r="AB397" s="27"/>
      <c r="AF397" s="27"/>
      <c r="AG397" s="278"/>
      <c r="AH397" s="27"/>
    </row>
    <row r="398" spans="4:34" hidden="1" x14ac:dyDescent="0.35">
      <c r="D398" s="27"/>
      <c r="E398" s="27"/>
      <c r="N398" s="27"/>
      <c r="O398" s="27"/>
      <c r="P398" s="27"/>
      <c r="Z398" s="27"/>
      <c r="AA398" s="27"/>
      <c r="AB398" s="27"/>
      <c r="AF398" s="27"/>
      <c r="AG398" s="278"/>
      <c r="AH398" s="27"/>
    </row>
    <row r="399" spans="4:34" hidden="1" x14ac:dyDescent="0.35">
      <c r="D399" s="27"/>
      <c r="E399" s="27"/>
      <c r="N399" s="27"/>
      <c r="O399" s="27"/>
      <c r="P399" s="27"/>
      <c r="Z399" s="27"/>
      <c r="AA399" s="27"/>
      <c r="AB399" s="27"/>
      <c r="AF399" s="27"/>
      <c r="AG399" s="278"/>
      <c r="AH399" s="27"/>
    </row>
    <row r="400" spans="4:34" hidden="1" x14ac:dyDescent="0.35">
      <c r="D400" s="27"/>
      <c r="E400" s="27"/>
      <c r="N400" s="27"/>
      <c r="O400" s="27"/>
      <c r="P400" s="27"/>
      <c r="Z400" s="27"/>
      <c r="AA400" s="27"/>
      <c r="AB400" s="27"/>
      <c r="AF400" s="27"/>
      <c r="AG400" s="278"/>
      <c r="AH400" s="27"/>
    </row>
    <row r="401" spans="4:34" hidden="1" x14ac:dyDescent="0.35">
      <c r="D401" s="27"/>
      <c r="E401" s="27"/>
      <c r="N401" s="27"/>
      <c r="O401" s="27"/>
      <c r="P401" s="27"/>
      <c r="Z401" s="27"/>
      <c r="AA401" s="27"/>
      <c r="AB401" s="27"/>
      <c r="AF401" s="27"/>
      <c r="AG401" s="278"/>
      <c r="AH401" s="27"/>
    </row>
    <row r="402" spans="4:34" hidden="1" x14ac:dyDescent="0.35">
      <c r="D402" s="27"/>
      <c r="E402" s="27"/>
      <c r="N402" s="27"/>
      <c r="O402" s="27"/>
      <c r="P402" s="27"/>
      <c r="Z402" s="27"/>
      <c r="AA402" s="27"/>
      <c r="AB402" s="27"/>
      <c r="AF402" s="27"/>
      <c r="AG402" s="278"/>
      <c r="AH402" s="27"/>
    </row>
    <row r="403" spans="4:34" hidden="1" x14ac:dyDescent="0.35">
      <c r="D403" s="27"/>
      <c r="E403" s="27"/>
      <c r="N403" s="27"/>
      <c r="O403" s="27"/>
      <c r="P403" s="27"/>
      <c r="Z403" s="27"/>
      <c r="AA403" s="27"/>
      <c r="AB403" s="27"/>
      <c r="AF403" s="27"/>
      <c r="AG403" s="278"/>
      <c r="AH403" s="27"/>
    </row>
    <row r="404" spans="4:34" hidden="1" x14ac:dyDescent="0.35">
      <c r="D404" s="27"/>
      <c r="E404" s="27"/>
      <c r="N404" s="27"/>
      <c r="O404" s="27"/>
      <c r="P404" s="27"/>
      <c r="Z404" s="27"/>
      <c r="AA404" s="27"/>
      <c r="AB404" s="27"/>
      <c r="AF404" s="27"/>
      <c r="AG404" s="278"/>
      <c r="AH404" s="27"/>
    </row>
    <row r="405" spans="4:34" hidden="1" x14ac:dyDescent="0.35">
      <c r="D405" s="27"/>
      <c r="E405" s="27"/>
      <c r="N405" s="27"/>
      <c r="O405" s="27"/>
      <c r="P405" s="27"/>
      <c r="Z405" s="27"/>
      <c r="AA405" s="27"/>
      <c r="AB405" s="27"/>
      <c r="AF405" s="27"/>
      <c r="AG405" s="278"/>
      <c r="AH405" s="27"/>
    </row>
    <row r="406" spans="4:34" hidden="1" x14ac:dyDescent="0.35">
      <c r="D406" s="27"/>
      <c r="E406" s="27"/>
      <c r="N406" s="27"/>
      <c r="O406" s="27"/>
      <c r="P406" s="27"/>
      <c r="Z406" s="27"/>
      <c r="AA406" s="27"/>
      <c r="AB406" s="27"/>
      <c r="AF406" s="27"/>
      <c r="AG406" s="278"/>
      <c r="AH406" s="27"/>
    </row>
    <row r="407" spans="4:34" hidden="1" x14ac:dyDescent="0.35">
      <c r="D407" s="27"/>
      <c r="E407" s="27"/>
      <c r="N407" s="27"/>
      <c r="O407" s="27"/>
      <c r="P407" s="27"/>
      <c r="Z407" s="27"/>
      <c r="AA407" s="27"/>
      <c r="AB407" s="27"/>
      <c r="AF407" s="27"/>
      <c r="AG407" s="278"/>
      <c r="AH407" s="27"/>
    </row>
    <row r="408" spans="4:34" hidden="1" x14ac:dyDescent="0.35">
      <c r="D408" s="27"/>
      <c r="E408" s="27"/>
      <c r="N408" s="27"/>
      <c r="O408" s="27"/>
      <c r="P408" s="27"/>
      <c r="Z408" s="27"/>
      <c r="AA408" s="27"/>
      <c r="AB408" s="27"/>
      <c r="AF408" s="27"/>
      <c r="AG408" s="278"/>
      <c r="AH408" s="27"/>
    </row>
    <row r="409" spans="4:34" hidden="1" x14ac:dyDescent="0.35">
      <c r="D409" s="27"/>
      <c r="E409" s="27"/>
      <c r="N409" s="27"/>
      <c r="O409" s="27"/>
      <c r="P409" s="27"/>
      <c r="Z409" s="27"/>
      <c r="AA409" s="27"/>
      <c r="AB409" s="27"/>
      <c r="AF409" s="27"/>
      <c r="AG409" s="278"/>
      <c r="AH409" s="27"/>
    </row>
    <row r="410" spans="4:34" hidden="1" x14ac:dyDescent="0.35">
      <c r="D410" s="27"/>
      <c r="E410" s="27"/>
      <c r="N410" s="27"/>
      <c r="O410" s="27"/>
      <c r="P410" s="27"/>
      <c r="Z410" s="27"/>
      <c r="AA410" s="27"/>
      <c r="AB410" s="27"/>
      <c r="AF410" s="27"/>
      <c r="AG410" s="278"/>
      <c r="AH410" s="27"/>
    </row>
    <row r="411" spans="4:34" hidden="1" x14ac:dyDescent="0.35">
      <c r="D411" s="27"/>
      <c r="E411" s="27"/>
      <c r="N411" s="27"/>
      <c r="O411" s="27"/>
      <c r="P411" s="27"/>
      <c r="Z411" s="27"/>
      <c r="AA411" s="27"/>
      <c r="AB411" s="27"/>
      <c r="AF411" s="27"/>
      <c r="AG411" s="278"/>
      <c r="AH411" s="27"/>
    </row>
    <row r="412" spans="4:34" hidden="1" x14ac:dyDescent="0.35">
      <c r="D412" s="27"/>
      <c r="E412" s="27"/>
      <c r="N412" s="27"/>
      <c r="O412" s="27"/>
      <c r="P412" s="27"/>
      <c r="Z412" s="27"/>
      <c r="AA412" s="27"/>
      <c r="AB412" s="27"/>
      <c r="AF412" s="27"/>
      <c r="AG412" s="278"/>
      <c r="AH412" s="27"/>
    </row>
    <row r="413" spans="4:34" hidden="1" x14ac:dyDescent="0.35">
      <c r="D413" s="27"/>
      <c r="E413" s="27"/>
      <c r="N413" s="27"/>
      <c r="O413" s="27"/>
      <c r="P413" s="27"/>
      <c r="Z413" s="27"/>
      <c r="AA413" s="27"/>
      <c r="AB413" s="27"/>
      <c r="AF413" s="27"/>
      <c r="AG413" s="278"/>
      <c r="AH413" s="27"/>
    </row>
    <row r="414" spans="4:34" hidden="1" x14ac:dyDescent="0.35">
      <c r="D414" s="27"/>
      <c r="E414" s="27"/>
      <c r="N414" s="27"/>
      <c r="O414" s="27"/>
      <c r="P414" s="27"/>
      <c r="Z414" s="27"/>
      <c r="AA414" s="27"/>
      <c r="AB414" s="27"/>
      <c r="AF414" s="27"/>
      <c r="AG414" s="278"/>
      <c r="AH414" s="27"/>
    </row>
    <row r="415" spans="4:34" hidden="1" x14ac:dyDescent="0.35">
      <c r="D415" s="27"/>
      <c r="E415" s="27"/>
      <c r="N415" s="27"/>
      <c r="O415" s="27"/>
      <c r="P415" s="27"/>
      <c r="Z415" s="27"/>
      <c r="AA415" s="27"/>
      <c r="AB415" s="27"/>
      <c r="AF415" s="27"/>
      <c r="AG415" s="278"/>
      <c r="AH415" s="27"/>
    </row>
    <row r="416" spans="4:34" hidden="1" x14ac:dyDescent="0.35">
      <c r="D416" s="27"/>
      <c r="E416" s="27"/>
      <c r="N416" s="27"/>
      <c r="O416" s="27"/>
      <c r="P416" s="27"/>
      <c r="Z416" s="27"/>
      <c r="AA416" s="27"/>
      <c r="AB416" s="27"/>
      <c r="AF416" s="27"/>
      <c r="AG416" s="278"/>
      <c r="AH416" s="27"/>
    </row>
    <row r="417" spans="4:34" hidden="1" x14ac:dyDescent="0.35">
      <c r="D417" s="27"/>
      <c r="E417" s="27"/>
      <c r="N417" s="27"/>
      <c r="O417" s="27"/>
      <c r="P417" s="27"/>
      <c r="Z417" s="27"/>
      <c r="AA417" s="27"/>
      <c r="AB417" s="27"/>
      <c r="AF417" s="27"/>
      <c r="AG417" s="278"/>
      <c r="AH417" s="27"/>
    </row>
    <row r="418" spans="4:34" hidden="1" x14ac:dyDescent="0.35">
      <c r="D418" s="27"/>
      <c r="E418" s="27"/>
      <c r="N418" s="27"/>
      <c r="O418" s="27"/>
      <c r="P418" s="27"/>
      <c r="Z418" s="27"/>
      <c r="AA418" s="27"/>
      <c r="AB418" s="27"/>
      <c r="AF418" s="27"/>
      <c r="AG418" s="278"/>
      <c r="AH418" s="27"/>
    </row>
    <row r="419" spans="4:34" hidden="1" x14ac:dyDescent="0.35">
      <c r="D419" s="27"/>
      <c r="E419" s="27"/>
      <c r="N419" s="27"/>
      <c r="O419" s="27"/>
      <c r="P419" s="27"/>
      <c r="Z419" s="27"/>
      <c r="AA419" s="27"/>
      <c r="AB419" s="27"/>
      <c r="AF419" s="27"/>
      <c r="AG419" s="278"/>
      <c r="AH419" s="27"/>
    </row>
    <row r="420" spans="4:34" hidden="1" x14ac:dyDescent="0.35">
      <c r="D420" s="27"/>
      <c r="E420" s="27"/>
      <c r="N420" s="27"/>
      <c r="O420" s="27"/>
      <c r="P420" s="27"/>
      <c r="Z420" s="27"/>
      <c r="AA420" s="27"/>
      <c r="AB420" s="27"/>
      <c r="AF420" s="27"/>
      <c r="AG420" s="278"/>
      <c r="AH420" s="27"/>
    </row>
    <row r="421" spans="4:34" hidden="1" x14ac:dyDescent="0.35">
      <c r="D421" s="27"/>
      <c r="E421" s="27"/>
      <c r="N421" s="27"/>
      <c r="O421" s="27"/>
      <c r="P421" s="27"/>
      <c r="Z421" s="27"/>
      <c r="AA421" s="27"/>
      <c r="AB421" s="27"/>
      <c r="AF421" s="27"/>
      <c r="AG421" s="278"/>
      <c r="AH421" s="27"/>
    </row>
    <row r="422" spans="4:34" hidden="1" x14ac:dyDescent="0.35">
      <c r="D422" s="27"/>
      <c r="E422" s="27"/>
      <c r="N422" s="27"/>
      <c r="O422" s="27"/>
      <c r="P422" s="27"/>
      <c r="Z422" s="27"/>
      <c r="AA422" s="27"/>
      <c r="AB422" s="27"/>
      <c r="AF422" s="27"/>
      <c r="AG422" s="278"/>
      <c r="AH422" s="27"/>
    </row>
    <row r="423" spans="4:34" hidden="1" x14ac:dyDescent="0.35">
      <c r="D423" s="27"/>
      <c r="E423" s="27"/>
      <c r="N423" s="27"/>
      <c r="O423" s="27"/>
      <c r="P423" s="27"/>
      <c r="Z423" s="27"/>
      <c r="AA423" s="27"/>
      <c r="AB423" s="27"/>
      <c r="AF423" s="27"/>
      <c r="AG423" s="278"/>
      <c r="AH423" s="27"/>
    </row>
    <row r="424" spans="4:34" hidden="1" x14ac:dyDescent="0.35">
      <c r="D424" s="27"/>
      <c r="E424" s="27"/>
      <c r="N424" s="27"/>
      <c r="O424" s="27"/>
      <c r="P424" s="27"/>
      <c r="Z424" s="27"/>
      <c r="AA424" s="27"/>
      <c r="AB424" s="27"/>
      <c r="AF424" s="27"/>
      <c r="AG424" s="278"/>
      <c r="AH424" s="27"/>
    </row>
    <row r="425" spans="4:34" hidden="1" x14ac:dyDescent="0.35">
      <c r="D425" s="27"/>
      <c r="E425" s="27"/>
      <c r="N425" s="27"/>
      <c r="O425" s="27"/>
      <c r="P425" s="27"/>
      <c r="Z425" s="27"/>
      <c r="AA425" s="27"/>
      <c r="AB425" s="27"/>
      <c r="AF425" s="27"/>
      <c r="AG425" s="278"/>
      <c r="AH425" s="27"/>
    </row>
    <row r="426" spans="4:34" hidden="1" x14ac:dyDescent="0.35">
      <c r="D426" s="27"/>
      <c r="E426" s="27"/>
      <c r="N426" s="27"/>
      <c r="O426" s="27"/>
      <c r="P426" s="27"/>
      <c r="Z426" s="27"/>
      <c r="AA426" s="27"/>
      <c r="AB426" s="27"/>
      <c r="AF426" s="27"/>
      <c r="AG426" s="278"/>
      <c r="AH426" s="27"/>
    </row>
    <row r="427" spans="4:34" hidden="1" x14ac:dyDescent="0.35">
      <c r="D427" s="27"/>
      <c r="E427" s="27"/>
      <c r="N427" s="27"/>
      <c r="O427" s="27"/>
      <c r="P427" s="27"/>
      <c r="Z427" s="27"/>
      <c r="AA427" s="27"/>
      <c r="AB427" s="27"/>
      <c r="AF427" s="27"/>
      <c r="AG427" s="278"/>
      <c r="AH427" s="27"/>
    </row>
    <row r="428" spans="4:34" hidden="1" x14ac:dyDescent="0.35">
      <c r="D428" s="27"/>
      <c r="E428" s="27"/>
      <c r="N428" s="27"/>
      <c r="O428" s="27"/>
      <c r="P428" s="27"/>
      <c r="Z428" s="27"/>
      <c r="AA428" s="27"/>
      <c r="AB428" s="27"/>
      <c r="AF428" s="27"/>
      <c r="AG428" s="278"/>
      <c r="AH428" s="27"/>
    </row>
    <row r="429" spans="4:34" hidden="1" x14ac:dyDescent="0.35">
      <c r="D429" s="27"/>
      <c r="E429" s="27"/>
      <c r="N429" s="27"/>
      <c r="O429" s="27"/>
      <c r="P429" s="27"/>
      <c r="Z429" s="27"/>
      <c r="AA429" s="27"/>
      <c r="AB429" s="27"/>
      <c r="AF429" s="27"/>
      <c r="AG429" s="278"/>
      <c r="AH429" s="27"/>
    </row>
    <row r="430" spans="4:34" hidden="1" x14ac:dyDescent="0.35">
      <c r="D430" s="27"/>
      <c r="E430" s="27"/>
      <c r="N430" s="27"/>
      <c r="O430" s="27"/>
      <c r="P430" s="27"/>
      <c r="Z430" s="27"/>
      <c r="AA430" s="27"/>
      <c r="AB430" s="27"/>
      <c r="AF430" s="27"/>
      <c r="AG430" s="278"/>
      <c r="AH430" s="27"/>
    </row>
    <row r="431" spans="4:34" hidden="1" x14ac:dyDescent="0.35">
      <c r="D431" s="27"/>
      <c r="E431" s="27"/>
      <c r="N431" s="27"/>
      <c r="O431" s="27"/>
      <c r="P431" s="27"/>
      <c r="Z431" s="27"/>
      <c r="AA431" s="27"/>
      <c r="AB431" s="27"/>
      <c r="AF431" s="27"/>
      <c r="AG431" s="278"/>
      <c r="AH431" s="27"/>
    </row>
    <row r="432" spans="4:34" hidden="1" x14ac:dyDescent="0.35">
      <c r="D432" s="27"/>
      <c r="E432" s="27"/>
      <c r="N432" s="27"/>
      <c r="O432" s="27"/>
      <c r="P432" s="27"/>
      <c r="Z432" s="27"/>
      <c r="AA432" s="27"/>
      <c r="AB432" s="27"/>
      <c r="AF432" s="27"/>
      <c r="AG432" s="278"/>
      <c r="AH432" s="27"/>
    </row>
    <row r="433" spans="4:34" hidden="1" x14ac:dyDescent="0.35">
      <c r="D433" s="27"/>
      <c r="E433" s="27"/>
      <c r="N433" s="27"/>
      <c r="O433" s="27"/>
      <c r="P433" s="27"/>
      <c r="Z433" s="27"/>
      <c r="AA433" s="27"/>
      <c r="AB433" s="27"/>
      <c r="AF433" s="27"/>
      <c r="AG433" s="278"/>
      <c r="AH433" s="27"/>
    </row>
    <row r="434" spans="4:34" hidden="1" x14ac:dyDescent="0.35">
      <c r="D434" s="27"/>
      <c r="E434" s="27"/>
      <c r="N434" s="27"/>
      <c r="O434" s="27"/>
      <c r="P434" s="27"/>
      <c r="Z434" s="27"/>
      <c r="AA434" s="27"/>
      <c r="AB434" s="27"/>
      <c r="AF434" s="27"/>
      <c r="AG434" s="278"/>
      <c r="AH434" s="27"/>
    </row>
    <row r="435" spans="4:34" hidden="1" x14ac:dyDescent="0.35">
      <c r="D435" s="27"/>
      <c r="E435" s="27"/>
      <c r="N435" s="27"/>
      <c r="O435" s="27"/>
      <c r="P435" s="27"/>
      <c r="Z435" s="27"/>
      <c r="AA435" s="27"/>
      <c r="AB435" s="27"/>
      <c r="AF435" s="27"/>
      <c r="AG435" s="278"/>
      <c r="AH435" s="27"/>
    </row>
    <row r="436" spans="4:34" hidden="1" x14ac:dyDescent="0.35">
      <c r="D436" s="27"/>
      <c r="E436" s="27"/>
      <c r="N436" s="27"/>
      <c r="O436" s="27"/>
      <c r="P436" s="27"/>
      <c r="Z436" s="27"/>
      <c r="AA436" s="27"/>
      <c r="AB436" s="27"/>
      <c r="AF436" s="27"/>
      <c r="AG436" s="278"/>
      <c r="AH436" s="27"/>
    </row>
    <row r="437" spans="4:34" hidden="1" x14ac:dyDescent="0.35">
      <c r="D437" s="27"/>
      <c r="E437" s="27"/>
      <c r="N437" s="27"/>
      <c r="O437" s="27"/>
      <c r="P437" s="27"/>
      <c r="Z437" s="27"/>
      <c r="AA437" s="27"/>
      <c r="AB437" s="27"/>
      <c r="AF437" s="27"/>
      <c r="AG437" s="278"/>
      <c r="AH437" s="27"/>
    </row>
    <row r="438" spans="4:34" hidden="1" x14ac:dyDescent="0.35">
      <c r="D438" s="27"/>
      <c r="E438" s="27"/>
      <c r="N438" s="27"/>
      <c r="O438" s="27"/>
      <c r="P438" s="27"/>
      <c r="Z438" s="27"/>
      <c r="AA438" s="27"/>
      <c r="AB438" s="27"/>
      <c r="AF438" s="27"/>
      <c r="AG438" s="278"/>
      <c r="AH438" s="27"/>
    </row>
    <row r="439" spans="4:34" hidden="1" x14ac:dyDescent="0.35">
      <c r="D439" s="27"/>
      <c r="E439" s="27"/>
      <c r="N439" s="27"/>
      <c r="O439" s="27"/>
      <c r="P439" s="27"/>
      <c r="Z439" s="27"/>
      <c r="AA439" s="27"/>
      <c r="AB439" s="27"/>
      <c r="AF439" s="27"/>
      <c r="AG439" s="278"/>
      <c r="AH439" s="27"/>
    </row>
    <row r="440" spans="4:34" hidden="1" x14ac:dyDescent="0.35">
      <c r="D440" s="27"/>
      <c r="E440" s="27"/>
      <c r="N440" s="27"/>
      <c r="O440" s="27"/>
      <c r="P440" s="27"/>
      <c r="Z440" s="27"/>
      <c r="AA440" s="27"/>
      <c r="AB440" s="27"/>
      <c r="AF440" s="27"/>
      <c r="AG440" s="278"/>
      <c r="AH440" s="27"/>
    </row>
    <row r="441" spans="4:34" hidden="1" x14ac:dyDescent="0.35">
      <c r="D441" s="27"/>
      <c r="E441" s="27"/>
      <c r="N441" s="27"/>
      <c r="O441" s="27"/>
      <c r="P441" s="27"/>
      <c r="Z441" s="27"/>
      <c r="AA441" s="27"/>
      <c r="AB441" s="27"/>
      <c r="AF441" s="27"/>
      <c r="AG441" s="278"/>
      <c r="AH441" s="27"/>
    </row>
    <row r="442" spans="4:34" hidden="1" x14ac:dyDescent="0.35">
      <c r="D442" s="27"/>
      <c r="E442" s="27"/>
      <c r="N442" s="27"/>
      <c r="O442" s="27"/>
      <c r="P442" s="27"/>
      <c r="Z442" s="27"/>
      <c r="AA442" s="27"/>
      <c r="AB442" s="27"/>
      <c r="AF442" s="27"/>
      <c r="AG442" s="278"/>
      <c r="AH442" s="27"/>
    </row>
    <row r="443" spans="4:34" hidden="1" x14ac:dyDescent="0.35">
      <c r="D443" s="27"/>
      <c r="E443" s="27"/>
      <c r="N443" s="27"/>
      <c r="O443" s="27"/>
      <c r="P443" s="27"/>
      <c r="Z443" s="27"/>
      <c r="AA443" s="27"/>
      <c r="AB443" s="27"/>
      <c r="AF443" s="27"/>
      <c r="AG443" s="278"/>
      <c r="AH443" s="27"/>
    </row>
    <row r="444" spans="4:34" hidden="1" x14ac:dyDescent="0.35">
      <c r="D444" s="27"/>
      <c r="E444" s="27"/>
      <c r="N444" s="27"/>
      <c r="O444" s="27"/>
      <c r="P444" s="27"/>
      <c r="Z444" s="27"/>
      <c r="AA444" s="27"/>
      <c r="AB444" s="27"/>
      <c r="AF444" s="27"/>
      <c r="AG444" s="278"/>
      <c r="AH444" s="27"/>
    </row>
    <row r="445" spans="4:34" hidden="1" x14ac:dyDescent="0.35">
      <c r="D445" s="27"/>
      <c r="E445" s="27"/>
      <c r="N445" s="27"/>
      <c r="O445" s="27"/>
      <c r="P445" s="27"/>
      <c r="Z445" s="27"/>
      <c r="AA445" s="27"/>
      <c r="AB445" s="27"/>
      <c r="AF445" s="27"/>
      <c r="AG445" s="278"/>
      <c r="AH445" s="27"/>
    </row>
    <row r="446" spans="4:34" hidden="1" x14ac:dyDescent="0.35">
      <c r="D446" s="27"/>
      <c r="E446" s="27"/>
      <c r="N446" s="27"/>
      <c r="O446" s="27"/>
      <c r="P446" s="27"/>
      <c r="Z446" s="27"/>
      <c r="AA446" s="27"/>
      <c r="AB446" s="27"/>
      <c r="AF446" s="27"/>
      <c r="AG446" s="278"/>
      <c r="AH446" s="27"/>
    </row>
    <row r="447" spans="4:34" hidden="1" x14ac:dyDescent="0.35">
      <c r="D447" s="27"/>
      <c r="E447" s="27"/>
      <c r="N447" s="27"/>
      <c r="O447" s="27"/>
      <c r="P447" s="27"/>
      <c r="Z447" s="27"/>
      <c r="AA447" s="27"/>
      <c r="AB447" s="27"/>
      <c r="AF447" s="27"/>
      <c r="AG447" s="278"/>
      <c r="AH447" s="27"/>
    </row>
    <row r="448" spans="4:34" hidden="1" x14ac:dyDescent="0.35">
      <c r="D448" s="27"/>
      <c r="E448" s="27"/>
      <c r="N448" s="27"/>
      <c r="O448" s="27"/>
      <c r="P448" s="27"/>
      <c r="Z448" s="27"/>
      <c r="AA448" s="27"/>
      <c r="AB448" s="27"/>
      <c r="AF448" s="27"/>
      <c r="AG448" s="278"/>
      <c r="AH448" s="27"/>
    </row>
    <row r="449" spans="4:34" hidden="1" x14ac:dyDescent="0.35">
      <c r="D449" s="27"/>
      <c r="E449" s="27"/>
      <c r="N449" s="27"/>
      <c r="O449" s="27"/>
      <c r="P449" s="27"/>
      <c r="Z449" s="27"/>
      <c r="AA449" s="27"/>
      <c r="AB449" s="27"/>
      <c r="AF449" s="27"/>
      <c r="AG449" s="278"/>
      <c r="AH449" s="27"/>
    </row>
    <row r="450" spans="4:34" hidden="1" x14ac:dyDescent="0.35">
      <c r="D450" s="27"/>
      <c r="E450" s="27"/>
      <c r="N450" s="27"/>
      <c r="O450" s="27"/>
      <c r="P450" s="27"/>
      <c r="Z450" s="27"/>
      <c r="AA450" s="27"/>
      <c r="AB450" s="27"/>
      <c r="AF450" s="27"/>
      <c r="AG450" s="278"/>
      <c r="AH450" s="27"/>
    </row>
    <row r="451" spans="4:34" hidden="1" x14ac:dyDescent="0.35">
      <c r="D451" s="27"/>
      <c r="E451" s="27"/>
      <c r="N451" s="27"/>
      <c r="O451" s="27"/>
      <c r="P451" s="27"/>
      <c r="Z451" s="27"/>
      <c r="AA451" s="27"/>
      <c r="AB451" s="27"/>
      <c r="AF451" s="27"/>
      <c r="AG451" s="278"/>
      <c r="AH451" s="27"/>
    </row>
    <row r="452" spans="4:34" hidden="1" x14ac:dyDescent="0.35">
      <c r="D452" s="27"/>
      <c r="E452" s="27"/>
      <c r="N452" s="27"/>
      <c r="O452" s="27"/>
      <c r="P452" s="27"/>
      <c r="Z452" s="27"/>
      <c r="AA452" s="27"/>
      <c r="AB452" s="27"/>
      <c r="AF452" s="27"/>
      <c r="AG452" s="278"/>
      <c r="AH452" s="27"/>
    </row>
    <row r="453" spans="4:34" hidden="1" x14ac:dyDescent="0.35">
      <c r="D453" s="27"/>
      <c r="E453" s="27"/>
      <c r="N453" s="27"/>
      <c r="O453" s="27"/>
      <c r="P453" s="27"/>
      <c r="Z453" s="27"/>
      <c r="AA453" s="27"/>
      <c r="AB453" s="27"/>
      <c r="AF453" s="27"/>
      <c r="AG453" s="278"/>
      <c r="AH453" s="27"/>
    </row>
    <row r="454" spans="4:34" hidden="1" x14ac:dyDescent="0.35">
      <c r="D454" s="27"/>
      <c r="E454" s="27"/>
      <c r="N454" s="27"/>
      <c r="O454" s="27"/>
      <c r="P454" s="27"/>
      <c r="Z454" s="27"/>
      <c r="AA454" s="27"/>
      <c r="AB454" s="27"/>
      <c r="AF454" s="27"/>
      <c r="AG454" s="278"/>
      <c r="AH454" s="27"/>
    </row>
    <row r="455" spans="4:34" hidden="1" x14ac:dyDescent="0.35">
      <c r="D455" s="27"/>
      <c r="E455" s="27"/>
      <c r="N455" s="27"/>
      <c r="O455" s="27"/>
      <c r="P455" s="27"/>
      <c r="Z455" s="27"/>
      <c r="AA455" s="27"/>
      <c r="AB455" s="27"/>
      <c r="AF455" s="27"/>
      <c r="AG455" s="278"/>
      <c r="AH455" s="27"/>
    </row>
    <row r="456" spans="4:34" hidden="1" x14ac:dyDescent="0.35">
      <c r="D456" s="27"/>
      <c r="E456" s="27"/>
      <c r="N456" s="27"/>
      <c r="O456" s="27"/>
      <c r="P456" s="27"/>
      <c r="Z456" s="27"/>
      <c r="AA456" s="27"/>
      <c r="AB456" s="27"/>
      <c r="AF456" s="27"/>
      <c r="AG456" s="278"/>
      <c r="AH456" s="27"/>
    </row>
    <row r="457" spans="4:34" hidden="1" x14ac:dyDescent="0.35">
      <c r="D457" s="27"/>
      <c r="E457" s="27"/>
      <c r="N457" s="27"/>
      <c r="O457" s="27"/>
      <c r="P457" s="27"/>
      <c r="Z457" s="27"/>
      <c r="AA457" s="27"/>
      <c r="AB457" s="27"/>
      <c r="AF457" s="27"/>
      <c r="AG457" s="278"/>
      <c r="AH457" s="27"/>
    </row>
    <row r="458" spans="4:34" hidden="1" x14ac:dyDescent="0.35">
      <c r="D458" s="27"/>
      <c r="E458" s="27"/>
      <c r="N458" s="27"/>
      <c r="O458" s="27"/>
      <c r="P458" s="27"/>
      <c r="Z458" s="27"/>
      <c r="AA458" s="27"/>
      <c r="AB458" s="27"/>
      <c r="AF458" s="27"/>
      <c r="AG458" s="278"/>
      <c r="AH458" s="27"/>
    </row>
    <row r="459" spans="4:34" hidden="1" x14ac:dyDescent="0.35">
      <c r="D459" s="27"/>
      <c r="E459" s="27"/>
      <c r="N459" s="27"/>
      <c r="O459" s="27"/>
      <c r="P459" s="27"/>
      <c r="Z459" s="27"/>
      <c r="AA459" s="27"/>
      <c r="AB459" s="27"/>
      <c r="AF459" s="27"/>
      <c r="AG459" s="278"/>
      <c r="AH459" s="27"/>
    </row>
    <row r="460" spans="4:34" hidden="1" x14ac:dyDescent="0.35">
      <c r="D460" s="27"/>
      <c r="E460" s="27"/>
      <c r="N460" s="27"/>
      <c r="O460" s="27"/>
      <c r="P460" s="27"/>
      <c r="Z460" s="27"/>
      <c r="AA460" s="27"/>
      <c r="AB460" s="27"/>
      <c r="AF460" s="27"/>
      <c r="AG460" s="278"/>
      <c r="AH460" s="27"/>
    </row>
    <row r="461" spans="4:34" hidden="1" x14ac:dyDescent="0.35">
      <c r="D461" s="27"/>
      <c r="E461" s="27"/>
      <c r="N461" s="27"/>
      <c r="O461" s="27"/>
      <c r="P461" s="27"/>
      <c r="Z461" s="27"/>
      <c r="AA461" s="27"/>
      <c r="AB461" s="27"/>
      <c r="AF461" s="27"/>
      <c r="AG461" s="278"/>
      <c r="AH461" s="27"/>
    </row>
    <row r="462" spans="4:34" hidden="1" x14ac:dyDescent="0.35">
      <c r="D462" s="27"/>
      <c r="E462" s="27"/>
      <c r="N462" s="27"/>
      <c r="O462" s="27"/>
      <c r="P462" s="27"/>
      <c r="Z462" s="27"/>
      <c r="AA462" s="27"/>
      <c r="AB462" s="27"/>
      <c r="AF462" s="27"/>
      <c r="AG462" s="278"/>
      <c r="AH462" s="27"/>
    </row>
    <row r="463" spans="4:34" hidden="1" x14ac:dyDescent="0.35">
      <c r="D463" s="27"/>
      <c r="E463" s="27"/>
      <c r="N463" s="27"/>
      <c r="O463" s="27"/>
      <c r="P463" s="27"/>
      <c r="Z463" s="27"/>
      <c r="AA463" s="27"/>
      <c r="AB463" s="27"/>
      <c r="AF463" s="27"/>
      <c r="AG463" s="278"/>
      <c r="AH463" s="27"/>
    </row>
    <row r="464" spans="4:34" hidden="1" x14ac:dyDescent="0.35">
      <c r="D464" s="27"/>
      <c r="E464" s="27"/>
      <c r="N464" s="27"/>
      <c r="O464" s="27"/>
      <c r="P464" s="27"/>
      <c r="Z464" s="27"/>
      <c r="AA464" s="27"/>
      <c r="AB464" s="27"/>
      <c r="AF464" s="27"/>
      <c r="AG464" s="278"/>
      <c r="AH464" s="27"/>
    </row>
    <row r="465" spans="4:34" hidden="1" x14ac:dyDescent="0.35">
      <c r="D465" s="27"/>
      <c r="E465" s="27"/>
      <c r="N465" s="27"/>
      <c r="O465" s="27"/>
      <c r="P465" s="27"/>
      <c r="Z465" s="27"/>
      <c r="AA465" s="27"/>
      <c r="AB465" s="27"/>
      <c r="AF465" s="27"/>
      <c r="AG465" s="278"/>
      <c r="AH465" s="27"/>
    </row>
    <row r="466" spans="4:34" hidden="1" x14ac:dyDescent="0.35">
      <c r="D466" s="27"/>
      <c r="E466" s="27"/>
      <c r="N466" s="27"/>
      <c r="O466" s="27"/>
      <c r="P466" s="27"/>
      <c r="Z466" s="27"/>
      <c r="AA466" s="27"/>
      <c r="AB466" s="27"/>
      <c r="AF466" s="27"/>
      <c r="AG466" s="278"/>
      <c r="AH466" s="27"/>
    </row>
    <row r="467" spans="4:34" hidden="1" x14ac:dyDescent="0.35">
      <c r="D467" s="27"/>
      <c r="E467" s="27"/>
      <c r="N467" s="27"/>
      <c r="O467" s="27"/>
      <c r="P467" s="27"/>
      <c r="Z467" s="27"/>
      <c r="AA467" s="27"/>
      <c r="AB467" s="27"/>
      <c r="AF467" s="27"/>
      <c r="AG467" s="278"/>
      <c r="AH467" s="27"/>
    </row>
    <row r="468" spans="4:34" hidden="1" x14ac:dyDescent="0.35">
      <c r="D468" s="27"/>
      <c r="E468" s="27"/>
      <c r="N468" s="27"/>
      <c r="O468" s="27"/>
      <c r="P468" s="27"/>
      <c r="Z468" s="27"/>
      <c r="AA468" s="27"/>
      <c r="AB468" s="27"/>
      <c r="AF468" s="27"/>
      <c r="AG468" s="278"/>
      <c r="AH468" s="27"/>
    </row>
    <row r="469" spans="4:34" hidden="1" x14ac:dyDescent="0.35">
      <c r="D469" s="27"/>
      <c r="E469" s="27"/>
      <c r="N469" s="27"/>
      <c r="O469" s="27"/>
      <c r="P469" s="27"/>
      <c r="Z469" s="27"/>
      <c r="AA469" s="27"/>
      <c r="AB469" s="27"/>
      <c r="AF469" s="27"/>
      <c r="AG469" s="278"/>
      <c r="AH469" s="27"/>
    </row>
    <row r="470" spans="4:34" hidden="1" x14ac:dyDescent="0.35">
      <c r="D470" s="27"/>
      <c r="E470" s="27"/>
      <c r="N470" s="27"/>
      <c r="O470" s="27"/>
      <c r="P470" s="27"/>
      <c r="Z470" s="27"/>
      <c r="AA470" s="27"/>
      <c r="AB470" s="27"/>
      <c r="AF470" s="27"/>
      <c r="AG470" s="278"/>
      <c r="AH470" s="27"/>
    </row>
    <row r="471" spans="4:34" hidden="1" x14ac:dyDescent="0.35">
      <c r="D471" s="27"/>
      <c r="E471" s="27"/>
      <c r="N471" s="27"/>
      <c r="O471" s="27"/>
      <c r="P471" s="27"/>
      <c r="Z471" s="27"/>
      <c r="AA471" s="27"/>
      <c r="AB471" s="27"/>
      <c r="AF471" s="27"/>
      <c r="AG471" s="278"/>
      <c r="AH471" s="27"/>
    </row>
    <row r="472" spans="4:34" hidden="1" x14ac:dyDescent="0.35">
      <c r="D472" s="27"/>
      <c r="E472" s="27"/>
      <c r="N472" s="27"/>
      <c r="O472" s="27"/>
      <c r="P472" s="27"/>
      <c r="Z472" s="27"/>
      <c r="AA472" s="27"/>
      <c r="AB472" s="27"/>
      <c r="AF472" s="27"/>
      <c r="AG472" s="278"/>
      <c r="AH472" s="27"/>
    </row>
    <row r="473" spans="4:34" hidden="1" x14ac:dyDescent="0.35">
      <c r="D473" s="27"/>
      <c r="E473" s="27"/>
      <c r="N473" s="27"/>
      <c r="O473" s="27"/>
      <c r="P473" s="27"/>
      <c r="Z473" s="27"/>
      <c r="AA473" s="27"/>
      <c r="AB473" s="27"/>
      <c r="AF473" s="27"/>
      <c r="AG473" s="278"/>
      <c r="AH473" s="27"/>
    </row>
    <row r="474" spans="4:34" hidden="1" x14ac:dyDescent="0.35">
      <c r="D474" s="27"/>
      <c r="E474" s="27"/>
      <c r="N474" s="27"/>
      <c r="O474" s="27"/>
      <c r="P474" s="27"/>
      <c r="Z474" s="27"/>
      <c r="AA474" s="27"/>
      <c r="AB474" s="27"/>
      <c r="AF474" s="27"/>
      <c r="AG474" s="278"/>
      <c r="AH474" s="27"/>
    </row>
    <row r="475" spans="4:34" hidden="1" x14ac:dyDescent="0.35">
      <c r="D475" s="27"/>
      <c r="E475" s="27"/>
      <c r="N475" s="27"/>
      <c r="O475" s="27"/>
      <c r="P475" s="27"/>
      <c r="Z475" s="27"/>
      <c r="AA475" s="27"/>
      <c r="AB475" s="27"/>
      <c r="AF475" s="27"/>
      <c r="AG475" s="278"/>
      <c r="AH475" s="27"/>
    </row>
    <row r="476" spans="4:34" hidden="1" x14ac:dyDescent="0.35">
      <c r="D476" s="27"/>
      <c r="E476" s="27"/>
      <c r="N476" s="27"/>
      <c r="O476" s="27"/>
      <c r="P476" s="27"/>
      <c r="Z476" s="27"/>
      <c r="AA476" s="27"/>
      <c r="AB476" s="27"/>
      <c r="AF476" s="27"/>
      <c r="AG476" s="278"/>
      <c r="AH476" s="27"/>
    </row>
    <row r="477" spans="4:34" hidden="1" x14ac:dyDescent="0.35">
      <c r="D477" s="27"/>
      <c r="E477" s="27"/>
      <c r="N477" s="27"/>
      <c r="O477" s="27"/>
      <c r="P477" s="27"/>
      <c r="Z477" s="27"/>
      <c r="AA477" s="27"/>
      <c r="AB477" s="27"/>
      <c r="AF477" s="27"/>
      <c r="AG477" s="278"/>
      <c r="AH477" s="27"/>
    </row>
    <row r="478" spans="4:34" hidden="1" x14ac:dyDescent="0.35">
      <c r="D478" s="27"/>
      <c r="E478" s="27"/>
      <c r="N478" s="27"/>
      <c r="O478" s="27"/>
      <c r="P478" s="27"/>
      <c r="Z478" s="27"/>
      <c r="AA478" s="27"/>
      <c r="AB478" s="27"/>
      <c r="AF478" s="27"/>
      <c r="AG478" s="278"/>
      <c r="AH478" s="27"/>
    </row>
    <row r="479" spans="4:34" hidden="1" x14ac:dyDescent="0.35">
      <c r="D479" s="27"/>
      <c r="E479" s="27"/>
      <c r="N479" s="27"/>
      <c r="O479" s="27"/>
      <c r="P479" s="27"/>
      <c r="Z479" s="27"/>
      <c r="AA479" s="27"/>
      <c r="AB479" s="27"/>
      <c r="AF479" s="27"/>
      <c r="AG479" s="278"/>
      <c r="AH479" s="27"/>
    </row>
    <row r="480" spans="4:34" hidden="1" x14ac:dyDescent="0.35">
      <c r="D480" s="27"/>
      <c r="E480" s="27"/>
      <c r="N480" s="27"/>
      <c r="O480" s="27"/>
      <c r="P480" s="27"/>
      <c r="Z480" s="27"/>
      <c r="AA480" s="27"/>
      <c r="AB480" s="27"/>
      <c r="AF480" s="27"/>
      <c r="AG480" s="278"/>
      <c r="AH480" s="27"/>
    </row>
    <row r="481" spans="4:34" hidden="1" x14ac:dyDescent="0.35">
      <c r="D481" s="27"/>
      <c r="E481" s="27"/>
      <c r="N481" s="27"/>
      <c r="O481" s="27"/>
      <c r="P481" s="27"/>
      <c r="Z481" s="27"/>
      <c r="AA481" s="27"/>
      <c r="AB481" s="27"/>
      <c r="AF481" s="27"/>
      <c r="AG481" s="278"/>
      <c r="AH481" s="27"/>
    </row>
    <row r="482" spans="4:34" hidden="1" x14ac:dyDescent="0.35">
      <c r="D482" s="27"/>
      <c r="E482" s="27"/>
      <c r="N482" s="27"/>
      <c r="O482" s="27"/>
      <c r="P482" s="27"/>
      <c r="Z482" s="27"/>
      <c r="AA482" s="27"/>
      <c r="AB482" s="27"/>
      <c r="AF482" s="27"/>
      <c r="AG482" s="278"/>
      <c r="AH482" s="27"/>
    </row>
    <row r="483" spans="4:34" hidden="1" x14ac:dyDescent="0.35">
      <c r="D483" s="27"/>
      <c r="E483" s="27"/>
      <c r="N483" s="27"/>
      <c r="O483" s="27"/>
      <c r="P483" s="27"/>
      <c r="Z483" s="27"/>
      <c r="AA483" s="27"/>
      <c r="AB483" s="27"/>
      <c r="AF483" s="27"/>
      <c r="AG483" s="278"/>
      <c r="AH483" s="27"/>
    </row>
    <row r="484" spans="4:34" hidden="1" x14ac:dyDescent="0.35">
      <c r="D484" s="27"/>
      <c r="E484" s="27"/>
      <c r="N484" s="27"/>
      <c r="O484" s="27"/>
      <c r="P484" s="27"/>
      <c r="Z484" s="27"/>
      <c r="AA484" s="27"/>
      <c r="AB484" s="27"/>
      <c r="AF484" s="27"/>
      <c r="AG484" s="278"/>
      <c r="AH484" s="27"/>
    </row>
    <row r="485" spans="4:34" hidden="1" x14ac:dyDescent="0.35">
      <c r="D485" s="27"/>
      <c r="E485" s="27"/>
      <c r="N485" s="27"/>
      <c r="O485" s="27"/>
      <c r="P485" s="27"/>
      <c r="Z485" s="27"/>
      <c r="AA485" s="27"/>
      <c r="AB485" s="27"/>
      <c r="AF485" s="27"/>
      <c r="AG485" s="278"/>
      <c r="AH485" s="27"/>
    </row>
    <row r="486" spans="4:34" hidden="1" x14ac:dyDescent="0.35">
      <c r="D486" s="27"/>
      <c r="E486" s="27"/>
      <c r="N486" s="27"/>
      <c r="O486" s="27"/>
      <c r="P486" s="27"/>
      <c r="Z486" s="27"/>
      <c r="AA486" s="27"/>
      <c r="AB486" s="27"/>
      <c r="AF486" s="27"/>
      <c r="AG486" s="278"/>
      <c r="AH486" s="27"/>
    </row>
    <row r="487" spans="4:34" hidden="1" x14ac:dyDescent="0.35">
      <c r="D487" s="27"/>
      <c r="E487" s="27"/>
      <c r="N487" s="27"/>
      <c r="O487" s="27"/>
      <c r="P487" s="27"/>
      <c r="Z487" s="27"/>
      <c r="AA487" s="27"/>
      <c r="AB487" s="27"/>
      <c r="AF487" s="27"/>
      <c r="AG487" s="278"/>
      <c r="AH487" s="27"/>
    </row>
    <row r="488" spans="4:34" hidden="1" x14ac:dyDescent="0.35">
      <c r="D488" s="27"/>
      <c r="E488" s="27"/>
      <c r="N488" s="27"/>
      <c r="O488" s="27"/>
      <c r="P488" s="27"/>
      <c r="Z488" s="27"/>
      <c r="AA488" s="27"/>
      <c r="AB488" s="27"/>
      <c r="AF488" s="27"/>
      <c r="AG488" s="278"/>
      <c r="AH488" s="27"/>
    </row>
    <row r="489" spans="4:34" hidden="1" x14ac:dyDescent="0.35">
      <c r="D489" s="27"/>
      <c r="E489" s="27"/>
      <c r="N489" s="27"/>
      <c r="O489" s="27"/>
      <c r="P489" s="27"/>
      <c r="Z489" s="27"/>
      <c r="AA489" s="27"/>
      <c r="AB489" s="27"/>
      <c r="AF489" s="27"/>
      <c r="AG489" s="278"/>
      <c r="AH489" s="27"/>
    </row>
    <row r="490" spans="4:34" hidden="1" x14ac:dyDescent="0.35">
      <c r="D490" s="27"/>
      <c r="E490" s="27"/>
      <c r="N490" s="27"/>
      <c r="O490" s="27"/>
      <c r="P490" s="27"/>
      <c r="Z490" s="27"/>
      <c r="AA490" s="27"/>
      <c r="AB490" s="27"/>
      <c r="AF490" s="27"/>
      <c r="AG490" s="278"/>
      <c r="AH490" s="27"/>
    </row>
    <row r="491" spans="4:34" hidden="1" x14ac:dyDescent="0.35">
      <c r="D491" s="27"/>
      <c r="E491" s="27"/>
      <c r="N491" s="27"/>
      <c r="O491" s="27"/>
      <c r="P491" s="27"/>
      <c r="Z491" s="27"/>
      <c r="AA491" s="27"/>
      <c r="AB491" s="27"/>
      <c r="AF491" s="27"/>
      <c r="AG491" s="278"/>
      <c r="AH491" s="27"/>
    </row>
    <row r="492" spans="4:34" hidden="1" x14ac:dyDescent="0.35">
      <c r="D492" s="27"/>
      <c r="E492" s="27"/>
      <c r="N492" s="27"/>
      <c r="O492" s="27"/>
      <c r="P492" s="27"/>
      <c r="Z492" s="27"/>
      <c r="AA492" s="27"/>
      <c r="AB492" s="27"/>
      <c r="AF492" s="27"/>
      <c r="AG492" s="278"/>
      <c r="AH492" s="27"/>
    </row>
    <row r="493" spans="4:34" hidden="1" x14ac:dyDescent="0.35">
      <c r="D493" s="27"/>
      <c r="E493" s="27"/>
      <c r="N493" s="27"/>
      <c r="O493" s="27"/>
      <c r="P493" s="27"/>
      <c r="Z493" s="27"/>
      <c r="AA493" s="27"/>
      <c r="AB493" s="27"/>
      <c r="AF493" s="27"/>
      <c r="AG493" s="278"/>
      <c r="AH493" s="27"/>
    </row>
    <row r="494" spans="4:34" hidden="1" x14ac:dyDescent="0.35">
      <c r="D494" s="27"/>
      <c r="E494" s="27"/>
      <c r="N494" s="27"/>
      <c r="O494" s="27"/>
      <c r="P494" s="27"/>
      <c r="Z494" s="27"/>
      <c r="AA494" s="27"/>
      <c r="AB494" s="27"/>
      <c r="AF494" s="27"/>
      <c r="AG494" s="278"/>
      <c r="AH494" s="27"/>
    </row>
    <row r="495" spans="4:34" hidden="1" x14ac:dyDescent="0.35">
      <c r="D495" s="27"/>
      <c r="E495" s="27"/>
      <c r="N495" s="27"/>
      <c r="O495" s="27"/>
      <c r="P495" s="27"/>
      <c r="Z495" s="27"/>
      <c r="AA495" s="27"/>
      <c r="AB495" s="27"/>
      <c r="AF495" s="27"/>
      <c r="AG495" s="278"/>
      <c r="AH495" s="27"/>
    </row>
    <row r="496" spans="4:34" hidden="1" x14ac:dyDescent="0.35">
      <c r="D496" s="27"/>
      <c r="E496" s="27"/>
      <c r="N496" s="27"/>
      <c r="O496" s="27"/>
      <c r="P496" s="27"/>
      <c r="Z496" s="27"/>
      <c r="AA496" s="27"/>
      <c r="AB496" s="27"/>
      <c r="AF496" s="27"/>
      <c r="AG496" s="278"/>
      <c r="AH496" s="27"/>
    </row>
    <row r="497" spans="4:34" hidden="1" x14ac:dyDescent="0.35">
      <c r="D497" s="27"/>
      <c r="E497" s="27"/>
      <c r="N497" s="27"/>
      <c r="O497" s="27"/>
      <c r="P497" s="27"/>
      <c r="Z497" s="27"/>
      <c r="AA497" s="27"/>
      <c r="AB497" s="27"/>
      <c r="AF497" s="27"/>
      <c r="AG497" s="278"/>
      <c r="AH497" s="27"/>
    </row>
    <row r="498" spans="4:34" hidden="1" x14ac:dyDescent="0.35">
      <c r="D498" s="27"/>
      <c r="E498" s="27"/>
      <c r="N498" s="27"/>
      <c r="O498" s="27"/>
      <c r="P498" s="27"/>
      <c r="Z498" s="27"/>
      <c r="AA498" s="27"/>
      <c r="AB498" s="27"/>
      <c r="AF498" s="27"/>
      <c r="AG498" s="278"/>
      <c r="AH498" s="27"/>
    </row>
    <row r="499" spans="4:34" hidden="1" x14ac:dyDescent="0.35">
      <c r="D499" s="27"/>
      <c r="E499" s="27"/>
      <c r="N499" s="27"/>
      <c r="O499" s="27"/>
      <c r="P499" s="27"/>
      <c r="Z499" s="27"/>
      <c r="AA499" s="27"/>
      <c r="AB499" s="27"/>
      <c r="AF499" s="27"/>
      <c r="AG499" s="278"/>
      <c r="AH499" s="27"/>
    </row>
    <row r="500" spans="4:34" hidden="1" x14ac:dyDescent="0.35">
      <c r="D500" s="27"/>
      <c r="E500" s="27"/>
      <c r="N500" s="27"/>
      <c r="O500" s="27"/>
      <c r="P500" s="27"/>
      <c r="Z500" s="27"/>
      <c r="AA500" s="27"/>
      <c r="AB500" s="27"/>
      <c r="AF500" s="27"/>
      <c r="AG500" s="278"/>
      <c r="AH500" s="27"/>
    </row>
    <row r="501" spans="4:34" hidden="1" x14ac:dyDescent="0.35">
      <c r="D501" s="27"/>
      <c r="E501" s="27"/>
      <c r="N501" s="27"/>
      <c r="O501" s="27"/>
      <c r="P501" s="27"/>
      <c r="Z501" s="27"/>
      <c r="AA501" s="27"/>
      <c r="AB501" s="27"/>
      <c r="AF501" s="27"/>
      <c r="AG501" s="278"/>
      <c r="AH501" s="27"/>
    </row>
    <row r="502" spans="4:34" hidden="1" x14ac:dyDescent="0.35">
      <c r="D502" s="27"/>
      <c r="E502" s="27"/>
      <c r="N502" s="27"/>
      <c r="O502" s="27"/>
      <c r="P502" s="27"/>
      <c r="Z502" s="27"/>
      <c r="AA502" s="27"/>
      <c r="AB502" s="27"/>
      <c r="AF502" s="27"/>
      <c r="AG502" s="278"/>
      <c r="AH502" s="27"/>
    </row>
    <row r="503" spans="4:34" hidden="1" x14ac:dyDescent="0.35">
      <c r="D503" s="27"/>
      <c r="E503" s="27"/>
      <c r="N503" s="27"/>
      <c r="O503" s="27"/>
      <c r="P503" s="27"/>
      <c r="Z503" s="27"/>
      <c r="AA503" s="27"/>
      <c r="AB503" s="27"/>
      <c r="AF503" s="27"/>
      <c r="AG503" s="278"/>
      <c r="AH503" s="27"/>
    </row>
    <row r="504" spans="4:34" hidden="1" x14ac:dyDescent="0.35">
      <c r="D504" s="27"/>
      <c r="E504" s="27"/>
      <c r="N504" s="27"/>
      <c r="O504" s="27"/>
      <c r="P504" s="27"/>
      <c r="Z504" s="27"/>
      <c r="AA504" s="27"/>
      <c r="AB504" s="27"/>
      <c r="AF504" s="27"/>
      <c r="AG504" s="278"/>
      <c r="AH504" s="27"/>
    </row>
    <row r="505" spans="4:34" hidden="1" x14ac:dyDescent="0.35">
      <c r="D505" s="27"/>
      <c r="E505" s="27"/>
      <c r="N505" s="27"/>
      <c r="O505" s="27"/>
      <c r="P505" s="27"/>
      <c r="Z505" s="27"/>
      <c r="AA505" s="27"/>
      <c r="AB505" s="27"/>
      <c r="AF505" s="27"/>
      <c r="AG505" s="278"/>
      <c r="AH505" s="27"/>
    </row>
    <row r="506" spans="4:34" hidden="1" x14ac:dyDescent="0.35">
      <c r="D506" s="27"/>
      <c r="E506" s="27"/>
      <c r="N506" s="27"/>
      <c r="O506" s="27"/>
      <c r="P506" s="27"/>
      <c r="Z506" s="27"/>
      <c r="AA506" s="27"/>
      <c r="AB506" s="27"/>
      <c r="AF506" s="27"/>
      <c r="AG506" s="278"/>
      <c r="AH506" s="27"/>
    </row>
    <row r="507" spans="4:34" hidden="1" x14ac:dyDescent="0.35">
      <c r="D507" s="27"/>
      <c r="E507" s="27"/>
      <c r="N507" s="27"/>
      <c r="O507" s="27"/>
      <c r="P507" s="27"/>
      <c r="Z507" s="27"/>
      <c r="AA507" s="27"/>
      <c r="AB507" s="27"/>
      <c r="AF507" s="27"/>
      <c r="AG507" s="278"/>
      <c r="AH507" s="27"/>
    </row>
    <row r="508" spans="4:34" hidden="1" x14ac:dyDescent="0.35">
      <c r="D508" s="27"/>
      <c r="E508" s="27"/>
      <c r="N508" s="27"/>
      <c r="O508" s="27"/>
      <c r="P508" s="27"/>
      <c r="Z508" s="27"/>
      <c r="AA508" s="27"/>
      <c r="AB508" s="27"/>
      <c r="AF508" s="27"/>
      <c r="AG508" s="278"/>
      <c r="AH508" s="27"/>
    </row>
    <row r="509" spans="4:34" hidden="1" x14ac:dyDescent="0.35">
      <c r="D509" s="27"/>
      <c r="E509" s="27"/>
      <c r="N509" s="27"/>
      <c r="O509" s="27"/>
      <c r="P509" s="27"/>
      <c r="Z509" s="27"/>
      <c r="AA509" s="27"/>
      <c r="AB509" s="27"/>
      <c r="AF509" s="27"/>
      <c r="AG509" s="278"/>
      <c r="AH509" s="27"/>
    </row>
    <row r="510" spans="4:34" hidden="1" x14ac:dyDescent="0.35">
      <c r="D510" s="27"/>
      <c r="E510" s="27"/>
      <c r="N510" s="27"/>
      <c r="O510" s="27"/>
      <c r="P510" s="27"/>
      <c r="Z510" s="27"/>
      <c r="AA510" s="27"/>
      <c r="AB510" s="27"/>
      <c r="AF510" s="27"/>
      <c r="AG510" s="278"/>
      <c r="AH510" s="27"/>
    </row>
    <row r="511" spans="4:34" hidden="1" x14ac:dyDescent="0.35">
      <c r="D511" s="27"/>
      <c r="E511" s="27"/>
      <c r="N511" s="27"/>
      <c r="O511" s="27"/>
      <c r="P511" s="27"/>
      <c r="Z511" s="27"/>
      <c r="AA511" s="27"/>
      <c r="AB511" s="27"/>
      <c r="AF511" s="27"/>
      <c r="AG511" s="278"/>
      <c r="AH511" s="27"/>
    </row>
    <row r="512" spans="4:34" hidden="1" x14ac:dyDescent="0.35">
      <c r="D512" s="27"/>
      <c r="E512" s="27"/>
      <c r="N512" s="27"/>
      <c r="O512" s="27"/>
      <c r="P512" s="27"/>
      <c r="Z512" s="27"/>
      <c r="AA512" s="27"/>
      <c r="AB512" s="27"/>
      <c r="AF512" s="27"/>
      <c r="AG512" s="278"/>
      <c r="AH512" s="27"/>
    </row>
    <row r="513" spans="4:34" hidden="1" x14ac:dyDescent="0.35">
      <c r="D513" s="27"/>
      <c r="E513" s="27"/>
      <c r="N513" s="27"/>
      <c r="O513" s="27"/>
      <c r="P513" s="27"/>
      <c r="Z513" s="27"/>
      <c r="AA513" s="27"/>
      <c r="AB513" s="27"/>
      <c r="AF513" s="27"/>
      <c r="AG513" s="278"/>
      <c r="AH513" s="27"/>
    </row>
    <row r="514" spans="4:34" hidden="1" x14ac:dyDescent="0.35">
      <c r="D514" s="27"/>
      <c r="E514" s="27"/>
      <c r="N514" s="27"/>
      <c r="O514" s="27"/>
      <c r="P514" s="27"/>
      <c r="Z514" s="27"/>
      <c r="AA514" s="27"/>
      <c r="AB514" s="27"/>
      <c r="AF514" s="27"/>
      <c r="AG514" s="278"/>
      <c r="AH514" s="27"/>
    </row>
    <row r="515" spans="4:34" hidden="1" x14ac:dyDescent="0.35">
      <c r="D515" s="27"/>
      <c r="E515" s="27"/>
      <c r="N515" s="27"/>
      <c r="O515" s="27"/>
      <c r="P515" s="27"/>
      <c r="Z515" s="27"/>
      <c r="AA515" s="27"/>
      <c r="AB515" s="27"/>
      <c r="AF515" s="27"/>
      <c r="AG515" s="278"/>
      <c r="AH515" s="27"/>
    </row>
    <row r="516" spans="4:34" hidden="1" x14ac:dyDescent="0.35">
      <c r="D516" s="27"/>
      <c r="E516" s="27"/>
      <c r="N516" s="27"/>
      <c r="O516" s="27"/>
      <c r="P516" s="27"/>
      <c r="Z516" s="27"/>
      <c r="AA516" s="27"/>
      <c r="AB516" s="27"/>
      <c r="AF516" s="27"/>
      <c r="AG516" s="278"/>
      <c r="AH516" s="27"/>
    </row>
    <row r="517" spans="4:34" hidden="1" x14ac:dyDescent="0.35">
      <c r="D517" s="27"/>
      <c r="E517" s="27"/>
      <c r="N517" s="27"/>
      <c r="O517" s="27"/>
      <c r="P517" s="27"/>
      <c r="Z517" s="27"/>
      <c r="AA517" s="27"/>
      <c r="AB517" s="27"/>
      <c r="AF517" s="27"/>
      <c r="AG517" s="278"/>
      <c r="AH517" s="27"/>
    </row>
    <row r="518" spans="4:34" hidden="1" x14ac:dyDescent="0.35">
      <c r="D518" s="27"/>
      <c r="E518" s="27"/>
      <c r="N518" s="27"/>
      <c r="O518" s="27"/>
      <c r="P518" s="27"/>
      <c r="Z518" s="27"/>
      <c r="AA518" s="27"/>
      <c r="AB518" s="27"/>
      <c r="AF518" s="27"/>
      <c r="AG518" s="278"/>
      <c r="AH518" s="27"/>
    </row>
    <row r="519" spans="4:34" hidden="1" x14ac:dyDescent="0.35">
      <c r="D519" s="27"/>
      <c r="E519" s="27"/>
      <c r="N519" s="27"/>
      <c r="O519" s="27"/>
      <c r="P519" s="27"/>
      <c r="Z519" s="27"/>
      <c r="AA519" s="27"/>
      <c r="AB519" s="27"/>
      <c r="AF519" s="27"/>
      <c r="AG519" s="278"/>
      <c r="AH519" s="27"/>
    </row>
    <row r="520" spans="4:34" hidden="1" x14ac:dyDescent="0.35">
      <c r="D520" s="27"/>
      <c r="E520" s="27"/>
      <c r="N520" s="27"/>
      <c r="O520" s="27"/>
      <c r="P520" s="27"/>
      <c r="Z520" s="27"/>
      <c r="AA520" s="27"/>
      <c r="AB520" s="27"/>
      <c r="AF520" s="27"/>
      <c r="AG520" s="278"/>
      <c r="AH520" s="27"/>
    </row>
    <row r="521" spans="4:34" hidden="1" x14ac:dyDescent="0.35">
      <c r="D521" s="27"/>
      <c r="E521" s="27"/>
      <c r="N521" s="27"/>
      <c r="O521" s="27"/>
      <c r="P521" s="27"/>
      <c r="Z521" s="27"/>
      <c r="AA521" s="27"/>
      <c r="AB521" s="27"/>
      <c r="AF521" s="27"/>
      <c r="AG521" s="278"/>
      <c r="AH521" s="27"/>
    </row>
    <row r="522" spans="4:34" hidden="1" x14ac:dyDescent="0.35">
      <c r="D522" s="27"/>
      <c r="E522" s="27"/>
      <c r="N522" s="27"/>
      <c r="O522" s="27"/>
      <c r="P522" s="27"/>
      <c r="Z522" s="27"/>
      <c r="AA522" s="27"/>
      <c r="AB522" s="27"/>
      <c r="AF522" s="27"/>
      <c r="AG522" s="278"/>
      <c r="AH522" s="27"/>
    </row>
    <row r="523" spans="4:34" hidden="1" x14ac:dyDescent="0.35">
      <c r="D523" s="27"/>
      <c r="E523" s="27"/>
      <c r="N523" s="27"/>
      <c r="O523" s="27"/>
      <c r="P523" s="27"/>
      <c r="Z523" s="27"/>
      <c r="AA523" s="27"/>
      <c r="AB523" s="27"/>
      <c r="AF523" s="27"/>
      <c r="AG523" s="278"/>
      <c r="AH523" s="27"/>
    </row>
    <row r="524" spans="4:34" hidden="1" x14ac:dyDescent="0.35">
      <c r="D524" s="27"/>
      <c r="E524" s="27"/>
      <c r="N524" s="27"/>
      <c r="O524" s="27"/>
      <c r="P524" s="27"/>
      <c r="Z524" s="27"/>
      <c r="AA524" s="27"/>
      <c r="AB524" s="27"/>
      <c r="AF524" s="27"/>
      <c r="AG524" s="278"/>
      <c r="AH524" s="27"/>
    </row>
    <row r="525" spans="4:34" hidden="1" x14ac:dyDescent="0.35">
      <c r="D525" s="27"/>
      <c r="E525" s="27"/>
      <c r="N525" s="27"/>
      <c r="O525" s="27"/>
      <c r="P525" s="27"/>
      <c r="Z525" s="27"/>
      <c r="AA525" s="27"/>
      <c r="AB525" s="27"/>
      <c r="AF525" s="27"/>
      <c r="AG525" s="278"/>
      <c r="AH525" s="27"/>
    </row>
    <row r="526" spans="4:34" hidden="1" x14ac:dyDescent="0.35">
      <c r="D526" s="27"/>
      <c r="E526" s="27"/>
      <c r="N526" s="27"/>
      <c r="O526" s="27"/>
      <c r="P526" s="27"/>
      <c r="Z526" s="27"/>
      <c r="AA526" s="27"/>
      <c r="AB526" s="27"/>
      <c r="AF526" s="27"/>
      <c r="AG526" s="278"/>
      <c r="AH526" s="27"/>
    </row>
    <row r="527" spans="4:34" hidden="1" x14ac:dyDescent="0.35">
      <c r="D527" s="27"/>
      <c r="E527" s="27"/>
      <c r="N527" s="27"/>
      <c r="O527" s="27"/>
      <c r="P527" s="27"/>
      <c r="Z527" s="27"/>
      <c r="AA527" s="27"/>
      <c r="AB527" s="27"/>
      <c r="AF527" s="27"/>
      <c r="AG527" s="278"/>
      <c r="AH527" s="27"/>
    </row>
    <row r="528" spans="4:34" hidden="1" x14ac:dyDescent="0.35">
      <c r="D528" s="27"/>
      <c r="E528" s="27"/>
      <c r="N528" s="27"/>
      <c r="O528" s="27"/>
      <c r="P528" s="27"/>
      <c r="Z528" s="27"/>
      <c r="AA528" s="27"/>
      <c r="AB528" s="27"/>
      <c r="AF528" s="27"/>
      <c r="AG528" s="278"/>
      <c r="AH528" s="27"/>
    </row>
    <row r="529" spans="4:34" hidden="1" x14ac:dyDescent="0.35">
      <c r="D529" s="27"/>
      <c r="E529" s="27"/>
      <c r="N529" s="27"/>
      <c r="O529" s="27"/>
      <c r="P529" s="27"/>
      <c r="Z529" s="27"/>
      <c r="AA529" s="27"/>
      <c r="AB529" s="27"/>
      <c r="AF529" s="27"/>
      <c r="AG529" s="278"/>
      <c r="AH529" s="27"/>
    </row>
    <row r="530" spans="4:34" hidden="1" x14ac:dyDescent="0.35">
      <c r="D530" s="27"/>
      <c r="E530" s="27"/>
      <c r="N530" s="27"/>
      <c r="O530" s="27"/>
      <c r="P530" s="27"/>
      <c r="Z530" s="27"/>
      <c r="AA530" s="27"/>
      <c r="AB530" s="27"/>
      <c r="AF530" s="27"/>
      <c r="AG530" s="278"/>
      <c r="AH530" s="27"/>
    </row>
    <row r="531" spans="4:34" hidden="1" x14ac:dyDescent="0.35">
      <c r="D531" s="27"/>
      <c r="E531" s="27"/>
      <c r="N531" s="27"/>
      <c r="O531" s="27"/>
      <c r="P531" s="27"/>
      <c r="Z531" s="27"/>
      <c r="AA531" s="27"/>
      <c r="AB531" s="27"/>
      <c r="AF531" s="27"/>
      <c r="AG531" s="278"/>
      <c r="AH531" s="27"/>
    </row>
    <row r="532" spans="4:34" hidden="1" x14ac:dyDescent="0.35">
      <c r="D532" s="27"/>
      <c r="E532" s="27"/>
      <c r="N532" s="27"/>
      <c r="O532" s="27"/>
      <c r="P532" s="27"/>
      <c r="Z532" s="27"/>
      <c r="AA532" s="27"/>
      <c r="AB532" s="27"/>
      <c r="AF532" s="27"/>
      <c r="AG532" s="278"/>
      <c r="AH532" s="27"/>
    </row>
    <row r="533" spans="4:34" hidden="1" x14ac:dyDescent="0.35">
      <c r="D533" s="27"/>
      <c r="E533" s="27"/>
      <c r="N533" s="27"/>
      <c r="O533" s="27"/>
      <c r="P533" s="27"/>
      <c r="Z533" s="27"/>
      <c r="AA533" s="27"/>
      <c r="AB533" s="27"/>
      <c r="AF533" s="27"/>
      <c r="AG533" s="278"/>
      <c r="AH533" s="27"/>
    </row>
    <row r="534" spans="4:34" hidden="1" x14ac:dyDescent="0.35">
      <c r="D534" s="27"/>
      <c r="E534" s="27"/>
      <c r="N534" s="27"/>
      <c r="O534" s="27"/>
      <c r="P534" s="27"/>
      <c r="Z534" s="27"/>
      <c r="AA534" s="27"/>
      <c r="AB534" s="27"/>
      <c r="AF534" s="27"/>
      <c r="AG534" s="278"/>
      <c r="AH534" s="27"/>
    </row>
    <row r="535" spans="4:34" hidden="1" x14ac:dyDescent="0.35">
      <c r="D535" s="27"/>
      <c r="E535" s="27"/>
      <c r="N535" s="27"/>
      <c r="O535" s="27"/>
      <c r="P535" s="27"/>
      <c r="Z535" s="27"/>
      <c r="AA535" s="27"/>
      <c r="AB535" s="27"/>
      <c r="AF535" s="27"/>
      <c r="AG535" s="278"/>
      <c r="AH535" s="27"/>
    </row>
    <row r="536" spans="4:34" hidden="1" x14ac:dyDescent="0.35">
      <c r="D536" s="27"/>
      <c r="E536" s="27"/>
      <c r="N536" s="27"/>
      <c r="O536" s="27"/>
      <c r="P536" s="27"/>
      <c r="Z536" s="27"/>
      <c r="AA536" s="27"/>
      <c r="AB536" s="27"/>
      <c r="AF536" s="27"/>
      <c r="AG536" s="278"/>
      <c r="AH536" s="27"/>
    </row>
    <row r="537" spans="4:34" hidden="1" x14ac:dyDescent="0.35">
      <c r="D537" s="27"/>
      <c r="E537" s="27"/>
      <c r="N537" s="27"/>
      <c r="O537" s="27"/>
      <c r="P537" s="27"/>
      <c r="Z537" s="27"/>
      <c r="AA537" s="27"/>
      <c r="AB537" s="27"/>
      <c r="AF537" s="27"/>
      <c r="AG537" s="278"/>
      <c r="AH537" s="27"/>
    </row>
    <row r="538" spans="4:34" hidden="1" x14ac:dyDescent="0.35">
      <c r="D538" s="27"/>
      <c r="E538" s="27"/>
      <c r="N538" s="27"/>
      <c r="O538" s="27"/>
      <c r="P538" s="27"/>
      <c r="Z538" s="27"/>
      <c r="AA538" s="27"/>
      <c r="AB538" s="27"/>
      <c r="AF538" s="27"/>
      <c r="AG538" s="278"/>
      <c r="AH538" s="27"/>
    </row>
    <row r="539" spans="4:34" hidden="1" x14ac:dyDescent="0.35">
      <c r="D539" s="27"/>
      <c r="E539" s="27"/>
      <c r="N539" s="27"/>
      <c r="O539" s="27"/>
      <c r="P539" s="27"/>
      <c r="Z539" s="27"/>
      <c r="AA539" s="27"/>
      <c r="AB539" s="27"/>
      <c r="AF539" s="27"/>
      <c r="AG539" s="278"/>
      <c r="AH539" s="27"/>
    </row>
    <row r="540" spans="4:34" hidden="1" x14ac:dyDescent="0.35">
      <c r="D540" s="27"/>
      <c r="E540" s="27"/>
      <c r="N540" s="27"/>
      <c r="O540" s="27"/>
      <c r="P540" s="27"/>
      <c r="Z540" s="27"/>
      <c r="AA540" s="27"/>
      <c r="AB540" s="27"/>
      <c r="AF540" s="27"/>
      <c r="AG540" s="278"/>
      <c r="AH540" s="27"/>
    </row>
    <row r="541" spans="4:34" hidden="1" x14ac:dyDescent="0.35">
      <c r="D541" s="27"/>
      <c r="E541" s="27"/>
      <c r="N541" s="27"/>
      <c r="O541" s="27"/>
      <c r="P541" s="27"/>
      <c r="Z541" s="27"/>
      <c r="AA541" s="27"/>
      <c r="AB541" s="27"/>
      <c r="AF541" s="27"/>
      <c r="AG541" s="278"/>
      <c r="AH541" s="27"/>
    </row>
    <row r="542" spans="4:34" hidden="1" x14ac:dyDescent="0.35">
      <c r="D542" s="27"/>
      <c r="E542" s="27"/>
      <c r="N542" s="27"/>
      <c r="O542" s="27"/>
      <c r="P542" s="27"/>
      <c r="Z542" s="27"/>
      <c r="AA542" s="27"/>
      <c r="AB542" s="27"/>
      <c r="AF542" s="27"/>
      <c r="AG542" s="278"/>
      <c r="AH542" s="27"/>
    </row>
    <row r="543" spans="4:34" hidden="1" x14ac:dyDescent="0.35">
      <c r="D543" s="27"/>
      <c r="E543" s="27"/>
      <c r="N543" s="27"/>
      <c r="O543" s="27"/>
      <c r="P543" s="27"/>
      <c r="Z543" s="27"/>
      <c r="AA543" s="27"/>
      <c r="AB543" s="27"/>
      <c r="AF543" s="27"/>
      <c r="AG543" s="278"/>
      <c r="AH543" s="27"/>
    </row>
    <row r="544" spans="4:34" hidden="1" x14ac:dyDescent="0.35">
      <c r="D544" s="27"/>
      <c r="E544" s="27"/>
      <c r="N544" s="27"/>
      <c r="O544" s="27"/>
      <c r="P544" s="27"/>
      <c r="Z544" s="27"/>
      <c r="AA544" s="27"/>
      <c r="AB544" s="27"/>
      <c r="AF544" s="27"/>
      <c r="AG544" s="278"/>
      <c r="AH544" s="27"/>
    </row>
    <row r="545" spans="4:34" hidden="1" x14ac:dyDescent="0.35">
      <c r="D545" s="27"/>
      <c r="E545" s="27"/>
      <c r="N545" s="27"/>
      <c r="O545" s="27"/>
      <c r="P545" s="27"/>
      <c r="Z545" s="27"/>
      <c r="AA545" s="27"/>
      <c r="AB545" s="27"/>
      <c r="AF545" s="27"/>
      <c r="AG545" s="278"/>
      <c r="AH545" s="27"/>
    </row>
    <row r="546" spans="4:34" hidden="1" x14ac:dyDescent="0.35">
      <c r="D546" s="27"/>
      <c r="E546" s="27"/>
      <c r="N546" s="27"/>
      <c r="O546" s="27"/>
      <c r="P546" s="27"/>
      <c r="Z546" s="27"/>
      <c r="AA546" s="27"/>
      <c r="AB546" s="27"/>
      <c r="AF546" s="27"/>
      <c r="AG546" s="278"/>
      <c r="AH546" s="27"/>
    </row>
    <row r="547" spans="4:34" hidden="1" x14ac:dyDescent="0.35">
      <c r="D547" s="27"/>
      <c r="E547" s="27"/>
      <c r="N547" s="27"/>
      <c r="O547" s="27"/>
      <c r="P547" s="27"/>
      <c r="Z547" s="27"/>
      <c r="AA547" s="27"/>
      <c r="AB547" s="27"/>
      <c r="AF547" s="27"/>
      <c r="AG547" s="278"/>
      <c r="AH547" s="27"/>
    </row>
    <row r="548" spans="4:34" hidden="1" x14ac:dyDescent="0.35">
      <c r="D548" s="27"/>
      <c r="E548" s="27"/>
      <c r="N548" s="27"/>
      <c r="O548" s="27"/>
      <c r="P548" s="27"/>
      <c r="Z548" s="27"/>
      <c r="AA548" s="27"/>
      <c r="AB548" s="27"/>
      <c r="AF548" s="27"/>
      <c r="AG548" s="278"/>
      <c r="AH548" s="27"/>
    </row>
    <row r="549" spans="4:34" hidden="1" x14ac:dyDescent="0.35">
      <c r="D549" s="27"/>
      <c r="E549" s="27"/>
      <c r="N549" s="27"/>
      <c r="O549" s="27"/>
      <c r="P549" s="27"/>
      <c r="Z549" s="27"/>
      <c r="AA549" s="27"/>
      <c r="AB549" s="27"/>
      <c r="AF549" s="27"/>
      <c r="AG549" s="278"/>
      <c r="AH549" s="27"/>
    </row>
    <row r="550" spans="4:34" hidden="1" x14ac:dyDescent="0.35">
      <c r="D550" s="27"/>
      <c r="E550" s="27"/>
      <c r="N550" s="27"/>
      <c r="O550" s="27"/>
      <c r="P550" s="27"/>
      <c r="Z550" s="27"/>
      <c r="AA550" s="27"/>
      <c r="AB550" s="27"/>
      <c r="AF550" s="27"/>
      <c r="AG550" s="278"/>
      <c r="AH550" s="27"/>
    </row>
    <row r="551" spans="4:34" hidden="1" x14ac:dyDescent="0.35">
      <c r="D551" s="27"/>
      <c r="E551" s="27"/>
      <c r="N551" s="27"/>
      <c r="O551" s="27"/>
      <c r="P551" s="27"/>
      <c r="Z551" s="27"/>
      <c r="AA551" s="27"/>
      <c r="AB551" s="27"/>
      <c r="AF551" s="27"/>
      <c r="AG551" s="278"/>
      <c r="AH551" s="27"/>
    </row>
    <row r="552" spans="4:34" hidden="1" x14ac:dyDescent="0.35">
      <c r="D552" s="27"/>
      <c r="E552" s="27"/>
      <c r="N552" s="27"/>
      <c r="O552" s="27"/>
      <c r="P552" s="27"/>
      <c r="Z552" s="27"/>
      <c r="AA552" s="27"/>
      <c r="AB552" s="27"/>
      <c r="AF552" s="27"/>
      <c r="AG552" s="278"/>
      <c r="AH552" s="27"/>
    </row>
    <row r="553" spans="4:34" hidden="1" x14ac:dyDescent="0.35">
      <c r="D553" s="27"/>
      <c r="E553" s="27"/>
      <c r="N553" s="27"/>
      <c r="O553" s="27"/>
      <c r="P553" s="27"/>
      <c r="Z553" s="27"/>
      <c r="AA553" s="27"/>
      <c r="AB553" s="27"/>
      <c r="AF553" s="27"/>
      <c r="AG553" s="278"/>
      <c r="AH553" s="27"/>
    </row>
    <row r="554" spans="4:34" hidden="1" x14ac:dyDescent="0.35">
      <c r="D554" s="27"/>
      <c r="E554" s="27"/>
      <c r="N554" s="27"/>
      <c r="O554" s="27"/>
      <c r="P554" s="27"/>
      <c r="Z554" s="27"/>
      <c r="AA554" s="27"/>
      <c r="AB554" s="27"/>
      <c r="AF554" s="27"/>
      <c r="AG554" s="278"/>
      <c r="AH554" s="27"/>
    </row>
    <row r="555" spans="4:34" hidden="1" x14ac:dyDescent="0.35">
      <c r="D555" s="27"/>
      <c r="E555" s="27"/>
      <c r="N555" s="27"/>
      <c r="O555" s="27"/>
      <c r="P555" s="27"/>
      <c r="Z555" s="27"/>
      <c r="AA555" s="27"/>
      <c r="AB555" s="27"/>
      <c r="AF555" s="27"/>
      <c r="AG555" s="278"/>
      <c r="AH555" s="27"/>
    </row>
    <row r="556" spans="4:34" hidden="1" x14ac:dyDescent="0.35">
      <c r="D556" s="27"/>
      <c r="E556" s="27"/>
      <c r="N556" s="27"/>
      <c r="O556" s="27"/>
      <c r="P556" s="27"/>
      <c r="Z556" s="27"/>
      <c r="AA556" s="27"/>
      <c r="AB556" s="27"/>
      <c r="AF556" s="27"/>
      <c r="AG556" s="278"/>
      <c r="AH556" s="27"/>
    </row>
    <row r="557" spans="4:34" hidden="1" x14ac:dyDescent="0.35">
      <c r="D557" s="27"/>
      <c r="E557" s="27"/>
      <c r="N557" s="27"/>
      <c r="O557" s="27"/>
      <c r="P557" s="27"/>
      <c r="Z557" s="27"/>
      <c r="AA557" s="27"/>
      <c r="AB557" s="27"/>
      <c r="AF557" s="27"/>
      <c r="AG557" s="278"/>
      <c r="AH557" s="27"/>
    </row>
    <row r="558" spans="4:34" hidden="1" x14ac:dyDescent="0.35">
      <c r="D558" s="27"/>
      <c r="E558" s="27"/>
      <c r="N558" s="27"/>
      <c r="O558" s="27"/>
      <c r="P558" s="27"/>
      <c r="Z558" s="27"/>
      <c r="AA558" s="27"/>
      <c r="AB558" s="27"/>
      <c r="AF558" s="27"/>
      <c r="AG558" s="278"/>
      <c r="AH558" s="27"/>
    </row>
    <row r="559" spans="4:34" hidden="1" x14ac:dyDescent="0.35">
      <c r="D559" s="27"/>
      <c r="E559" s="27"/>
      <c r="N559" s="27"/>
      <c r="O559" s="27"/>
      <c r="P559" s="27"/>
      <c r="Z559" s="27"/>
      <c r="AA559" s="27"/>
      <c r="AB559" s="27"/>
      <c r="AF559" s="27"/>
      <c r="AG559" s="278"/>
      <c r="AH559" s="27"/>
    </row>
    <row r="560" spans="4:34" hidden="1" x14ac:dyDescent="0.35">
      <c r="D560" s="27"/>
      <c r="E560" s="27"/>
      <c r="N560" s="27"/>
      <c r="O560" s="27"/>
      <c r="P560" s="27"/>
      <c r="Z560" s="27"/>
      <c r="AA560" s="27"/>
      <c r="AB560" s="27"/>
      <c r="AF560" s="27"/>
      <c r="AG560" s="278"/>
      <c r="AH560" s="27"/>
    </row>
    <row r="561" spans="4:34" hidden="1" x14ac:dyDescent="0.35">
      <c r="D561" s="27"/>
      <c r="E561" s="27"/>
      <c r="N561" s="27"/>
      <c r="O561" s="27"/>
      <c r="P561" s="27"/>
      <c r="Z561" s="27"/>
      <c r="AA561" s="27"/>
      <c r="AB561" s="27"/>
      <c r="AF561" s="27"/>
      <c r="AG561" s="278"/>
      <c r="AH561" s="27"/>
    </row>
    <row r="562" spans="4:34" hidden="1" x14ac:dyDescent="0.35">
      <c r="D562" s="27"/>
      <c r="E562" s="27"/>
      <c r="N562" s="27"/>
      <c r="O562" s="27"/>
      <c r="P562" s="27"/>
      <c r="Z562" s="27"/>
      <c r="AA562" s="27"/>
      <c r="AB562" s="27"/>
      <c r="AF562" s="27"/>
      <c r="AG562" s="278"/>
      <c r="AH562" s="27"/>
    </row>
    <row r="563" spans="4:34" hidden="1" x14ac:dyDescent="0.35">
      <c r="D563" s="27"/>
      <c r="E563" s="27"/>
      <c r="N563" s="27"/>
      <c r="O563" s="27"/>
      <c r="P563" s="27"/>
      <c r="Z563" s="27"/>
      <c r="AA563" s="27"/>
      <c r="AB563" s="27"/>
      <c r="AF563" s="27"/>
      <c r="AG563" s="278"/>
      <c r="AH563" s="27"/>
    </row>
    <row r="564" spans="4:34" hidden="1" x14ac:dyDescent="0.35">
      <c r="D564" s="27"/>
      <c r="E564" s="27"/>
      <c r="N564" s="27"/>
      <c r="O564" s="27"/>
      <c r="P564" s="27"/>
      <c r="Z564" s="27"/>
      <c r="AA564" s="27"/>
      <c r="AB564" s="27"/>
      <c r="AF564" s="27"/>
      <c r="AG564" s="278"/>
      <c r="AH564" s="27"/>
    </row>
    <row r="565" spans="4:34" hidden="1" x14ac:dyDescent="0.35">
      <c r="D565" s="27"/>
      <c r="E565" s="27"/>
      <c r="N565" s="27"/>
      <c r="O565" s="27"/>
      <c r="P565" s="27"/>
      <c r="Z565" s="27"/>
      <c r="AA565" s="27"/>
      <c r="AB565" s="27"/>
      <c r="AF565" s="27"/>
      <c r="AG565" s="278"/>
      <c r="AH565" s="27"/>
    </row>
    <row r="566" spans="4:34" hidden="1" x14ac:dyDescent="0.35">
      <c r="D566" s="27"/>
      <c r="E566" s="27"/>
      <c r="N566" s="27"/>
      <c r="O566" s="27"/>
      <c r="P566" s="27"/>
      <c r="Z566" s="27"/>
      <c r="AA566" s="27"/>
      <c r="AB566" s="27"/>
      <c r="AF566" s="27"/>
      <c r="AG566" s="278"/>
      <c r="AH566" s="27"/>
    </row>
    <row r="567" spans="4:34" hidden="1" x14ac:dyDescent="0.35">
      <c r="D567" s="27"/>
      <c r="E567" s="27"/>
      <c r="N567" s="27"/>
      <c r="O567" s="27"/>
      <c r="P567" s="27"/>
      <c r="Z567" s="27"/>
      <c r="AA567" s="27"/>
      <c r="AB567" s="27"/>
      <c r="AF567" s="27"/>
      <c r="AG567" s="278"/>
      <c r="AH567" s="27"/>
    </row>
    <row r="568" spans="4:34" hidden="1" x14ac:dyDescent="0.35">
      <c r="D568" s="27"/>
      <c r="E568" s="27"/>
      <c r="N568" s="27"/>
      <c r="O568" s="27"/>
      <c r="P568" s="27"/>
      <c r="Z568" s="27"/>
      <c r="AA568" s="27"/>
      <c r="AB568" s="27"/>
      <c r="AF568" s="27"/>
      <c r="AG568" s="278"/>
      <c r="AH568" s="27"/>
    </row>
    <row r="569" spans="4:34" hidden="1" x14ac:dyDescent="0.35">
      <c r="D569" s="27"/>
      <c r="E569" s="27"/>
      <c r="N569" s="27"/>
      <c r="O569" s="27"/>
      <c r="P569" s="27"/>
      <c r="Z569" s="27"/>
      <c r="AA569" s="27"/>
      <c r="AB569" s="27"/>
      <c r="AF569" s="27"/>
      <c r="AG569" s="278"/>
      <c r="AH569" s="27"/>
    </row>
    <row r="570" spans="4:34" hidden="1" x14ac:dyDescent="0.35">
      <c r="D570" s="27"/>
      <c r="E570" s="27"/>
      <c r="N570" s="27"/>
      <c r="O570" s="27"/>
      <c r="P570" s="27"/>
      <c r="Z570" s="27"/>
      <c r="AA570" s="27"/>
      <c r="AB570" s="27"/>
      <c r="AF570" s="27"/>
      <c r="AG570" s="278"/>
      <c r="AH570" s="27"/>
    </row>
    <row r="571" spans="4:34" hidden="1" x14ac:dyDescent="0.35">
      <c r="D571" s="27"/>
      <c r="E571" s="27"/>
      <c r="N571" s="27"/>
      <c r="O571" s="27"/>
      <c r="P571" s="27"/>
      <c r="Z571" s="27"/>
      <c r="AA571" s="27"/>
      <c r="AB571" s="27"/>
      <c r="AF571" s="27"/>
      <c r="AG571" s="278"/>
      <c r="AH571" s="27"/>
    </row>
    <row r="572" spans="4:34" hidden="1" x14ac:dyDescent="0.35">
      <c r="D572" s="27"/>
      <c r="E572" s="27"/>
      <c r="N572" s="27"/>
      <c r="O572" s="27"/>
      <c r="P572" s="27"/>
      <c r="Z572" s="27"/>
      <c r="AA572" s="27"/>
      <c r="AB572" s="27"/>
      <c r="AF572" s="27"/>
      <c r="AG572" s="278"/>
      <c r="AH572" s="27"/>
    </row>
    <row r="573" spans="4:34" hidden="1" x14ac:dyDescent="0.35">
      <c r="D573" s="27"/>
      <c r="E573" s="27"/>
      <c r="N573" s="27"/>
      <c r="O573" s="27"/>
      <c r="P573" s="27"/>
      <c r="Z573" s="27"/>
      <c r="AA573" s="27"/>
      <c r="AB573" s="27"/>
      <c r="AF573" s="27"/>
      <c r="AG573" s="278"/>
      <c r="AH573" s="27"/>
    </row>
    <row r="574" spans="4:34" hidden="1" x14ac:dyDescent="0.35">
      <c r="D574" s="27"/>
      <c r="E574" s="27"/>
      <c r="N574" s="27"/>
      <c r="O574" s="27"/>
      <c r="P574" s="27"/>
      <c r="Z574" s="27"/>
      <c r="AA574" s="27"/>
      <c r="AB574" s="27"/>
      <c r="AF574" s="27"/>
      <c r="AG574" s="278"/>
      <c r="AH574" s="27"/>
    </row>
    <row r="575" spans="4:34" hidden="1" x14ac:dyDescent="0.35">
      <c r="D575" s="27"/>
      <c r="E575" s="27"/>
      <c r="N575" s="27"/>
      <c r="O575" s="27"/>
      <c r="P575" s="27"/>
      <c r="Z575" s="27"/>
      <c r="AA575" s="27"/>
      <c r="AB575" s="27"/>
      <c r="AF575" s="27"/>
      <c r="AG575" s="278"/>
      <c r="AH575" s="27"/>
    </row>
    <row r="576" spans="4:34" hidden="1" x14ac:dyDescent="0.35">
      <c r="D576" s="27"/>
      <c r="E576" s="27"/>
      <c r="N576" s="27"/>
      <c r="O576" s="27"/>
      <c r="P576" s="27"/>
      <c r="Z576" s="27"/>
      <c r="AA576" s="27"/>
      <c r="AB576" s="27"/>
      <c r="AF576" s="27"/>
      <c r="AG576" s="278"/>
      <c r="AH576" s="27"/>
    </row>
    <row r="577" spans="4:34" hidden="1" x14ac:dyDescent="0.35">
      <c r="D577" s="27"/>
      <c r="E577" s="27"/>
      <c r="N577" s="27"/>
      <c r="O577" s="27"/>
      <c r="P577" s="27"/>
      <c r="Z577" s="27"/>
      <c r="AA577" s="27"/>
      <c r="AB577" s="27"/>
      <c r="AF577" s="27"/>
      <c r="AG577" s="278"/>
      <c r="AH577" s="27"/>
    </row>
    <row r="578" spans="4:34" hidden="1" x14ac:dyDescent="0.35">
      <c r="D578" s="27"/>
      <c r="E578" s="27"/>
      <c r="N578" s="27"/>
      <c r="O578" s="27"/>
      <c r="P578" s="27"/>
      <c r="Z578" s="27"/>
      <c r="AA578" s="27"/>
      <c r="AB578" s="27"/>
      <c r="AF578" s="27"/>
      <c r="AG578" s="278"/>
      <c r="AH578" s="27"/>
    </row>
    <row r="579" spans="4:34" hidden="1" x14ac:dyDescent="0.35">
      <c r="D579" s="27"/>
      <c r="E579" s="27"/>
      <c r="N579" s="27"/>
      <c r="O579" s="27"/>
      <c r="P579" s="27"/>
      <c r="Z579" s="27"/>
      <c r="AA579" s="27"/>
      <c r="AB579" s="27"/>
      <c r="AF579" s="27"/>
      <c r="AG579" s="278"/>
      <c r="AH579" s="27"/>
    </row>
    <row r="580" spans="4:34" hidden="1" x14ac:dyDescent="0.35">
      <c r="D580" s="27"/>
      <c r="E580" s="27"/>
      <c r="N580" s="27"/>
      <c r="O580" s="27"/>
      <c r="P580" s="27"/>
      <c r="Z580" s="27"/>
      <c r="AA580" s="27"/>
      <c r="AB580" s="27"/>
      <c r="AF580" s="27"/>
      <c r="AG580" s="278"/>
      <c r="AH580" s="27"/>
    </row>
    <row r="581" spans="4:34" hidden="1" x14ac:dyDescent="0.35">
      <c r="D581" s="27"/>
      <c r="E581" s="27"/>
      <c r="N581" s="27"/>
      <c r="O581" s="27"/>
      <c r="P581" s="27"/>
      <c r="Z581" s="27"/>
      <c r="AA581" s="27"/>
      <c r="AB581" s="27"/>
      <c r="AF581" s="27"/>
      <c r="AG581" s="278"/>
      <c r="AH581" s="27"/>
    </row>
    <row r="582" spans="4:34" hidden="1" x14ac:dyDescent="0.35">
      <c r="D582" s="27"/>
      <c r="E582" s="27"/>
      <c r="N582" s="27"/>
      <c r="O582" s="27"/>
      <c r="P582" s="27"/>
      <c r="Z582" s="27"/>
      <c r="AA582" s="27"/>
      <c r="AB582" s="27"/>
      <c r="AF582" s="27"/>
      <c r="AG582" s="278"/>
      <c r="AH582" s="27"/>
    </row>
    <row r="583" spans="4:34" hidden="1" x14ac:dyDescent="0.35">
      <c r="D583" s="27"/>
      <c r="E583" s="27"/>
      <c r="N583" s="27"/>
      <c r="O583" s="27"/>
      <c r="P583" s="27"/>
      <c r="Z583" s="27"/>
      <c r="AA583" s="27"/>
      <c r="AB583" s="27"/>
      <c r="AF583" s="27"/>
      <c r="AG583" s="278"/>
      <c r="AH583" s="27"/>
    </row>
    <row r="584" spans="4:34" hidden="1" x14ac:dyDescent="0.35">
      <c r="D584" s="27"/>
      <c r="E584" s="27"/>
      <c r="N584" s="27"/>
      <c r="O584" s="27"/>
      <c r="P584" s="27"/>
      <c r="Z584" s="27"/>
      <c r="AA584" s="27"/>
      <c r="AB584" s="27"/>
      <c r="AF584" s="27"/>
      <c r="AG584" s="278"/>
      <c r="AH584" s="27"/>
    </row>
    <row r="585" spans="4:34" hidden="1" x14ac:dyDescent="0.35">
      <c r="D585" s="27"/>
      <c r="E585" s="27"/>
      <c r="N585" s="27"/>
      <c r="O585" s="27"/>
      <c r="P585" s="27"/>
      <c r="Z585" s="27"/>
      <c r="AA585" s="27"/>
      <c r="AB585" s="27"/>
      <c r="AF585" s="27"/>
      <c r="AG585" s="278"/>
      <c r="AH585" s="27"/>
    </row>
    <row r="586" spans="4:34" hidden="1" x14ac:dyDescent="0.35">
      <c r="D586" s="27"/>
      <c r="E586" s="27"/>
      <c r="N586" s="27"/>
      <c r="O586" s="27"/>
      <c r="P586" s="27"/>
      <c r="Z586" s="27"/>
      <c r="AA586" s="27"/>
      <c r="AB586" s="27"/>
      <c r="AF586" s="27"/>
      <c r="AG586" s="278"/>
      <c r="AH586" s="27"/>
    </row>
    <row r="587" spans="4:34" hidden="1" x14ac:dyDescent="0.35">
      <c r="D587" s="27"/>
      <c r="E587" s="27"/>
      <c r="N587" s="27"/>
      <c r="O587" s="27"/>
      <c r="P587" s="27"/>
      <c r="Z587" s="27"/>
      <c r="AA587" s="27"/>
      <c r="AB587" s="27"/>
      <c r="AF587" s="27"/>
      <c r="AG587" s="278"/>
      <c r="AH587" s="27"/>
    </row>
    <row r="588" spans="4:34" hidden="1" x14ac:dyDescent="0.35">
      <c r="D588" s="27"/>
      <c r="E588" s="27"/>
      <c r="N588" s="27"/>
      <c r="O588" s="27"/>
      <c r="P588" s="27"/>
      <c r="Z588" s="27"/>
      <c r="AA588" s="27"/>
      <c r="AB588" s="27"/>
      <c r="AF588" s="27"/>
      <c r="AG588" s="278"/>
      <c r="AH588" s="27"/>
    </row>
    <row r="589" spans="4:34" hidden="1" x14ac:dyDescent="0.35">
      <c r="D589" s="27"/>
      <c r="E589" s="27"/>
      <c r="N589" s="27"/>
      <c r="O589" s="27"/>
      <c r="P589" s="27"/>
      <c r="Z589" s="27"/>
      <c r="AA589" s="27"/>
      <c r="AB589" s="27"/>
      <c r="AF589" s="27"/>
      <c r="AG589" s="278"/>
      <c r="AH589" s="27"/>
    </row>
    <row r="590" spans="4:34" hidden="1" x14ac:dyDescent="0.35">
      <c r="D590" s="27"/>
      <c r="E590" s="27"/>
      <c r="N590" s="27"/>
      <c r="O590" s="27"/>
      <c r="P590" s="27"/>
      <c r="Z590" s="27"/>
      <c r="AA590" s="27"/>
      <c r="AB590" s="27"/>
      <c r="AF590" s="27"/>
      <c r="AG590" s="278"/>
      <c r="AH590" s="27"/>
    </row>
    <row r="591" spans="4:34" hidden="1" x14ac:dyDescent="0.35">
      <c r="D591" s="27"/>
      <c r="E591" s="27"/>
      <c r="N591" s="27"/>
      <c r="O591" s="27"/>
      <c r="P591" s="27"/>
      <c r="Z591" s="27"/>
      <c r="AA591" s="27"/>
      <c r="AB591" s="27"/>
      <c r="AF591" s="27"/>
      <c r="AG591" s="278"/>
      <c r="AH591" s="27"/>
    </row>
    <row r="592" spans="4:34" hidden="1" x14ac:dyDescent="0.35">
      <c r="D592" s="27"/>
      <c r="E592" s="27"/>
      <c r="N592" s="27"/>
      <c r="O592" s="27"/>
      <c r="P592" s="27"/>
      <c r="Z592" s="27"/>
      <c r="AA592" s="27"/>
      <c r="AB592" s="27"/>
      <c r="AF592" s="27"/>
      <c r="AG592" s="278"/>
      <c r="AH592" s="27"/>
    </row>
    <row r="593" spans="4:34" hidden="1" x14ac:dyDescent="0.35">
      <c r="D593" s="27"/>
      <c r="E593" s="27"/>
      <c r="N593" s="27"/>
      <c r="O593" s="27"/>
      <c r="P593" s="27"/>
      <c r="Z593" s="27"/>
      <c r="AA593" s="27"/>
      <c r="AB593" s="27"/>
      <c r="AF593" s="27"/>
      <c r="AG593" s="278"/>
      <c r="AH593" s="27"/>
    </row>
    <row r="594" spans="4:34" hidden="1" x14ac:dyDescent="0.35">
      <c r="D594" s="27"/>
      <c r="E594" s="27"/>
      <c r="N594" s="27"/>
      <c r="O594" s="27"/>
      <c r="P594" s="27"/>
      <c r="Z594" s="27"/>
      <c r="AA594" s="27"/>
      <c r="AB594" s="27"/>
      <c r="AF594" s="27"/>
      <c r="AG594" s="278"/>
      <c r="AH594" s="27"/>
    </row>
    <row r="595" spans="4:34" hidden="1" x14ac:dyDescent="0.35">
      <c r="D595" s="27"/>
      <c r="E595" s="27"/>
      <c r="N595" s="27"/>
      <c r="O595" s="27"/>
      <c r="P595" s="27"/>
      <c r="Z595" s="27"/>
      <c r="AA595" s="27"/>
      <c r="AB595" s="27"/>
      <c r="AF595" s="27"/>
      <c r="AG595" s="278"/>
      <c r="AH595" s="27"/>
    </row>
    <row r="596" spans="4:34" hidden="1" x14ac:dyDescent="0.35">
      <c r="D596" s="27"/>
      <c r="E596" s="27"/>
      <c r="N596" s="27"/>
      <c r="O596" s="27"/>
      <c r="P596" s="27"/>
      <c r="Z596" s="27"/>
      <c r="AA596" s="27"/>
      <c r="AB596" s="27"/>
      <c r="AF596" s="27"/>
      <c r="AG596" s="278"/>
      <c r="AH596" s="27"/>
    </row>
    <row r="597" spans="4:34" hidden="1" x14ac:dyDescent="0.35">
      <c r="D597" s="27"/>
      <c r="E597" s="27"/>
      <c r="N597" s="27"/>
      <c r="O597" s="27"/>
      <c r="P597" s="27"/>
      <c r="Z597" s="27"/>
      <c r="AA597" s="27"/>
      <c r="AB597" s="27"/>
      <c r="AF597" s="27"/>
      <c r="AG597" s="278"/>
      <c r="AH597" s="27"/>
    </row>
    <row r="598" spans="4:34" hidden="1" x14ac:dyDescent="0.35">
      <c r="D598" s="27"/>
      <c r="E598" s="27"/>
      <c r="N598" s="27"/>
      <c r="O598" s="27"/>
      <c r="P598" s="27"/>
      <c r="Z598" s="27"/>
      <c r="AA598" s="27"/>
      <c r="AB598" s="27"/>
      <c r="AF598" s="27"/>
      <c r="AG598" s="278"/>
      <c r="AH598" s="27"/>
    </row>
    <row r="599" spans="4:34" hidden="1" x14ac:dyDescent="0.35">
      <c r="D599" s="27"/>
      <c r="E599" s="27"/>
      <c r="N599" s="27"/>
      <c r="O599" s="27"/>
      <c r="P599" s="27"/>
      <c r="Z599" s="27"/>
      <c r="AA599" s="27"/>
      <c r="AB599" s="27"/>
      <c r="AF599" s="27"/>
      <c r="AG599" s="278"/>
      <c r="AH599" s="27"/>
    </row>
    <row r="600" spans="4:34" hidden="1" x14ac:dyDescent="0.35">
      <c r="D600" s="27"/>
      <c r="E600" s="27"/>
      <c r="N600" s="27"/>
      <c r="O600" s="27"/>
      <c r="P600" s="27"/>
      <c r="Z600" s="27"/>
      <c r="AA600" s="27"/>
      <c r="AB600" s="27"/>
      <c r="AF600" s="27"/>
      <c r="AG600" s="278"/>
      <c r="AH600" s="27"/>
    </row>
    <row r="601" spans="4:34" hidden="1" x14ac:dyDescent="0.35">
      <c r="D601" s="27"/>
      <c r="E601" s="27"/>
      <c r="N601" s="27"/>
      <c r="O601" s="27"/>
      <c r="P601" s="27"/>
      <c r="Z601" s="27"/>
      <c r="AA601" s="27"/>
      <c r="AB601" s="27"/>
      <c r="AF601" s="27"/>
      <c r="AG601" s="278"/>
      <c r="AH601" s="27"/>
    </row>
    <row r="602" spans="4:34" hidden="1" x14ac:dyDescent="0.35">
      <c r="D602" s="27"/>
      <c r="E602" s="27"/>
      <c r="N602" s="27"/>
      <c r="O602" s="27"/>
      <c r="P602" s="27"/>
      <c r="Z602" s="27"/>
      <c r="AA602" s="27"/>
      <c r="AB602" s="27"/>
      <c r="AF602" s="27"/>
      <c r="AG602" s="278"/>
      <c r="AH602" s="27"/>
    </row>
    <row r="603" spans="4:34" hidden="1" x14ac:dyDescent="0.35">
      <c r="D603" s="27"/>
      <c r="E603" s="27"/>
      <c r="N603" s="27"/>
      <c r="O603" s="27"/>
      <c r="P603" s="27"/>
      <c r="Z603" s="27"/>
      <c r="AA603" s="27"/>
      <c r="AB603" s="27"/>
      <c r="AF603" s="27"/>
      <c r="AG603" s="278"/>
      <c r="AH603" s="27"/>
    </row>
    <row r="604" spans="4:34" hidden="1" x14ac:dyDescent="0.35">
      <c r="D604" s="27"/>
      <c r="E604" s="27"/>
      <c r="N604" s="27"/>
      <c r="O604" s="27"/>
      <c r="P604" s="27"/>
      <c r="Z604" s="27"/>
      <c r="AA604" s="27"/>
      <c r="AB604" s="27"/>
      <c r="AF604" s="27"/>
      <c r="AG604" s="278"/>
      <c r="AH604" s="27"/>
    </row>
    <row r="605" spans="4:34" hidden="1" x14ac:dyDescent="0.35">
      <c r="D605" s="27"/>
      <c r="E605" s="27"/>
      <c r="N605" s="27"/>
      <c r="O605" s="27"/>
      <c r="P605" s="27"/>
      <c r="Z605" s="27"/>
      <c r="AA605" s="27"/>
      <c r="AB605" s="27"/>
      <c r="AF605" s="27"/>
      <c r="AG605" s="278"/>
      <c r="AH605" s="27"/>
    </row>
    <row r="606" spans="4:34" hidden="1" x14ac:dyDescent="0.35">
      <c r="D606" s="27"/>
      <c r="E606" s="27"/>
      <c r="N606" s="27"/>
      <c r="O606" s="27"/>
      <c r="P606" s="27"/>
      <c r="Z606" s="27"/>
      <c r="AA606" s="27"/>
      <c r="AB606" s="27"/>
      <c r="AF606" s="27"/>
      <c r="AG606" s="278"/>
      <c r="AH606" s="27"/>
    </row>
    <row r="607" spans="4:34" hidden="1" x14ac:dyDescent="0.35">
      <c r="D607" s="27"/>
      <c r="E607" s="27"/>
      <c r="N607" s="27"/>
      <c r="O607" s="27"/>
      <c r="P607" s="27"/>
      <c r="Z607" s="27"/>
      <c r="AA607" s="27"/>
      <c r="AB607" s="27"/>
      <c r="AF607" s="27"/>
      <c r="AG607" s="278"/>
      <c r="AH607" s="27"/>
    </row>
    <row r="608" spans="4:34" hidden="1" x14ac:dyDescent="0.35">
      <c r="D608" s="27"/>
      <c r="E608" s="27"/>
      <c r="N608" s="27"/>
      <c r="O608" s="27"/>
      <c r="P608" s="27"/>
      <c r="Z608" s="27"/>
      <c r="AA608" s="27"/>
      <c r="AB608" s="27"/>
      <c r="AF608" s="27"/>
      <c r="AG608" s="278"/>
      <c r="AH608" s="27"/>
    </row>
    <row r="609" spans="4:34" hidden="1" x14ac:dyDescent="0.35">
      <c r="D609" s="27"/>
      <c r="E609" s="27"/>
      <c r="N609" s="27"/>
      <c r="O609" s="27"/>
      <c r="P609" s="27"/>
      <c r="Z609" s="27"/>
      <c r="AA609" s="27"/>
      <c r="AB609" s="27"/>
      <c r="AF609" s="27"/>
      <c r="AG609" s="278"/>
      <c r="AH609" s="27"/>
    </row>
    <row r="610" spans="4:34" hidden="1" x14ac:dyDescent="0.35">
      <c r="D610" s="27"/>
      <c r="E610" s="27"/>
      <c r="N610" s="27"/>
      <c r="O610" s="27"/>
      <c r="P610" s="27"/>
      <c r="Z610" s="27"/>
      <c r="AA610" s="27"/>
      <c r="AB610" s="27"/>
      <c r="AF610" s="27"/>
      <c r="AG610" s="278"/>
      <c r="AH610" s="27"/>
    </row>
    <row r="611" spans="4:34" hidden="1" x14ac:dyDescent="0.35">
      <c r="D611" s="27"/>
      <c r="E611" s="27"/>
      <c r="N611" s="27"/>
      <c r="O611" s="27"/>
      <c r="P611" s="27"/>
      <c r="Z611" s="27"/>
      <c r="AA611" s="27"/>
      <c r="AB611" s="27"/>
      <c r="AF611" s="27"/>
      <c r="AG611" s="278"/>
      <c r="AH611" s="27"/>
    </row>
    <row r="612" spans="4:34" hidden="1" x14ac:dyDescent="0.35">
      <c r="D612" s="27"/>
      <c r="E612" s="27"/>
      <c r="N612" s="27"/>
      <c r="O612" s="27"/>
      <c r="P612" s="27"/>
      <c r="Z612" s="27"/>
      <c r="AA612" s="27"/>
      <c r="AB612" s="27"/>
      <c r="AF612" s="27"/>
      <c r="AG612" s="278"/>
      <c r="AH612" s="27"/>
    </row>
    <row r="613" spans="4:34" hidden="1" x14ac:dyDescent="0.35">
      <c r="D613" s="27"/>
      <c r="E613" s="27"/>
      <c r="N613" s="27"/>
      <c r="O613" s="27"/>
      <c r="P613" s="27"/>
      <c r="Z613" s="27"/>
      <c r="AA613" s="27"/>
      <c r="AB613" s="27"/>
      <c r="AF613" s="27"/>
      <c r="AG613" s="278"/>
      <c r="AH613" s="27"/>
    </row>
    <row r="614" spans="4:34" hidden="1" x14ac:dyDescent="0.35">
      <c r="D614" s="27"/>
      <c r="E614" s="27"/>
      <c r="N614" s="27"/>
      <c r="O614" s="27"/>
      <c r="P614" s="27"/>
      <c r="Z614" s="27"/>
      <c r="AA614" s="27"/>
      <c r="AB614" s="27"/>
      <c r="AF614" s="27"/>
      <c r="AG614" s="278"/>
      <c r="AH614" s="27"/>
    </row>
    <row r="615" spans="4:34" hidden="1" x14ac:dyDescent="0.35">
      <c r="D615" s="27"/>
      <c r="E615" s="27"/>
      <c r="N615" s="27"/>
      <c r="O615" s="27"/>
      <c r="P615" s="27"/>
      <c r="Z615" s="27"/>
      <c r="AA615" s="27"/>
      <c r="AB615" s="27"/>
      <c r="AF615" s="27"/>
      <c r="AG615" s="278"/>
      <c r="AH615" s="27"/>
    </row>
    <row r="616" spans="4:34" hidden="1" x14ac:dyDescent="0.35">
      <c r="D616" s="27"/>
      <c r="E616" s="27"/>
      <c r="N616" s="27"/>
      <c r="O616" s="27"/>
      <c r="P616" s="27"/>
      <c r="Z616" s="27"/>
      <c r="AA616" s="27"/>
      <c r="AB616" s="27"/>
      <c r="AF616" s="27"/>
      <c r="AG616" s="278"/>
      <c r="AH616" s="27"/>
    </row>
    <row r="617" spans="4:34" hidden="1" x14ac:dyDescent="0.35">
      <c r="D617" s="27"/>
      <c r="E617" s="27"/>
      <c r="N617" s="27"/>
      <c r="O617" s="27"/>
      <c r="P617" s="27"/>
      <c r="Z617" s="27"/>
      <c r="AA617" s="27"/>
      <c r="AB617" s="27"/>
      <c r="AF617" s="27"/>
      <c r="AG617" s="278"/>
      <c r="AH617" s="27"/>
    </row>
    <row r="618" spans="4:34" hidden="1" x14ac:dyDescent="0.35">
      <c r="D618" s="27"/>
      <c r="E618" s="27"/>
      <c r="N618" s="27"/>
      <c r="O618" s="27"/>
      <c r="P618" s="27"/>
      <c r="Z618" s="27"/>
      <c r="AA618" s="27"/>
      <c r="AB618" s="27"/>
      <c r="AF618" s="27"/>
      <c r="AG618" s="278"/>
      <c r="AH618" s="27"/>
    </row>
    <row r="619" spans="4:34" hidden="1" x14ac:dyDescent="0.35">
      <c r="D619" s="27"/>
      <c r="E619" s="27"/>
      <c r="N619" s="27"/>
      <c r="O619" s="27"/>
      <c r="P619" s="27"/>
      <c r="Z619" s="27"/>
      <c r="AA619" s="27"/>
      <c r="AB619" s="27"/>
      <c r="AF619" s="27"/>
      <c r="AG619" s="278"/>
      <c r="AH619" s="27"/>
    </row>
    <row r="620" spans="4:34" hidden="1" x14ac:dyDescent="0.35">
      <c r="D620" s="27"/>
      <c r="E620" s="27"/>
      <c r="N620" s="27"/>
      <c r="O620" s="27"/>
      <c r="P620" s="27"/>
      <c r="Z620" s="27"/>
      <c r="AA620" s="27"/>
      <c r="AB620" s="27"/>
      <c r="AF620" s="27"/>
      <c r="AG620" s="278"/>
      <c r="AH620" s="27"/>
    </row>
    <row r="621" spans="4:34" hidden="1" x14ac:dyDescent="0.35">
      <c r="D621" s="27"/>
      <c r="E621" s="27"/>
      <c r="N621" s="27"/>
      <c r="O621" s="27"/>
      <c r="P621" s="27"/>
      <c r="Z621" s="27"/>
      <c r="AA621" s="27"/>
      <c r="AB621" s="27"/>
      <c r="AF621" s="27"/>
      <c r="AG621" s="278"/>
      <c r="AH621" s="27"/>
    </row>
    <row r="622" spans="4:34" hidden="1" x14ac:dyDescent="0.35">
      <c r="D622" s="27"/>
      <c r="E622" s="27"/>
      <c r="N622" s="27"/>
      <c r="O622" s="27"/>
      <c r="P622" s="27"/>
      <c r="Z622" s="27"/>
      <c r="AA622" s="27"/>
      <c r="AB622" s="27"/>
      <c r="AF622" s="27"/>
      <c r="AG622" s="278"/>
      <c r="AH622" s="27"/>
    </row>
    <row r="623" spans="4:34" hidden="1" x14ac:dyDescent="0.35">
      <c r="D623" s="27"/>
      <c r="E623" s="27"/>
      <c r="N623" s="27"/>
      <c r="O623" s="27"/>
      <c r="P623" s="27"/>
      <c r="Z623" s="27"/>
      <c r="AA623" s="27"/>
      <c r="AB623" s="27"/>
      <c r="AF623" s="27"/>
      <c r="AG623" s="278"/>
      <c r="AH623" s="27"/>
    </row>
    <row r="624" spans="4:34" hidden="1" x14ac:dyDescent="0.35">
      <c r="D624" s="27"/>
      <c r="E624" s="27"/>
      <c r="N624" s="27"/>
      <c r="O624" s="27"/>
      <c r="P624" s="27"/>
      <c r="Z624" s="27"/>
      <c r="AA624" s="27"/>
      <c r="AB624" s="27"/>
      <c r="AF624" s="27"/>
      <c r="AG624" s="278"/>
      <c r="AH624" s="27"/>
    </row>
    <row r="625" spans="4:34" hidden="1" x14ac:dyDescent="0.35">
      <c r="D625" s="27"/>
      <c r="E625" s="27"/>
      <c r="N625" s="27"/>
      <c r="O625" s="27"/>
      <c r="P625" s="27"/>
      <c r="Z625" s="27"/>
      <c r="AA625" s="27"/>
      <c r="AB625" s="27"/>
      <c r="AF625" s="27"/>
      <c r="AG625" s="278"/>
      <c r="AH625" s="27"/>
    </row>
    <row r="626" spans="4:34" hidden="1" x14ac:dyDescent="0.35">
      <c r="D626" s="27"/>
      <c r="E626" s="27"/>
      <c r="N626" s="27"/>
      <c r="O626" s="27"/>
      <c r="P626" s="27"/>
      <c r="Z626" s="27"/>
      <c r="AA626" s="27"/>
      <c r="AB626" s="27"/>
      <c r="AF626" s="27"/>
      <c r="AG626" s="278"/>
      <c r="AH626" s="27"/>
    </row>
    <row r="627" spans="4:34" hidden="1" x14ac:dyDescent="0.35">
      <c r="D627" s="27"/>
      <c r="E627" s="27"/>
      <c r="N627" s="27"/>
      <c r="O627" s="27"/>
      <c r="P627" s="27"/>
      <c r="Z627" s="27"/>
      <c r="AA627" s="27"/>
      <c r="AB627" s="27"/>
      <c r="AF627" s="27"/>
      <c r="AG627" s="278"/>
      <c r="AH627" s="27"/>
    </row>
    <row r="628" spans="4:34" hidden="1" x14ac:dyDescent="0.35">
      <c r="D628" s="27"/>
      <c r="E628" s="27"/>
      <c r="N628" s="27"/>
      <c r="O628" s="27"/>
      <c r="P628" s="27"/>
      <c r="Z628" s="27"/>
      <c r="AA628" s="27"/>
      <c r="AB628" s="27"/>
      <c r="AF628" s="27"/>
      <c r="AG628" s="278"/>
      <c r="AH628" s="27"/>
    </row>
    <row r="629" spans="4:34" hidden="1" x14ac:dyDescent="0.35">
      <c r="D629" s="27"/>
      <c r="E629" s="27"/>
      <c r="N629" s="27"/>
      <c r="O629" s="27"/>
      <c r="P629" s="27"/>
      <c r="Z629" s="27"/>
      <c r="AA629" s="27"/>
      <c r="AB629" s="27"/>
      <c r="AF629" s="27"/>
      <c r="AG629" s="278"/>
      <c r="AH629" s="27"/>
    </row>
    <row r="630" spans="4:34" hidden="1" x14ac:dyDescent="0.35">
      <c r="D630" s="27"/>
      <c r="E630" s="27"/>
      <c r="N630" s="27"/>
      <c r="O630" s="27"/>
      <c r="P630" s="27"/>
      <c r="Z630" s="27"/>
      <c r="AA630" s="27"/>
      <c r="AB630" s="27"/>
      <c r="AF630" s="27"/>
      <c r="AG630" s="278"/>
      <c r="AH630" s="27"/>
    </row>
    <row r="631" spans="4:34" hidden="1" x14ac:dyDescent="0.35">
      <c r="D631" s="27"/>
      <c r="E631" s="27"/>
      <c r="N631" s="27"/>
      <c r="O631" s="27"/>
      <c r="P631" s="27"/>
      <c r="Z631" s="27"/>
      <c r="AA631" s="27"/>
      <c r="AB631" s="27"/>
      <c r="AF631" s="27"/>
      <c r="AG631" s="278"/>
      <c r="AH631" s="27"/>
    </row>
    <row r="632" spans="4:34" hidden="1" x14ac:dyDescent="0.35">
      <c r="D632" s="27"/>
      <c r="E632" s="27"/>
      <c r="N632" s="27"/>
      <c r="O632" s="27"/>
      <c r="P632" s="27"/>
      <c r="Z632" s="27"/>
      <c r="AA632" s="27"/>
      <c r="AB632" s="27"/>
      <c r="AF632" s="27"/>
      <c r="AG632" s="278"/>
      <c r="AH632" s="27"/>
    </row>
    <row r="633" spans="4:34" hidden="1" x14ac:dyDescent="0.35">
      <c r="D633" s="27"/>
      <c r="E633" s="27"/>
      <c r="N633" s="27"/>
      <c r="O633" s="27"/>
      <c r="P633" s="27"/>
      <c r="Z633" s="27"/>
      <c r="AA633" s="27"/>
      <c r="AB633" s="27"/>
      <c r="AF633" s="27"/>
      <c r="AG633" s="278"/>
      <c r="AH633" s="27"/>
    </row>
    <row r="634" spans="4:34" hidden="1" x14ac:dyDescent="0.35">
      <c r="D634" s="27"/>
      <c r="E634" s="27"/>
      <c r="N634" s="27"/>
      <c r="O634" s="27"/>
      <c r="P634" s="27"/>
      <c r="Z634" s="27"/>
      <c r="AA634" s="27"/>
      <c r="AB634" s="27"/>
      <c r="AF634" s="27"/>
      <c r="AG634" s="278"/>
      <c r="AH634" s="27"/>
    </row>
    <row r="635" spans="4:34" hidden="1" x14ac:dyDescent="0.35">
      <c r="D635" s="27"/>
      <c r="E635" s="27"/>
      <c r="N635" s="27"/>
      <c r="O635" s="27"/>
      <c r="P635" s="27"/>
      <c r="Z635" s="27"/>
      <c r="AA635" s="27"/>
      <c r="AB635" s="27"/>
      <c r="AF635" s="27"/>
      <c r="AG635" s="278"/>
      <c r="AH635" s="27"/>
    </row>
    <row r="636" spans="4:34" hidden="1" x14ac:dyDescent="0.35">
      <c r="D636" s="27"/>
      <c r="E636" s="27"/>
      <c r="N636" s="27"/>
      <c r="O636" s="27"/>
      <c r="P636" s="27"/>
      <c r="Z636" s="27"/>
      <c r="AA636" s="27"/>
      <c r="AB636" s="27"/>
      <c r="AF636" s="27"/>
      <c r="AG636" s="278"/>
      <c r="AH636" s="27"/>
    </row>
    <row r="637" spans="4:34" hidden="1" x14ac:dyDescent="0.35">
      <c r="D637" s="27"/>
      <c r="E637" s="27"/>
      <c r="N637" s="27"/>
      <c r="O637" s="27"/>
      <c r="P637" s="27"/>
      <c r="Z637" s="27"/>
      <c r="AA637" s="27"/>
      <c r="AB637" s="27"/>
      <c r="AF637" s="27"/>
      <c r="AG637" s="278"/>
      <c r="AH637" s="27"/>
    </row>
    <row r="638" spans="4:34" hidden="1" x14ac:dyDescent="0.35">
      <c r="D638" s="27"/>
      <c r="E638" s="27"/>
      <c r="N638" s="27"/>
      <c r="O638" s="27"/>
      <c r="P638" s="27"/>
      <c r="Z638" s="27"/>
      <c r="AA638" s="27"/>
      <c r="AB638" s="27"/>
      <c r="AF638" s="27"/>
      <c r="AG638" s="278"/>
      <c r="AH638" s="27"/>
    </row>
    <row r="639" spans="4:34" hidden="1" x14ac:dyDescent="0.35">
      <c r="D639" s="27"/>
      <c r="E639" s="27"/>
      <c r="N639" s="27"/>
      <c r="O639" s="27"/>
      <c r="P639" s="27"/>
      <c r="Z639" s="27"/>
      <c r="AA639" s="27"/>
      <c r="AB639" s="27"/>
      <c r="AF639" s="27"/>
      <c r="AG639" s="278"/>
      <c r="AH639" s="27"/>
    </row>
    <row r="640" spans="4:34" hidden="1" x14ac:dyDescent="0.35">
      <c r="D640" s="27"/>
      <c r="E640" s="27"/>
      <c r="N640" s="27"/>
      <c r="O640" s="27"/>
      <c r="P640" s="27"/>
      <c r="Z640" s="27"/>
      <c r="AA640" s="27"/>
      <c r="AB640" s="27"/>
      <c r="AF640" s="27"/>
      <c r="AG640" s="278"/>
      <c r="AH640" s="27"/>
    </row>
    <row r="641" spans="4:34" hidden="1" x14ac:dyDescent="0.35">
      <c r="D641" s="27"/>
      <c r="E641" s="27"/>
      <c r="N641" s="27"/>
      <c r="O641" s="27"/>
      <c r="P641" s="27"/>
      <c r="Z641" s="27"/>
      <c r="AA641" s="27"/>
      <c r="AB641" s="27"/>
      <c r="AF641" s="27"/>
      <c r="AG641" s="278"/>
      <c r="AH641" s="27"/>
    </row>
    <row r="642" spans="4:34" hidden="1" x14ac:dyDescent="0.35">
      <c r="D642" s="27"/>
      <c r="E642" s="27"/>
      <c r="N642" s="27"/>
      <c r="O642" s="27"/>
      <c r="P642" s="27"/>
      <c r="Z642" s="27"/>
      <c r="AA642" s="27"/>
      <c r="AB642" s="27"/>
      <c r="AF642" s="27"/>
      <c r="AG642" s="278"/>
      <c r="AH642" s="27"/>
    </row>
    <row r="643" spans="4:34" hidden="1" x14ac:dyDescent="0.35">
      <c r="D643" s="27"/>
      <c r="E643" s="27"/>
      <c r="N643" s="27"/>
      <c r="O643" s="27"/>
      <c r="P643" s="27"/>
      <c r="Z643" s="27"/>
      <c r="AA643" s="27"/>
      <c r="AB643" s="27"/>
      <c r="AF643" s="27"/>
      <c r="AG643" s="278"/>
      <c r="AH643" s="27"/>
    </row>
    <row r="644" spans="4:34" hidden="1" x14ac:dyDescent="0.35">
      <c r="D644" s="27"/>
      <c r="E644" s="27"/>
      <c r="N644" s="27"/>
      <c r="O644" s="27"/>
      <c r="P644" s="27"/>
      <c r="Z644" s="27"/>
      <c r="AA644" s="27"/>
      <c r="AB644" s="27"/>
      <c r="AF644" s="27"/>
      <c r="AG644" s="278"/>
      <c r="AH644" s="27"/>
    </row>
    <row r="645" spans="4:34" hidden="1" x14ac:dyDescent="0.35">
      <c r="D645" s="27"/>
      <c r="E645" s="27"/>
      <c r="N645" s="27"/>
      <c r="O645" s="27"/>
      <c r="P645" s="27"/>
      <c r="Z645" s="27"/>
      <c r="AA645" s="27"/>
      <c r="AB645" s="27"/>
      <c r="AF645" s="27"/>
      <c r="AG645" s="278"/>
      <c r="AH645" s="27"/>
    </row>
    <row r="646" spans="4:34" hidden="1" x14ac:dyDescent="0.35">
      <c r="D646" s="27"/>
      <c r="E646" s="27"/>
      <c r="N646" s="27"/>
      <c r="O646" s="27"/>
      <c r="P646" s="27"/>
      <c r="Z646" s="27"/>
      <c r="AA646" s="27"/>
      <c r="AB646" s="27"/>
      <c r="AF646" s="27"/>
      <c r="AG646" s="278"/>
      <c r="AH646" s="27"/>
    </row>
    <row r="647" spans="4:34" hidden="1" x14ac:dyDescent="0.35">
      <c r="D647" s="27"/>
      <c r="E647" s="27"/>
      <c r="N647" s="27"/>
      <c r="O647" s="27"/>
      <c r="P647" s="27"/>
      <c r="Z647" s="27"/>
      <c r="AA647" s="27"/>
      <c r="AB647" s="27"/>
      <c r="AF647" s="27"/>
      <c r="AG647" s="278"/>
      <c r="AH647" s="27"/>
    </row>
    <row r="648" spans="4:34" hidden="1" x14ac:dyDescent="0.35">
      <c r="D648" s="27"/>
      <c r="E648" s="27"/>
      <c r="N648" s="27"/>
      <c r="O648" s="27"/>
      <c r="P648" s="27"/>
      <c r="Z648" s="27"/>
      <c r="AA648" s="27"/>
      <c r="AB648" s="27"/>
      <c r="AF648" s="27"/>
      <c r="AG648" s="278"/>
      <c r="AH648" s="27"/>
    </row>
    <row r="649" spans="4:34" hidden="1" x14ac:dyDescent="0.35">
      <c r="D649" s="27"/>
      <c r="E649" s="27"/>
      <c r="N649" s="27"/>
      <c r="O649" s="27"/>
      <c r="P649" s="27"/>
      <c r="Z649" s="27"/>
      <c r="AA649" s="27"/>
      <c r="AB649" s="27"/>
      <c r="AF649" s="27"/>
      <c r="AG649" s="278"/>
      <c r="AH649" s="27"/>
    </row>
    <row r="650" spans="4:34" hidden="1" x14ac:dyDescent="0.35">
      <c r="D650" s="27"/>
      <c r="E650" s="27"/>
      <c r="N650" s="27"/>
      <c r="O650" s="27"/>
      <c r="P650" s="27"/>
      <c r="Z650" s="27"/>
      <c r="AA650" s="27"/>
      <c r="AB650" s="27"/>
      <c r="AF650" s="27"/>
      <c r="AG650" s="278"/>
      <c r="AH650" s="27"/>
    </row>
    <row r="651" spans="4:34" hidden="1" x14ac:dyDescent="0.35">
      <c r="D651" s="27"/>
      <c r="E651" s="27"/>
      <c r="N651" s="27"/>
      <c r="O651" s="27"/>
      <c r="P651" s="27"/>
      <c r="Z651" s="27"/>
      <c r="AA651" s="27"/>
      <c r="AB651" s="27"/>
      <c r="AF651" s="27"/>
      <c r="AG651" s="278"/>
      <c r="AH651" s="27"/>
    </row>
    <row r="652" spans="4:34" hidden="1" x14ac:dyDescent="0.35">
      <c r="D652" s="27"/>
      <c r="E652" s="27"/>
      <c r="N652" s="27"/>
      <c r="O652" s="27"/>
      <c r="P652" s="27"/>
      <c r="Z652" s="27"/>
      <c r="AA652" s="27"/>
      <c r="AB652" s="27"/>
      <c r="AF652" s="27"/>
      <c r="AG652" s="278"/>
      <c r="AH652" s="27"/>
    </row>
    <row r="653" spans="4:34" hidden="1" x14ac:dyDescent="0.35">
      <c r="D653" s="27"/>
      <c r="E653" s="27"/>
      <c r="N653" s="27"/>
      <c r="O653" s="27"/>
      <c r="P653" s="27"/>
      <c r="Z653" s="27"/>
      <c r="AA653" s="27"/>
      <c r="AB653" s="27"/>
      <c r="AF653" s="27"/>
      <c r="AG653" s="278"/>
      <c r="AH653" s="27"/>
    </row>
    <row r="654" spans="4:34" hidden="1" x14ac:dyDescent="0.35">
      <c r="D654" s="27"/>
      <c r="E654" s="27"/>
      <c r="N654" s="27"/>
      <c r="O654" s="27"/>
      <c r="P654" s="27"/>
      <c r="Z654" s="27"/>
      <c r="AA654" s="27"/>
      <c r="AB654" s="27"/>
      <c r="AF654" s="27"/>
      <c r="AG654" s="278"/>
      <c r="AH654" s="27"/>
    </row>
    <row r="655" spans="4:34" hidden="1" x14ac:dyDescent="0.35">
      <c r="D655" s="27"/>
      <c r="E655" s="27"/>
      <c r="N655" s="27"/>
      <c r="O655" s="27"/>
      <c r="P655" s="27"/>
      <c r="Z655" s="27"/>
      <c r="AA655" s="27"/>
      <c r="AB655" s="27"/>
      <c r="AF655" s="27"/>
      <c r="AG655" s="278"/>
      <c r="AH655" s="27"/>
    </row>
    <row r="656" spans="4:34" hidden="1" x14ac:dyDescent="0.35">
      <c r="D656" s="27"/>
      <c r="E656" s="27"/>
      <c r="N656" s="27"/>
      <c r="O656" s="27"/>
      <c r="P656" s="27"/>
      <c r="Z656" s="27"/>
      <c r="AA656" s="27"/>
      <c r="AB656" s="27"/>
      <c r="AF656" s="27"/>
      <c r="AG656" s="278"/>
      <c r="AH656" s="27"/>
    </row>
    <row r="657" spans="4:34" hidden="1" x14ac:dyDescent="0.35">
      <c r="D657" s="27"/>
      <c r="E657" s="27"/>
      <c r="N657" s="27"/>
      <c r="O657" s="27"/>
      <c r="P657" s="27"/>
      <c r="Z657" s="27"/>
      <c r="AA657" s="27"/>
      <c r="AB657" s="27"/>
      <c r="AF657" s="27"/>
      <c r="AG657" s="278"/>
      <c r="AH657" s="27"/>
    </row>
    <row r="658" spans="4:34" hidden="1" x14ac:dyDescent="0.35">
      <c r="D658" s="27"/>
      <c r="E658" s="27"/>
      <c r="N658" s="27"/>
      <c r="O658" s="27"/>
      <c r="P658" s="27"/>
      <c r="Z658" s="27"/>
      <c r="AA658" s="27"/>
      <c r="AB658" s="27"/>
      <c r="AF658" s="27"/>
      <c r="AH658" s="27"/>
    </row>
    <row r="659" spans="4:34" hidden="1" x14ac:dyDescent="0.35">
      <c r="D659" s="27"/>
      <c r="E659" s="27"/>
      <c r="N659" s="27"/>
      <c r="O659" s="27"/>
      <c r="P659" s="27"/>
      <c r="Z659" s="27"/>
      <c r="AA659" s="27"/>
      <c r="AB659" s="27"/>
      <c r="AF659" s="27"/>
      <c r="AH659" s="27"/>
    </row>
    <row r="660" spans="4:34" hidden="1" x14ac:dyDescent="0.35">
      <c r="D660" s="27"/>
      <c r="E660" s="27"/>
      <c r="N660" s="27"/>
      <c r="O660" s="27"/>
      <c r="P660" s="27"/>
      <c r="Z660" s="27"/>
      <c r="AA660" s="27"/>
      <c r="AB660" s="27"/>
      <c r="AF660" s="27"/>
      <c r="AH660" s="27"/>
    </row>
    <row r="661" spans="4:34" hidden="1" x14ac:dyDescent="0.35">
      <c r="D661" s="27"/>
      <c r="E661" s="27"/>
      <c r="N661" s="27"/>
      <c r="O661" s="27"/>
      <c r="P661" s="27"/>
      <c r="Z661" s="27"/>
      <c r="AA661" s="27"/>
      <c r="AB661" s="27"/>
      <c r="AF661" s="27"/>
      <c r="AH661" s="27"/>
    </row>
    <row r="662" spans="4:34" hidden="1" x14ac:dyDescent="0.35">
      <c r="D662" s="27"/>
      <c r="E662" s="27"/>
      <c r="N662" s="27"/>
      <c r="O662" s="27"/>
      <c r="P662" s="27"/>
      <c r="Z662" s="27"/>
      <c r="AA662" s="27"/>
      <c r="AB662" s="27"/>
      <c r="AF662" s="27"/>
      <c r="AH662" s="27"/>
    </row>
    <row r="663" spans="4:34" hidden="1" x14ac:dyDescent="0.35">
      <c r="D663" s="27"/>
      <c r="E663" s="27"/>
      <c r="N663" s="27"/>
      <c r="O663" s="27"/>
      <c r="P663" s="27"/>
      <c r="Z663" s="27"/>
      <c r="AA663" s="27"/>
      <c r="AB663" s="27"/>
      <c r="AF663" s="27"/>
      <c r="AH663" s="27"/>
    </row>
  </sheetData>
  <pageMargins left="0.75" right="0.75" top="1" bottom="1" header="0.5" footer="0.5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70C0"/>
  </sheetPr>
  <dimension ref="A1:AK665"/>
  <sheetViews>
    <sheetView zoomScale="70" zoomScaleNormal="70" zoomScalePageLayoutView="85" workbookViewId="0">
      <pane xSplit="4" ySplit="1" topLeftCell="E2" activePane="bottomRight" state="frozenSplit"/>
      <selection activeCell="B20" sqref="B20"/>
      <selection pane="topRight" activeCell="B20" sqref="B20"/>
      <selection pane="bottomLeft" activeCell="B20" sqref="B20"/>
      <selection pane="bottomRight" activeCell="T20" sqref="T20"/>
    </sheetView>
  </sheetViews>
  <sheetFormatPr defaultColWidth="0" defaultRowHeight="12.5" zeroHeight="1" x14ac:dyDescent="0.35"/>
  <cols>
    <col min="1" max="1" width="3.81640625" style="71" hidden="1" customWidth="1"/>
    <col min="2" max="2" width="4" style="27" bestFit="1" customWidth="1"/>
    <col min="3" max="3" width="10.1796875" style="27" bestFit="1" customWidth="1"/>
    <col min="4" max="4" width="10.81640625" style="5" bestFit="1" customWidth="1"/>
    <col min="5" max="5" width="9.81640625" style="6" bestFit="1" customWidth="1"/>
    <col min="6" max="6" width="11.1796875" style="27" bestFit="1" customWidth="1"/>
    <col min="7" max="7" width="16.1796875" style="27" bestFit="1" customWidth="1"/>
    <col min="8" max="13" width="7.81640625" style="27" customWidth="1"/>
    <col min="14" max="16" width="7.81640625" style="28" customWidth="1"/>
    <col min="17" max="25" width="7.81640625" style="27" customWidth="1"/>
    <col min="26" max="28" width="7.81640625" style="28" customWidth="1"/>
    <col min="29" max="31" width="7.81640625" style="27" customWidth="1"/>
    <col min="32" max="32" width="7.81640625" style="28" customWidth="1"/>
    <col min="33" max="33" width="7.81640625" style="279" customWidth="1"/>
    <col min="34" max="34" width="7.81640625" style="35" customWidth="1"/>
    <col min="35" max="35" width="0" style="57" hidden="1" customWidth="1"/>
    <col min="36" max="37" width="0" style="27" hidden="1" customWidth="1"/>
    <col min="38" max="16384" width="13.1796875" style="27" hidden="1"/>
  </cols>
  <sheetData>
    <row r="1" spans="1:35" s="22" customFormat="1" ht="129.5" customHeight="1" x14ac:dyDescent="0.35">
      <c r="A1" s="70" t="s">
        <v>0</v>
      </c>
      <c r="B1" s="20" t="s">
        <v>75</v>
      </c>
      <c r="C1" s="19" t="s">
        <v>1</v>
      </c>
      <c r="D1" s="1" t="s">
        <v>2</v>
      </c>
      <c r="E1" s="2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54</v>
      </c>
      <c r="L1" s="19" t="s">
        <v>58</v>
      </c>
      <c r="M1" s="19" t="s">
        <v>57</v>
      </c>
      <c r="N1" s="19" t="s">
        <v>9</v>
      </c>
      <c r="O1" s="19" t="s">
        <v>55</v>
      </c>
      <c r="P1" s="19" t="s">
        <v>56</v>
      </c>
      <c r="Q1" s="19" t="s">
        <v>12</v>
      </c>
      <c r="R1" s="19" t="s">
        <v>13</v>
      </c>
      <c r="S1" s="19" t="s">
        <v>14</v>
      </c>
      <c r="T1" s="19" t="s">
        <v>15</v>
      </c>
      <c r="U1" s="19" t="s">
        <v>16</v>
      </c>
      <c r="V1" s="19" t="s">
        <v>17</v>
      </c>
      <c r="W1" s="19" t="s">
        <v>18</v>
      </c>
      <c r="X1" s="19" t="s">
        <v>19</v>
      </c>
      <c r="Y1" s="19" t="s">
        <v>20</v>
      </c>
      <c r="Z1" s="19" t="s">
        <v>21</v>
      </c>
      <c r="AA1" s="19" t="s">
        <v>22</v>
      </c>
      <c r="AB1" s="19" t="s">
        <v>23</v>
      </c>
      <c r="AC1" s="19" t="s">
        <v>24</v>
      </c>
      <c r="AD1" s="19" t="s">
        <v>25</v>
      </c>
      <c r="AE1" s="19" t="s">
        <v>26</v>
      </c>
      <c r="AF1" s="19" t="s">
        <v>43</v>
      </c>
      <c r="AG1" s="276" t="s">
        <v>65</v>
      </c>
      <c r="AH1" s="21" t="s">
        <v>66</v>
      </c>
      <c r="AI1" s="55" t="s">
        <v>42</v>
      </c>
    </row>
    <row r="2" spans="1:35" ht="4.5" customHeight="1" x14ac:dyDescent="0.25">
      <c r="B2" s="30"/>
      <c r="C2" s="75"/>
      <c r="D2" s="81"/>
      <c r="E2" s="82"/>
      <c r="F2" s="75"/>
      <c r="G2" s="75"/>
      <c r="H2" s="83"/>
      <c r="I2" s="83"/>
      <c r="J2" s="75"/>
      <c r="K2" s="75"/>
      <c r="L2" s="75"/>
      <c r="M2" s="75"/>
      <c r="N2" s="75"/>
      <c r="O2" s="75"/>
      <c r="P2" s="75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286"/>
      <c r="AH2" s="40"/>
      <c r="AI2" s="56" t="e">
        <f>CONCATENATE(AF2 &amp; "." &amp;#REF!)</f>
        <v>#REF!</v>
      </c>
    </row>
    <row r="3" spans="1:35" ht="20" customHeight="1" x14ac:dyDescent="0.25">
      <c r="B3" s="71">
        <v>351</v>
      </c>
      <c r="C3" s="42" t="s">
        <v>239</v>
      </c>
      <c r="D3" s="68" t="s">
        <v>365</v>
      </c>
      <c r="E3" s="63">
        <v>38642</v>
      </c>
      <c r="F3" s="64" t="s">
        <v>48</v>
      </c>
      <c r="G3" s="64" t="s">
        <v>40</v>
      </c>
      <c r="H3" s="130">
        <v>192.4</v>
      </c>
      <c r="I3" s="130">
        <v>89.6</v>
      </c>
      <c r="J3" s="64">
        <v>251</v>
      </c>
      <c r="K3" s="64">
        <v>320</v>
      </c>
      <c r="L3" s="64">
        <v>334</v>
      </c>
      <c r="M3" s="64">
        <v>327</v>
      </c>
      <c r="N3" s="67">
        <v>69</v>
      </c>
      <c r="O3" s="67">
        <v>83</v>
      </c>
      <c r="P3" s="67">
        <v>76</v>
      </c>
      <c r="Q3" s="38">
        <v>1.0980000000000001</v>
      </c>
      <c r="R3" s="38">
        <v>1.8480000000000001</v>
      </c>
      <c r="S3" s="38">
        <v>3.125</v>
      </c>
      <c r="T3" s="38">
        <v>1.097</v>
      </c>
      <c r="U3" s="38">
        <v>1.829</v>
      </c>
      <c r="V3" s="38">
        <v>3.0939999999999999</v>
      </c>
      <c r="W3" s="38">
        <v>1.0980000000000001</v>
      </c>
      <c r="X3" s="38">
        <v>1.8260000000000001</v>
      </c>
      <c r="Y3" s="38">
        <v>3.08</v>
      </c>
      <c r="Z3" s="41">
        <v>1.097</v>
      </c>
      <c r="AA3" s="41">
        <v>1.8260000000000001</v>
      </c>
      <c r="AB3" s="41">
        <v>3.08</v>
      </c>
      <c r="AC3" s="38">
        <v>9.0890000000000004</v>
      </c>
      <c r="AD3" s="38">
        <v>8.85</v>
      </c>
      <c r="AE3" s="38">
        <v>8.7629999999999999</v>
      </c>
      <c r="AF3" s="41">
        <v>8.7629999999999999</v>
      </c>
      <c r="AG3" s="275">
        <v>20.02</v>
      </c>
      <c r="AH3" s="53">
        <v>520</v>
      </c>
      <c r="AI3" s="56"/>
    </row>
    <row r="4" spans="1:35" ht="20" customHeight="1" x14ac:dyDescent="0.25">
      <c r="B4" s="71">
        <v>352</v>
      </c>
      <c r="C4" s="42" t="s">
        <v>86</v>
      </c>
      <c r="D4" s="68" t="s">
        <v>510</v>
      </c>
      <c r="E4" s="63">
        <v>39021</v>
      </c>
      <c r="F4" s="64" t="s">
        <v>48</v>
      </c>
      <c r="G4" s="64" t="s">
        <v>28</v>
      </c>
      <c r="H4" s="130">
        <v>190.4</v>
      </c>
      <c r="I4" s="130">
        <v>76.3</v>
      </c>
      <c r="J4" s="64">
        <v>244</v>
      </c>
      <c r="K4" s="64">
        <v>308</v>
      </c>
      <c r="L4" s="64">
        <v>321</v>
      </c>
      <c r="M4" s="64">
        <v>313</v>
      </c>
      <c r="N4" s="67">
        <v>64</v>
      </c>
      <c r="O4" s="67">
        <v>77</v>
      </c>
      <c r="P4" s="67">
        <v>69</v>
      </c>
      <c r="Q4" s="38">
        <v>1.0649999999999999</v>
      </c>
      <c r="R4" s="38">
        <v>1.861</v>
      </c>
      <c r="S4" s="38">
        <v>3.0990000000000002</v>
      </c>
      <c r="T4" s="38">
        <v>1.1200000000000001</v>
      </c>
      <c r="U4" s="38">
        <v>1.835</v>
      </c>
      <c r="V4" s="38">
        <v>3.0590000000000002</v>
      </c>
      <c r="W4" s="38">
        <v>1.048</v>
      </c>
      <c r="X4" s="38">
        <v>1.8109999999999999</v>
      </c>
      <c r="Y4" s="38">
        <v>3.044</v>
      </c>
      <c r="Z4" s="41">
        <v>1.048</v>
      </c>
      <c r="AA4" s="41">
        <v>1.8109999999999999</v>
      </c>
      <c r="AB4" s="41">
        <v>3.044</v>
      </c>
      <c r="AC4" s="38">
        <v>8.9260000000000002</v>
      </c>
      <c r="AD4" s="38">
        <v>8.6999999999999993</v>
      </c>
      <c r="AE4" s="38"/>
      <c r="AF4" s="41">
        <v>8.6999999999999993</v>
      </c>
      <c r="AG4" s="275">
        <v>20.059999999999999</v>
      </c>
      <c r="AH4" s="53">
        <v>680</v>
      </c>
      <c r="AI4" s="56"/>
    </row>
    <row r="5" spans="1:35" ht="20" customHeight="1" x14ac:dyDescent="0.25">
      <c r="B5" s="71">
        <v>353</v>
      </c>
      <c r="C5" s="42" t="s">
        <v>511</v>
      </c>
      <c r="D5" s="68" t="s">
        <v>352</v>
      </c>
      <c r="E5" s="63">
        <v>38859</v>
      </c>
      <c r="F5" s="64" t="s">
        <v>48</v>
      </c>
      <c r="G5" s="64" t="s">
        <v>28</v>
      </c>
      <c r="H5" s="130">
        <v>188.8</v>
      </c>
      <c r="I5" s="130">
        <v>81.7</v>
      </c>
      <c r="J5" s="64">
        <v>249</v>
      </c>
      <c r="K5" s="64">
        <v>318</v>
      </c>
      <c r="L5" s="64">
        <v>330</v>
      </c>
      <c r="M5" s="64">
        <v>326</v>
      </c>
      <c r="N5" s="67">
        <v>69</v>
      </c>
      <c r="O5" s="67">
        <v>81</v>
      </c>
      <c r="P5" s="67">
        <v>77</v>
      </c>
      <c r="Q5" s="38">
        <v>1.032</v>
      </c>
      <c r="R5" s="38">
        <v>1.7350000000000001</v>
      </c>
      <c r="S5" s="38">
        <v>2.94</v>
      </c>
      <c r="T5" s="38">
        <v>1.079</v>
      </c>
      <c r="U5" s="38">
        <v>1.776</v>
      </c>
      <c r="V5" s="38">
        <v>2.9820000000000002</v>
      </c>
      <c r="W5" s="38"/>
      <c r="X5" s="38"/>
      <c r="Y5" s="38"/>
      <c r="Z5" s="41">
        <v>1.032</v>
      </c>
      <c r="AA5" s="41">
        <v>1.7350000000000001</v>
      </c>
      <c r="AB5" s="41">
        <v>2.94</v>
      </c>
      <c r="AC5" s="38">
        <v>8.5649999999999995</v>
      </c>
      <c r="AD5" s="38">
        <v>8.5280000000000005</v>
      </c>
      <c r="AE5" s="38">
        <v>8.44</v>
      </c>
      <c r="AF5" s="41">
        <v>8.44</v>
      </c>
      <c r="AG5" s="275">
        <v>20.05</v>
      </c>
      <c r="AH5" s="53">
        <v>640</v>
      </c>
      <c r="AI5" s="56"/>
    </row>
    <row r="6" spans="1:35" ht="20" customHeight="1" x14ac:dyDescent="0.25">
      <c r="B6" s="71">
        <v>354</v>
      </c>
      <c r="C6" s="42" t="s">
        <v>162</v>
      </c>
      <c r="D6" s="68" t="s">
        <v>512</v>
      </c>
      <c r="E6" s="63">
        <v>38443</v>
      </c>
      <c r="F6" s="64" t="s">
        <v>48</v>
      </c>
      <c r="G6" s="64" t="s">
        <v>35</v>
      </c>
      <c r="H6" s="130">
        <v>176.3</v>
      </c>
      <c r="I6" s="130">
        <v>69.400000000000006</v>
      </c>
      <c r="J6" s="64">
        <v>230</v>
      </c>
      <c r="K6" s="64">
        <v>298</v>
      </c>
      <c r="L6" s="64">
        <v>325</v>
      </c>
      <c r="M6" s="64">
        <v>301</v>
      </c>
      <c r="N6" s="67">
        <v>68</v>
      </c>
      <c r="O6" s="67">
        <v>95</v>
      </c>
      <c r="P6" s="67">
        <v>71</v>
      </c>
      <c r="Q6" s="38">
        <v>1.0669999999999999</v>
      </c>
      <c r="R6" s="38">
        <v>1.742</v>
      </c>
      <c r="S6" s="38">
        <v>2.89</v>
      </c>
      <c r="T6" s="38">
        <v>1.03</v>
      </c>
      <c r="U6" s="38">
        <v>1.7110000000000001</v>
      </c>
      <c r="V6" s="38">
        <v>2.8879999999999999</v>
      </c>
      <c r="W6" s="38">
        <v>1.0549999999999999</v>
      </c>
      <c r="X6" s="38">
        <v>1.724</v>
      </c>
      <c r="Y6" s="38">
        <v>2.8540000000000001</v>
      </c>
      <c r="Z6" s="41">
        <v>1.03</v>
      </c>
      <c r="AA6" s="41">
        <v>1.7110000000000001</v>
      </c>
      <c r="AB6" s="41">
        <v>2.8540000000000001</v>
      </c>
      <c r="AC6" s="38">
        <v>8.4019999999999992</v>
      </c>
      <c r="AD6" s="38">
        <v>8.2439999999999998</v>
      </c>
      <c r="AE6" s="38"/>
      <c r="AF6" s="41">
        <v>8.2439999999999998</v>
      </c>
      <c r="AG6" s="275">
        <v>21.07</v>
      </c>
      <c r="AH6" s="53">
        <v>1040</v>
      </c>
      <c r="AI6" s="56"/>
    </row>
    <row r="7" spans="1:35" ht="20" customHeight="1" x14ac:dyDescent="0.25">
      <c r="B7" s="71">
        <v>355</v>
      </c>
      <c r="C7" s="42" t="s">
        <v>190</v>
      </c>
      <c r="D7" s="68" t="s">
        <v>155</v>
      </c>
      <c r="E7" s="63">
        <v>38519</v>
      </c>
      <c r="F7" s="64" t="s">
        <v>48</v>
      </c>
      <c r="G7" s="64" t="s">
        <v>34</v>
      </c>
      <c r="H7" s="130">
        <v>196.4</v>
      </c>
      <c r="I7" s="130">
        <v>90.2</v>
      </c>
      <c r="J7" s="64">
        <v>251</v>
      </c>
      <c r="K7" s="64">
        <v>316</v>
      </c>
      <c r="L7" s="64">
        <v>325</v>
      </c>
      <c r="M7" s="64">
        <v>327</v>
      </c>
      <c r="N7" s="67">
        <v>65</v>
      </c>
      <c r="O7" s="67">
        <v>74</v>
      </c>
      <c r="P7" s="67">
        <v>76</v>
      </c>
      <c r="Q7" s="38">
        <v>1.18</v>
      </c>
      <c r="R7" s="38">
        <v>1.9350000000000001</v>
      </c>
      <c r="S7" s="38">
        <v>3.2290000000000001</v>
      </c>
      <c r="T7" s="38">
        <v>1.1299999999999999</v>
      </c>
      <c r="U7" s="38">
        <v>1.8740000000000001</v>
      </c>
      <c r="V7" s="38">
        <v>3.165</v>
      </c>
      <c r="W7" s="38">
        <v>1.1140000000000001</v>
      </c>
      <c r="X7" s="38">
        <v>1.8660000000000001</v>
      </c>
      <c r="Y7" s="38">
        <v>3.1640000000000001</v>
      </c>
      <c r="Z7" s="41">
        <v>1.1140000000000001</v>
      </c>
      <c r="AA7" s="41">
        <v>1.8660000000000001</v>
      </c>
      <c r="AB7" s="41">
        <v>3.1640000000000001</v>
      </c>
      <c r="AC7" s="38">
        <v>8.8279999999999994</v>
      </c>
      <c r="AD7" s="38">
        <v>8.7129999999999992</v>
      </c>
      <c r="AE7" s="38"/>
      <c r="AF7" s="41">
        <v>8.7129999999999992</v>
      </c>
      <c r="AG7" s="275">
        <v>20.010000000000002</v>
      </c>
      <c r="AH7" s="53">
        <v>480</v>
      </c>
      <c r="AI7" s="56"/>
    </row>
    <row r="8" spans="1:35" ht="20" customHeight="1" x14ac:dyDescent="0.25">
      <c r="B8" s="71">
        <v>356</v>
      </c>
      <c r="C8" s="42" t="s">
        <v>198</v>
      </c>
      <c r="D8" s="68" t="s">
        <v>513</v>
      </c>
      <c r="E8" s="63">
        <v>38673</v>
      </c>
      <c r="F8" s="64" t="s">
        <v>48</v>
      </c>
      <c r="G8" s="64" t="s">
        <v>40</v>
      </c>
      <c r="H8" s="130">
        <v>196.4</v>
      </c>
      <c r="I8" s="130">
        <v>81.8</v>
      </c>
      <c r="J8" s="64">
        <v>259</v>
      </c>
      <c r="K8" s="64">
        <v>326</v>
      </c>
      <c r="L8" s="64">
        <v>338</v>
      </c>
      <c r="M8" s="64">
        <v>337</v>
      </c>
      <c r="N8" s="67">
        <v>67</v>
      </c>
      <c r="O8" s="67">
        <v>79</v>
      </c>
      <c r="P8" s="67">
        <v>78</v>
      </c>
      <c r="Q8" s="38">
        <v>1.032</v>
      </c>
      <c r="R8" s="38">
        <v>1.77</v>
      </c>
      <c r="S8" s="38">
        <v>2.9990000000000001</v>
      </c>
      <c r="T8" s="38">
        <v>1.0549999999999999</v>
      </c>
      <c r="U8" s="38">
        <v>1.7869999999999999</v>
      </c>
      <c r="V8" s="38">
        <v>3</v>
      </c>
      <c r="W8" s="38">
        <v>1.0589999999999999</v>
      </c>
      <c r="X8" s="38">
        <v>1.7969999999999999</v>
      </c>
      <c r="Y8" s="38">
        <v>2.9950000000000001</v>
      </c>
      <c r="Z8" s="41">
        <v>1.032</v>
      </c>
      <c r="AA8" s="41">
        <v>1.77</v>
      </c>
      <c r="AB8" s="41">
        <v>2.9950000000000001</v>
      </c>
      <c r="AC8" s="38">
        <v>8.4990000000000006</v>
      </c>
      <c r="AD8" s="38">
        <v>8.5239999999999991</v>
      </c>
      <c r="AE8" s="38">
        <v>8.5489999999999995</v>
      </c>
      <c r="AF8" s="41">
        <v>8.4990000000000006</v>
      </c>
      <c r="AG8" s="275">
        <v>19.010000000000002</v>
      </c>
      <c r="AH8" s="53">
        <v>320</v>
      </c>
      <c r="AI8" s="56"/>
    </row>
    <row r="9" spans="1:35" ht="20" customHeight="1" x14ac:dyDescent="0.25">
      <c r="B9" s="71">
        <v>357</v>
      </c>
      <c r="C9" s="42" t="s">
        <v>224</v>
      </c>
      <c r="D9" s="68" t="s">
        <v>440</v>
      </c>
      <c r="E9" s="63">
        <v>38407</v>
      </c>
      <c r="F9" s="64" t="s">
        <v>48</v>
      </c>
      <c r="G9" s="64" t="s">
        <v>35</v>
      </c>
      <c r="H9" s="130">
        <v>169.6</v>
      </c>
      <c r="I9" s="130">
        <v>66.900000000000006</v>
      </c>
      <c r="J9" s="64">
        <v>225</v>
      </c>
      <c r="K9" s="64"/>
      <c r="L9" s="64"/>
      <c r="M9" s="64"/>
      <c r="N9" s="67"/>
      <c r="O9" s="67"/>
      <c r="P9" s="67"/>
      <c r="Q9" s="38"/>
      <c r="R9" s="38"/>
      <c r="S9" s="38"/>
      <c r="T9" s="38"/>
      <c r="U9" s="38"/>
      <c r="V9" s="38"/>
      <c r="W9" s="38"/>
      <c r="X9" s="38"/>
      <c r="Y9" s="38"/>
      <c r="Z9" s="41"/>
      <c r="AA9" s="41"/>
      <c r="AB9" s="41"/>
      <c r="AC9" s="38"/>
      <c r="AD9" s="38"/>
      <c r="AE9" s="38"/>
      <c r="AF9" s="41"/>
      <c r="AG9" s="275"/>
      <c r="AH9" s="53"/>
      <c r="AI9" s="56"/>
    </row>
    <row r="10" spans="1:35" ht="20" customHeight="1" x14ac:dyDescent="0.25">
      <c r="B10" s="71">
        <v>358</v>
      </c>
      <c r="C10" s="42" t="s">
        <v>179</v>
      </c>
      <c r="D10" s="68" t="s">
        <v>514</v>
      </c>
      <c r="E10" s="63">
        <v>38555</v>
      </c>
      <c r="F10" s="64" t="s">
        <v>48</v>
      </c>
      <c r="G10" s="64" t="s">
        <v>37</v>
      </c>
      <c r="H10" s="130">
        <v>193</v>
      </c>
      <c r="I10" s="130">
        <v>92.3</v>
      </c>
      <c r="J10" s="64">
        <v>253</v>
      </c>
      <c r="K10" s="64">
        <v>307</v>
      </c>
      <c r="L10" s="64">
        <v>329</v>
      </c>
      <c r="M10" s="64">
        <v>320</v>
      </c>
      <c r="N10" s="67">
        <v>54</v>
      </c>
      <c r="O10" s="67">
        <v>76</v>
      </c>
      <c r="P10" s="67">
        <v>67</v>
      </c>
      <c r="Q10" s="38">
        <v>1.171</v>
      </c>
      <c r="R10" s="38">
        <v>1.9179999999999999</v>
      </c>
      <c r="S10" s="38">
        <v>3.2389999999999999</v>
      </c>
      <c r="T10" s="38">
        <v>1.147</v>
      </c>
      <c r="U10" s="38">
        <v>1.88</v>
      </c>
      <c r="V10" s="38">
        <v>3.194</v>
      </c>
      <c r="W10" s="38">
        <v>1.1759999999999999</v>
      </c>
      <c r="X10" s="38">
        <v>1.91</v>
      </c>
      <c r="Y10" s="38">
        <v>3.2149999999999999</v>
      </c>
      <c r="Z10" s="41">
        <v>1.147</v>
      </c>
      <c r="AA10" s="41">
        <v>1.88</v>
      </c>
      <c r="AB10" s="41">
        <v>3.194</v>
      </c>
      <c r="AC10" s="38">
        <v>8.7759999999999998</v>
      </c>
      <c r="AD10" s="38">
        <v>8.8190000000000008</v>
      </c>
      <c r="AE10" s="38"/>
      <c r="AF10" s="41">
        <v>8.7759999999999998</v>
      </c>
      <c r="AG10" s="275">
        <v>20.04</v>
      </c>
      <c r="AH10" s="53">
        <v>600</v>
      </c>
      <c r="AI10" s="56"/>
    </row>
    <row r="11" spans="1:35" ht="20" customHeight="1" x14ac:dyDescent="0.25">
      <c r="B11" s="71">
        <v>359</v>
      </c>
      <c r="C11" s="42" t="s">
        <v>179</v>
      </c>
      <c r="D11" s="68" t="s">
        <v>515</v>
      </c>
      <c r="E11" s="63">
        <v>38854</v>
      </c>
      <c r="F11" s="64" t="s">
        <v>48</v>
      </c>
      <c r="G11" s="64" t="s">
        <v>67</v>
      </c>
      <c r="H11" s="130">
        <v>193.6</v>
      </c>
      <c r="I11" s="130">
        <v>92.4</v>
      </c>
      <c r="J11" s="64">
        <v>253</v>
      </c>
      <c r="K11" s="64">
        <v>320</v>
      </c>
      <c r="L11" s="64">
        <v>328</v>
      </c>
      <c r="M11" s="64">
        <v>316</v>
      </c>
      <c r="N11" s="67">
        <v>67</v>
      </c>
      <c r="O11" s="67">
        <v>75</v>
      </c>
      <c r="P11" s="67">
        <v>63</v>
      </c>
      <c r="Q11" s="38">
        <v>1.1379999999999999</v>
      </c>
      <c r="R11" s="38">
        <v>1.853</v>
      </c>
      <c r="S11" s="38">
        <v>3.077</v>
      </c>
      <c r="T11" s="38">
        <v>1.17</v>
      </c>
      <c r="U11" s="38">
        <v>1.8740000000000001</v>
      </c>
      <c r="V11" s="38">
        <v>3.097</v>
      </c>
      <c r="W11" s="38"/>
      <c r="X11" s="38"/>
      <c r="Y11" s="38"/>
      <c r="Z11" s="41">
        <v>1.1379999999999999</v>
      </c>
      <c r="AA11" s="41">
        <v>1.853</v>
      </c>
      <c r="AB11" s="41">
        <v>3.077</v>
      </c>
      <c r="AC11" s="38">
        <v>8.5879999999999992</v>
      </c>
      <c r="AD11" s="38">
        <v>8.7129999999999992</v>
      </c>
      <c r="AE11" s="38">
        <v>8.4939999999999998</v>
      </c>
      <c r="AF11" s="41">
        <v>8.4939999999999998</v>
      </c>
      <c r="AG11" s="275">
        <v>21.01</v>
      </c>
      <c r="AH11" s="53">
        <v>800</v>
      </c>
      <c r="AI11" s="56"/>
    </row>
    <row r="12" spans="1:35" ht="20" customHeight="1" x14ac:dyDescent="0.25">
      <c r="B12" s="71">
        <v>360</v>
      </c>
      <c r="C12" s="42" t="s">
        <v>516</v>
      </c>
      <c r="D12" s="68" t="s">
        <v>517</v>
      </c>
      <c r="E12" s="63">
        <v>38681</v>
      </c>
      <c r="F12" s="64" t="s">
        <v>48</v>
      </c>
      <c r="G12" s="64" t="s">
        <v>60</v>
      </c>
      <c r="H12" s="130">
        <v>179.8</v>
      </c>
      <c r="I12" s="130">
        <v>77.900000000000006</v>
      </c>
      <c r="J12" s="64">
        <v>240</v>
      </c>
      <c r="K12" s="64">
        <v>307</v>
      </c>
      <c r="L12" s="64">
        <v>314</v>
      </c>
      <c r="M12" s="64">
        <v>323</v>
      </c>
      <c r="N12" s="67">
        <v>67</v>
      </c>
      <c r="O12" s="67">
        <v>74</v>
      </c>
      <c r="P12" s="67">
        <v>83</v>
      </c>
      <c r="Q12" s="38">
        <v>1.137</v>
      </c>
      <c r="R12" s="38">
        <v>1.8520000000000001</v>
      </c>
      <c r="S12" s="38">
        <v>3.0750000000000002</v>
      </c>
      <c r="T12" s="38">
        <v>1.204</v>
      </c>
      <c r="U12" s="38">
        <v>1.911</v>
      </c>
      <c r="V12" s="38">
        <v>3.1040000000000001</v>
      </c>
      <c r="W12" s="38">
        <v>1.1399999999999999</v>
      </c>
      <c r="X12" s="38">
        <v>1.847</v>
      </c>
      <c r="Y12" s="38">
        <v>3.0510000000000002</v>
      </c>
      <c r="Z12" s="41">
        <v>1.137</v>
      </c>
      <c r="AA12" s="41">
        <v>1.847</v>
      </c>
      <c r="AB12" s="41">
        <v>3.0510000000000002</v>
      </c>
      <c r="AC12" s="38">
        <v>8.9320000000000004</v>
      </c>
      <c r="AD12" s="38">
        <v>8.7420000000000009</v>
      </c>
      <c r="AE12" s="38">
        <v>8.7240000000000002</v>
      </c>
      <c r="AF12" s="41">
        <v>8.7240000000000002</v>
      </c>
      <c r="AG12" s="275">
        <v>21.01</v>
      </c>
      <c r="AH12" s="53">
        <v>800</v>
      </c>
      <c r="AI12" s="56"/>
    </row>
    <row r="13" spans="1:35" ht="20" customHeight="1" x14ac:dyDescent="0.25">
      <c r="B13" s="71">
        <v>361</v>
      </c>
      <c r="C13" s="42" t="s">
        <v>452</v>
      </c>
      <c r="D13" s="68" t="s">
        <v>518</v>
      </c>
      <c r="E13" s="63">
        <v>38512</v>
      </c>
      <c r="F13" s="64" t="s">
        <v>48</v>
      </c>
      <c r="G13" s="64" t="s">
        <v>33</v>
      </c>
      <c r="H13" s="130">
        <v>183.9</v>
      </c>
      <c r="I13" s="130">
        <v>74.099999999999994</v>
      </c>
      <c r="J13" s="64">
        <v>243</v>
      </c>
      <c r="K13" s="64">
        <v>310</v>
      </c>
      <c r="L13" s="64">
        <v>326</v>
      </c>
      <c r="M13" s="64">
        <v>317</v>
      </c>
      <c r="N13" s="67">
        <v>67</v>
      </c>
      <c r="O13" s="67">
        <v>83</v>
      </c>
      <c r="P13" s="67">
        <v>74</v>
      </c>
      <c r="Q13" s="38">
        <v>1.052</v>
      </c>
      <c r="R13" s="38">
        <v>1.742</v>
      </c>
      <c r="S13" s="38">
        <v>2.9380000000000002</v>
      </c>
      <c r="T13" s="38">
        <v>1.0469999999999999</v>
      </c>
      <c r="U13" s="38">
        <v>1.7410000000000001</v>
      </c>
      <c r="V13" s="38">
        <v>2.9049999999999998</v>
      </c>
      <c r="W13" s="38">
        <v>1.0529999999999999</v>
      </c>
      <c r="X13" s="38">
        <v>1.738</v>
      </c>
      <c r="Y13" s="38">
        <v>2.9060000000000001</v>
      </c>
      <c r="Z13" s="41">
        <v>1.0469999999999999</v>
      </c>
      <c r="AA13" s="41">
        <v>1.738</v>
      </c>
      <c r="AB13" s="41">
        <v>2.9049999999999998</v>
      </c>
      <c r="AC13" s="38">
        <v>8.1669999999999998</v>
      </c>
      <c r="AD13" s="38">
        <v>8.0809999999999995</v>
      </c>
      <c r="AE13" s="38"/>
      <c r="AF13" s="41">
        <v>8.0809999999999995</v>
      </c>
      <c r="AG13" s="275">
        <v>20.05</v>
      </c>
      <c r="AH13" s="53">
        <v>640</v>
      </c>
      <c r="AI13" s="56"/>
    </row>
    <row r="14" spans="1:35" ht="20" customHeight="1" x14ac:dyDescent="0.25">
      <c r="B14" s="71">
        <v>362</v>
      </c>
      <c r="C14" s="42" t="s">
        <v>93</v>
      </c>
      <c r="D14" s="68" t="s">
        <v>519</v>
      </c>
      <c r="E14" s="63">
        <v>38929</v>
      </c>
      <c r="F14" s="64" t="s">
        <v>48</v>
      </c>
      <c r="G14" s="64" t="s">
        <v>61</v>
      </c>
      <c r="H14" s="130">
        <v>177.2</v>
      </c>
      <c r="I14" s="130">
        <v>69.2</v>
      </c>
      <c r="J14" s="64">
        <v>232</v>
      </c>
      <c r="K14" s="64">
        <v>287</v>
      </c>
      <c r="L14" s="64">
        <v>298</v>
      </c>
      <c r="M14" s="64">
        <v>300</v>
      </c>
      <c r="N14" s="67">
        <v>55</v>
      </c>
      <c r="O14" s="67">
        <v>66</v>
      </c>
      <c r="P14" s="67">
        <v>68</v>
      </c>
      <c r="Q14" s="38">
        <v>1.1160000000000001</v>
      </c>
      <c r="R14" s="38">
        <v>1.847</v>
      </c>
      <c r="S14" s="38">
        <v>3.141</v>
      </c>
      <c r="T14" s="38">
        <v>1.1419999999999999</v>
      </c>
      <c r="U14" s="38">
        <v>1.8420000000000001</v>
      </c>
      <c r="V14" s="38">
        <v>3.145</v>
      </c>
      <c r="W14" s="38">
        <v>1.1579999999999999</v>
      </c>
      <c r="X14" s="38">
        <v>1.8540000000000001</v>
      </c>
      <c r="Y14" s="38">
        <v>3.1120000000000001</v>
      </c>
      <c r="Z14" s="41">
        <v>1.1160000000000001</v>
      </c>
      <c r="AA14" s="41">
        <v>1.8420000000000001</v>
      </c>
      <c r="AB14" s="41">
        <v>3.1120000000000001</v>
      </c>
      <c r="AC14" s="38">
        <v>8.2650000000000006</v>
      </c>
      <c r="AD14" s="38">
        <v>8.2159999999999993</v>
      </c>
      <c r="AE14" s="38"/>
      <c r="AF14" s="41">
        <v>8.2159999999999993</v>
      </c>
      <c r="AG14" s="275">
        <v>21.03</v>
      </c>
      <c r="AH14" s="53">
        <v>880</v>
      </c>
      <c r="AI14" s="56"/>
    </row>
    <row r="15" spans="1:35" ht="20" customHeight="1" x14ac:dyDescent="0.25">
      <c r="B15" s="71">
        <v>363</v>
      </c>
      <c r="C15" s="42" t="s">
        <v>208</v>
      </c>
      <c r="D15" s="68" t="s">
        <v>520</v>
      </c>
      <c r="E15" s="63">
        <v>38747</v>
      </c>
      <c r="F15" s="64" t="s">
        <v>48</v>
      </c>
      <c r="G15" s="64" t="s">
        <v>33</v>
      </c>
      <c r="H15" s="130">
        <v>181.4</v>
      </c>
      <c r="I15" s="130">
        <v>88.1</v>
      </c>
      <c r="J15" s="64">
        <v>236</v>
      </c>
      <c r="K15" s="64">
        <v>303</v>
      </c>
      <c r="L15" s="64">
        <v>313</v>
      </c>
      <c r="M15" s="64">
        <v>306</v>
      </c>
      <c r="N15" s="67">
        <v>67</v>
      </c>
      <c r="O15" s="67">
        <v>77</v>
      </c>
      <c r="P15" s="67">
        <v>70</v>
      </c>
      <c r="Q15" s="38">
        <v>1.0640000000000001</v>
      </c>
      <c r="R15" s="38">
        <v>1.754</v>
      </c>
      <c r="S15" s="38">
        <v>2.9350000000000001</v>
      </c>
      <c r="T15" s="38">
        <v>1.083</v>
      </c>
      <c r="U15" s="38">
        <v>1.77</v>
      </c>
      <c r="V15" s="38">
        <v>2.9449999999999998</v>
      </c>
      <c r="W15" s="38">
        <v>1.0669999999999999</v>
      </c>
      <c r="X15" s="38">
        <v>1.758</v>
      </c>
      <c r="Y15" s="38">
        <v>2.944</v>
      </c>
      <c r="Z15" s="41">
        <v>1.0640000000000001</v>
      </c>
      <c r="AA15" s="41">
        <v>1.754</v>
      </c>
      <c r="AB15" s="41">
        <v>2.9350000000000001</v>
      </c>
      <c r="AC15" s="38">
        <v>8.7739999999999991</v>
      </c>
      <c r="AD15" s="38">
        <v>8.6989999999999998</v>
      </c>
      <c r="AE15" s="38">
        <v>9.0039999999999996</v>
      </c>
      <c r="AF15" s="41">
        <v>8.6989999999999998</v>
      </c>
      <c r="AG15" s="275">
        <v>20.02</v>
      </c>
      <c r="AH15" s="53">
        <v>520</v>
      </c>
      <c r="AI15" s="56"/>
    </row>
    <row r="16" spans="1:35" ht="20" customHeight="1" x14ac:dyDescent="0.25">
      <c r="B16" s="71">
        <v>364</v>
      </c>
      <c r="C16" s="42" t="s">
        <v>190</v>
      </c>
      <c r="D16" s="68" t="s">
        <v>89</v>
      </c>
      <c r="E16" s="63">
        <v>38389</v>
      </c>
      <c r="F16" s="64" t="s">
        <v>48</v>
      </c>
      <c r="G16" s="64" t="s">
        <v>60</v>
      </c>
      <c r="H16" s="130">
        <v>179.2</v>
      </c>
      <c r="I16" s="130">
        <v>74.900000000000006</v>
      </c>
      <c r="J16" s="64">
        <v>233</v>
      </c>
      <c r="K16" s="64">
        <v>293</v>
      </c>
      <c r="L16" s="64">
        <v>304</v>
      </c>
      <c r="M16" s="64">
        <v>309</v>
      </c>
      <c r="N16" s="67">
        <v>60</v>
      </c>
      <c r="O16" s="67">
        <v>71</v>
      </c>
      <c r="P16" s="67">
        <v>76</v>
      </c>
      <c r="Q16" s="38">
        <v>1.0840000000000001</v>
      </c>
      <c r="R16" s="38">
        <v>1.81</v>
      </c>
      <c r="S16" s="38">
        <v>3.0659999999999998</v>
      </c>
      <c r="T16" s="38">
        <v>1.048</v>
      </c>
      <c r="U16" s="38">
        <v>1.8129999999999999</v>
      </c>
      <c r="V16" s="38">
        <v>3.06</v>
      </c>
      <c r="W16" s="38">
        <v>1.101</v>
      </c>
      <c r="X16" s="38">
        <v>1.8129999999999999</v>
      </c>
      <c r="Y16" s="38">
        <v>3.0630000000000002</v>
      </c>
      <c r="Z16" s="41">
        <v>1.048</v>
      </c>
      <c r="AA16" s="41">
        <v>1.81</v>
      </c>
      <c r="AB16" s="41">
        <v>3.06</v>
      </c>
      <c r="AC16" s="38">
        <v>8.5830000000000002</v>
      </c>
      <c r="AD16" s="38">
        <v>8.5</v>
      </c>
      <c r="AE16" s="38">
        <v>8.4659999999999993</v>
      </c>
      <c r="AF16" s="41">
        <v>8.4659999999999993</v>
      </c>
      <c r="AG16" s="275">
        <v>21.04</v>
      </c>
      <c r="AH16" s="53">
        <v>920</v>
      </c>
      <c r="AI16" s="56"/>
    </row>
    <row r="17" spans="2:35" ht="20" customHeight="1" x14ac:dyDescent="0.25">
      <c r="B17" s="71">
        <v>365</v>
      </c>
      <c r="C17" s="42" t="s">
        <v>135</v>
      </c>
      <c r="D17" s="68" t="s">
        <v>521</v>
      </c>
      <c r="E17" s="63">
        <v>38730</v>
      </c>
      <c r="F17" s="64" t="s">
        <v>48</v>
      </c>
      <c r="G17" s="64" t="s">
        <v>35</v>
      </c>
      <c r="H17" s="130">
        <v>176.6</v>
      </c>
      <c r="I17" s="130">
        <v>73.599999999999994</v>
      </c>
      <c r="J17" s="64">
        <v>233</v>
      </c>
      <c r="K17" s="64">
        <v>294</v>
      </c>
      <c r="L17" s="64">
        <v>305</v>
      </c>
      <c r="M17" s="64">
        <v>296</v>
      </c>
      <c r="N17" s="67">
        <v>61</v>
      </c>
      <c r="O17" s="67">
        <v>72</v>
      </c>
      <c r="P17" s="67">
        <v>63</v>
      </c>
      <c r="Q17" s="38">
        <v>1.1020000000000001</v>
      </c>
      <c r="R17" s="38">
        <v>1.8240000000000001</v>
      </c>
      <c r="S17" s="38">
        <v>3.097</v>
      </c>
      <c r="T17" s="38">
        <v>1.107</v>
      </c>
      <c r="U17" s="38">
        <v>1.8380000000000001</v>
      </c>
      <c r="V17" s="38">
        <v>3.1120000000000001</v>
      </c>
      <c r="W17" s="38">
        <v>1.127</v>
      </c>
      <c r="X17" s="38">
        <v>1.8540000000000001</v>
      </c>
      <c r="Y17" s="38">
        <v>3.129</v>
      </c>
      <c r="Z17" s="41">
        <v>1.1020000000000001</v>
      </c>
      <c r="AA17" s="41">
        <v>1.8240000000000001</v>
      </c>
      <c r="AB17" s="41">
        <v>3.097</v>
      </c>
      <c r="AC17" s="38">
        <v>8.2810000000000006</v>
      </c>
      <c r="AD17" s="38">
        <v>8.4269999999999996</v>
      </c>
      <c r="AE17" s="38"/>
      <c r="AF17" s="41">
        <v>8.2810000000000006</v>
      </c>
      <c r="AG17" s="275">
        <v>21.01</v>
      </c>
      <c r="AH17" s="53">
        <v>800</v>
      </c>
      <c r="AI17" s="56"/>
    </row>
    <row r="18" spans="2:35" ht="20" customHeight="1" x14ac:dyDescent="0.25">
      <c r="B18" s="71">
        <v>366</v>
      </c>
      <c r="C18" s="42" t="s">
        <v>200</v>
      </c>
      <c r="D18" s="68" t="s">
        <v>522</v>
      </c>
      <c r="E18" s="63">
        <v>38622</v>
      </c>
      <c r="F18" s="64" t="s">
        <v>48</v>
      </c>
      <c r="G18" s="64" t="s">
        <v>35</v>
      </c>
      <c r="H18" s="130">
        <v>168.1</v>
      </c>
      <c r="I18" s="130">
        <v>61.6</v>
      </c>
      <c r="J18" s="64">
        <v>224</v>
      </c>
      <c r="K18" s="64">
        <v>289</v>
      </c>
      <c r="L18" s="64">
        <v>306</v>
      </c>
      <c r="M18" s="64">
        <v>300</v>
      </c>
      <c r="N18" s="67">
        <v>65</v>
      </c>
      <c r="O18" s="67">
        <v>82</v>
      </c>
      <c r="P18" s="67">
        <v>76</v>
      </c>
      <c r="Q18" s="38">
        <v>1.2010000000000001</v>
      </c>
      <c r="R18" s="38">
        <v>1.929</v>
      </c>
      <c r="S18" s="38">
        <v>3.1989999999999998</v>
      </c>
      <c r="T18" s="38">
        <v>1.1579999999999999</v>
      </c>
      <c r="U18" s="38">
        <v>1.8779999999999999</v>
      </c>
      <c r="V18" s="38">
        <v>3.1389999999999998</v>
      </c>
      <c r="W18" s="38">
        <v>1.1579999999999999</v>
      </c>
      <c r="X18" s="38">
        <v>1.8620000000000001</v>
      </c>
      <c r="Y18" s="38">
        <v>3.1360000000000001</v>
      </c>
      <c r="Z18" s="41">
        <v>1.1579999999999999</v>
      </c>
      <c r="AA18" s="41">
        <v>1.8620000000000001</v>
      </c>
      <c r="AB18" s="41">
        <v>3.1360000000000001</v>
      </c>
      <c r="AC18" s="38">
        <v>8.7050000000000001</v>
      </c>
      <c r="AD18" s="38">
        <v>8.3559999999999999</v>
      </c>
      <c r="AE18" s="38">
        <v>8.1310000000000002</v>
      </c>
      <c r="AF18" s="41">
        <v>8.1310000000000002</v>
      </c>
      <c r="AG18" s="275">
        <v>21.01</v>
      </c>
      <c r="AH18" s="53">
        <v>800</v>
      </c>
      <c r="AI18" s="56"/>
    </row>
    <row r="19" spans="2:35" ht="20" customHeight="1" x14ac:dyDescent="0.25">
      <c r="B19" s="71">
        <v>367</v>
      </c>
      <c r="C19" s="42" t="s">
        <v>363</v>
      </c>
      <c r="D19" s="68" t="s">
        <v>523</v>
      </c>
      <c r="E19" s="63">
        <v>38797</v>
      </c>
      <c r="F19" s="64" t="s">
        <v>48</v>
      </c>
      <c r="G19" s="64" t="s">
        <v>35</v>
      </c>
      <c r="H19" s="130">
        <v>171.2</v>
      </c>
      <c r="I19" s="130">
        <v>67.2</v>
      </c>
      <c r="J19" s="64">
        <v>225</v>
      </c>
      <c r="K19" s="64">
        <v>284</v>
      </c>
      <c r="L19" s="64">
        <v>298</v>
      </c>
      <c r="M19" s="64">
        <v>295</v>
      </c>
      <c r="N19" s="67">
        <v>59</v>
      </c>
      <c r="O19" s="67">
        <v>73</v>
      </c>
      <c r="P19" s="67">
        <v>70</v>
      </c>
      <c r="Q19" s="38">
        <v>1.196</v>
      </c>
      <c r="R19" s="38">
        <v>1.913</v>
      </c>
      <c r="S19" s="38">
        <v>3.1429999999999998</v>
      </c>
      <c r="T19" s="38">
        <v>1.216</v>
      </c>
      <c r="U19" s="38">
        <v>1.9410000000000001</v>
      </c>
      <c r="V19" s="38">
        <v>3.165</v>
      </c>
      <c r="W19" s="38">
        <v>1.1719999999999999</v>
      </c>
      <c r="X19" s="38">
        <v>1.883</v>
      </c>
      <c r="Y19" s="38">
        <v>3.1059999999999999</v>
      </c>
      <c r="Z19" s="41">
        <v>1.1719999999999999</v>
      </c>
      <c r="AA19" s="41">
        <v>1.883</v>
      </c>
      <c r="AB19" s="41">
        <v>3.1059999999999999</v>
      </c>
      <c r="AC19" s="38">
        <v>8.4380000000000006</v>
      </c>
      <c r="AD19" s="38">
        <v>8.3539999999999992</v>
      </c>
      <c r="AE19" s="38">
        <v>8.3859999999999992</v>
      </c>
      <c r="AF19" s="41">
        <v>8.3539999999999992</v>
      </c>
      <c r="AG19" s="275">
        <v>20.03</v>
      </c>
      <c r="AH19" s="53">
        <v>560</v>
      </c>
      <c r="AI19" s="56"/>
    </row>
    <row r="20" spans="2:35" ht="20" customHeight="1" x14ac:dyDescent="0.25">
      <c r="B20" s="71">
        <v>368</v>
      </c>
      <c r="C20" s="42" t="s">
        <v>524</v>
      </c>
      <c r="D20" s="68" t="s">
        <v>525</v>
      </c>
      <c r="E20" s="63">
        <v>38772</v>
      </c>
      <c r="F20" s="64" t="s">
        <v>48</v>
      </c>
      <c r="G20" s="64" t="s">
        <v>33</v>
      </c>
      <c r="H20" s="130">
        <v>182.2</v>
      </c>
      <c r="I20" s="130">
        <v>80.099999999999994</v>
      </c>
      <c r="J20" s="64">
        <v>240</v>
      </c>
      <c r="K20" s="64">
        <v>303</v>
      </c>
      <c r="L20" s="64">
        <v>326</v>
      </c>
      <c r="M20" s="64">
        <v>318</v>
      </c>
      <c r="N20" s="67">
        <v>63</v>
      </c>
      <c r="O20" s="67">
        <v>86</v>
      </c>
      <c r="P20" s="67">
        <v>78</v>
      </c>
      <c r="Q20" s="38">
        <v>1.1220000000000001</v>
      </c>
      <c r="R20" s="38">
        <v>1.835</v>
      </c>
      <c r="S20" s="38">
        <v>3.0619999999999998</v>
      </c>
      <c r="T20" s="38">
        <v>1.101</v>
      </c>
      <c r="U20" s="38">
        <v>1.8049999999999999</v>
      </c>
      <c r="V20" s="38">
        <v>3.004</v>
      </c>
      <c r="W20" s="38">
        <v>1.087</v>
      </c>
      <c r="X20" s="38">
        <v>1.778</v>
      </c>
      <c r="Y20" s="38">
        <v>2.9950000000000001</v>
      </c>
      <c r="Z20" s="41">
        <v>1.087</v>
      </c>
      <c r="AA20" s="41">
        <v>1.778</v>
      </c>
      <c r="AB20" s="41">
        <v>2.9950000000000001</v>
      </c>
      <c r="AC20" s="38">
        <v>8.7460000000000004</v>
      </c>
      <c r="AD20" s="38">
        <v>8.5299999999999994</v>
      </c>
      <c r="AE20" s="38">
        <v>8.7370000000000001</v>
      </c>
      <c r="AF20" s="41">
        <v>8.5299999999999994</v>
      </c>
      <c r="AG20" s="275">
        <v>20.02</v>
      </c>
      <c r="AH20" s="53">
        <v>520</v>
      </c>
      <c r="AI20" s="56"/>
    </row>
    <row r="21" spans="2:35" ht="20" customHeight="1" x14ac:dyDescent="0.25">
      <c r="B21" s="71">
        <v>369</v>
      </c>
      <c r="C21" s="42" t="s">
        <v>526</v>
      </c>
      <c r="D21" s="68" t="s">
        <v>527</v>
      </c>
      <c r="E21" s="63">
        <v>38686</v>
      </c>
      <c r="F21" s="64" t="s">
        <v>48</v>
      </c>
      <c r="G21" s="64" t="s">
        <v>29</v>
      </c>
      <c r="H21" s="130">
        <v>189</v>
      </c>
      <c r="I21" s="130">
        <v>90</v>
      </c>
      <c r="J21" s="64">
        <v>251</v>
      </c>
      <c r="K21" s="64">
        <v>314</v>
      </c>
      <c r="L21" s="64">
        <v>327</v>
      </c>
      <c r="M21" s="64">
        <v>315</v>
      </c>
      <c r="N21" s="67">
        <v>63</v>
      </c>
      <c r="O21" s="67">
        <v>76</v>
      </c>
      <c r="P21" s="67">
        <v>64</v>
      </c>
      <c r="Q21" s="38">
        <v>1.075</v>
      </c>
      <c r="R21" s="38">
        <v>1.7589999999999999</v>
      </c>
      <c r="S21" s="38">
        <v>2.9289999999999998</v>
      </c>
      <c r="T21" s="38">
        <v>1.091</v>
      </c>
      <c r="U21" s="38">
        <v>1.772</v>
      </c>
      <c r="V21" s="38">
        <v>2.96</v>
      </c>
      <c r="W21" s="38">
        <v>1.099</v>
      </c>
      <c r="X21" s="38">
        <v>1.778</v>
      </c>
      <c r="Y21" s="38">
        <v>2.97</v>
      </c>
      <c r="Z21" s="41">
        <v>1.075</v>
      </c>
      <c r="AA21" s="41">
        <v>1.7589999999999999</v>
      </c>
      <c r="AB21" s="41">
        <v>2.9289999999999998</v>
      </c>
      <c r="AC21" s="38">
        <v>8.6470000000000002</v>
      </c>
      <c r="AD21" s="38">
        <v>8.4960000000000004</v>
      </c>
      <c r="AE21" s="38">
        <v>8.4499999999999993</v>
      </c>
      <c r="AF21" s="41">
        <v>8.4499999999999993</v>
      </c>
      <c r="AG21" s="275">
        <v>20.03</v>
      </c>
      <c r="AH21" s="53">
        <v>560</v>
      </c>
      <c r="AI21" s="56"/>
    </row>
    <row r="22" spans="2:35" ht="20" customHeight="1" x14ac:dyDescent="0.25">
      <c r="B22" s="71">
        <v>370</v>
      </c>
      <c r="C22" s="42" t="s">
        <v>528</v>
      </c>
      <c r="D22" s="68" t="s">
        <v>334</v>
      </c>
      <c r="E22" s="63">
        <v>38974</v>
      </c>
      <c r="F22" s="64" t="s">
        <v>48</v>
      </c>
      <c r="G22" s="64" t="s">
        <v>67</v>
      </c>
      <c r="H22" s="130">
        <v>197.2</v>
      </c>
      <c r="I22" s="130">
        <v>70.8</v>
      </c>
      <c r="J22" s="64">
        <v>251</v>
      </c>
      <c r="K22" s="64">
        <v>305</v>
      </c>
      <c r="L22" s="64">
        <v>322</v>
      </c>
      <c r="M22" s="64">
        <v>307</v>
      </c>
      <c r="N22" s="67">
        <v>54</v>
      </c>
      <c r="O22" s="67">
        <v>71</v>
      </c>
      <c r="P22" s="67">
        <v>56</v>
      </c>
      <c r="Q22" s="38">
        <v>1.0109999999999999</v>
      </c>
      <c r="R22" s="38">
        <v>1.7529999999999999</v>
      </c>
      <c r="S22" s="38">
        <v>3.081</v>
      </c>
      <c r="T22" s="38">
        <v>1.0309999999999999</v>
      </c>
      <c r="U22" s="38">
        <v>1.782</v>
      </c>
      <c r="V22" s="38">
        <v>3.0880000000000001</v>
      </c>
      <c r="W22" s="38">
        <v>1.032</v>
      </c>
      <c r="X22" s="38">
        <v>1.784</v>
      </c>
      <c r="Y22" s="38">
        <v>3.0950000000000002</v>
      </c>
      <c r="Z22" s="41">
        <v>1.0109999999999999</v>
      </c>
      <c r="AA22" s="41">
        <v>1.7529999999999999</v>
      </c>
      <c r="AB22" s="41">
        <v>3.081</v>
      </c>
      <c r="AC22" s="38">
        <v>8.5129999999999999</v>
      </c>
      <c r="AD22" s="38">
        <v>8.3629999999999995</v>
      </c>
      <c r="AE22" s="38">
        <v>8.5380000000000003</v>
      </c>
      <c r="AF22" s="41">
        <v>8.3629999999999995</v>
      </c>
      <c r="AG22" s="275">
        <v>20.02</v>
      </c>
      <c r="AH22" s="53">
        <v>520</v>
      </c>
      <c r="AI22" s="56"/>
    </row>
    <row r="23" spans="2:35" ht="20" customHeight="1" x14ac:dyDescent="0.25">
      <c r="B23" s="71">
        <v>371</v>
      </c>
      <c r="C23" s="42" t="s">
        <v>529</v>
      </c>
      <c r="D23" s="68" t="s">
        <v>530</v>
      </c>
      <c r="E23" s="63">
        <v>38545</v>
      </c>
      <c r="F23" s="64" t="s">
        <v>48</v>
      </c>
      <c r="G23" s="64" t="s">
        <v>29</v>
      </c>
      <c r="H23" s="130">
        <v>183.8</v>
      </c>
      <c r="I23" s="130">
        <v>83.6</v>
      </c>
      <c r="J23" s="64">
        <v>246</v>
      </c>
      <c r="K23" s="64">
        <v>295</v>
      </c>
      <c r="L23" s="64">
        <v>312</v>
      </c>
      <c r="M23" s="64">
        <v>303</v>
      </c>
      <c r="N23" s="67">
        <v>49</v>
      </c>
      <c r="O23" s="67">
        <v>66</v>
      </c>
      <c r="P23" s="67">
        <v>57</v>
      </c>
      <c r="Q23" s="38">
        <v>1.0920000000000001</v>
      </c>
      <c r="R23" s="38">
        <v>1.823</v>
      </c>
      <c r="S23" s="38">
        <v>3.0640000000000001</v>
      </c>
      <c r="T23" s="38">
        <v>1.103</v>
      </c>
      <c r="U23" s="38">
        <v>1.8280000000000001</v>
      </c>
      <c r="V23" s="38">
        <v>3.0569999999999999</v>
      </c>
      <c r="W23" s="38"/>
      <c r="X23" s="38"/>
      <c r="Y23" s="38"/>
      <c r="Z23" s="41">
        <v>1.0920000000000001</v>
      </c>
      <c r="AA23" s="41">
        <v>1.823</v>
      </c>
      <c r="AB23" s="41">
        <v>3.0569999999999999</v>
      </c>
      <c r="AC23" s="38">
        <v>8.9480000000000004</v>
      </c>
      <c r="AD23" s="38">
        <v>8.5890000000000004</v>
      </c>
      <c r="AE23" s="38">
        <v>8.8740000000000006</v>
      </c>
      <c r="AF23" s="41">
        <v>8.5890000000000004</v>
      </c>
      <c r="AG23" s="275">
        <v>19.04</v>
      </c>
      <c r="AH23" s="53">
        <v>440</v>
      </c>
      <c r="AI23" s="56"/>
    </row>
    <row r="24" spans="2:35" ht="20" customHeight="1" x14ac:dyDescent="0.25">
      <c r="B24" s="71">
        <v>372</v>
      </c>
      <c r="C24" s="42" t="s">
        <v>378</v>
      </c>
      <c r="D24" s="68" t="s">
        <v>250</v>
      </c>
      <c r="E24" s="63">
        <v>38916</v>
      </c>
      <c r="F24" s="64" t="s">
        <v>48</v>
      </c>
      <c r="G24" s="64" t="s">
        <v>37</v>
      </c>
      <c r="H24" s="130">
        <v>191.1</v>
      </c>
      <c r="I24" s="130">
        <v>77.3</v>
      </c>
      <c r="J24" s="64">
        <v>255</v>
      </c>
      <c r="K24" s="64">
        <v>310</v>
      </c>
      <c r="L24" s="64">
        <v>331</v>
      </c>
      <c r="M24" s="64">
        <v>326</v>
      </c>
      <c r="N24" s="67">
        <v>55</v>
      </c>
      <c r="O24" s="67">
        <v>76</v>
      </c>
      <c r="P24" s="67">
        <v>71</v>
      </c>
      <c r="Q24" s="38">
        <v>1.095</v>
      </c>
      <c r="R24" s="38">
        <v>1.83</v>
      </c>
      <c r="S24" s="38">
        <v>3.0880000000000001</v>
      </c>
      <c r="T24" s="38">
        <v>1.0980000000000001</v>
      </c>
      <c r="U24" s="38">
        <v>1.8109999999999999</v>
      </c>
      <c r="V24" s="38">
        <v>3.08</v>
      </c>
      <c r="W24" s="38">
        <v>1.0960000000000001</v>
      </c>
      <c r="X24" s="38">
        <v>1.8140000000000001</v>
      </c>
      <c r="Y24" s="38">
        <v>3.069</v>
      </c>
      <c r="Z24" s="41">
        <v>1.095</v>
      </c>
      <c r="AA24" s="41">
        <v>1.8109999999999999</v>
      </c>
      <c r="AB24" s="41">
        <v>3.069</v>
      </c>
      <c r="AC24" s="38">
        <v>8.5969999999999995</v>
      </c>
      <c r="AD24" s="38">
        <v>8.5169999999999995</v>
      </c>
      <c r="AE24" s="38">
        <v>8.4949999999999992</v>
      </c>
      <c r="AF24" s="41">
        <v>8.4949999999999992</v>
      </c>
      <c r="AG24" s="275">
        <v>19.04</v>
      </c>
      <c r="AH24" s="53">
        <v>440</v>
      </c>
      <c r="AI24" s="56"/>
    </row>
    <row r="25" spans="2:35" ht="20" customHeight="1" x14ac:dyDescent="0.25">
      <c r="B25" s="71">
        <v>373</v>
      </c>
      <c r="C25" s="42" t="s">
        <v>531</v>
      </c>
      <c r="D25" s="68" t="s">
        <v>532</v>
      </c>
      <c r="E25" s="63">
        <v>38580</v>
      </c>
      <c r="F25" s="64" t="s">
        <v>48</v>
      </c>
      <c r="G25" s="64" t="s">
        <v>29</v>
      </c>
      <c r="H25" s="130">
        <v>185.6</v>
      </c>
      <c r="I25" s="130">
        <v>78.400000000000006</v>
      </c>
      <c r="J25" s="64">
        <v>242</v>
      </c>
      <c r="K25" s="64">
        <v>311</v>
      </c>
      <c r="L25" s="64">
        <v>331</v>
      </c>
      <c r="M25" s="64">
        <v>313</v>
      </c>
      <c r="N25" s="67">
        <v>69</v>
      </c>
      <c r="O25" s="67">
        <v>89</v>
      </c>
      <c r="P25" s="67">
        <v>71</v>
      </c>
      <c r="Q25" s="38">
        <v>1.1180000000000001</v>
      </c>
      <c r="R25" s="38">
        <v>1.7869999999999999</v>
      </c>
      <c r="S25" s="38">
        <v>3.0179999999999998</v>
      </c>
      <c r="T25" s="38">
        <v>1.087</v>
      </c>
      <c r="U25" s="38">
        <v>1.77</v>
      </c>
      <c r="V25" s="38">
        <v>2.9550000000000001</v>
      </c>
      <c r="W25" s="38">
        <v>1.0900000000000001</v>
      </c>
      <c r="X25" s="38">
        <v>1.78</v>
      </c>
      <c r="Y25" s="38">
        <v>2.9510000000000001</v>
      </c>
      <c r="Z25" s="41">
        <v>1.087</v>
      </c>
      <c r="AA25" s="41">
        <v>1.77</v>
      </c>
      <c r="AB25" s="41">
        <v>2.9510000000000001</v>
      </c>
      <c r="AC25" s="38">
        <v>8.5489999999999995</v>
      </c>
      <c r="AD25" s="38">
        <v>8.27</v>
      </c>
      <c r="AE25" s="38"/>
      <c r="AF25" s="41">
        <v>8.27</v>
      </c>
      <c r="AG25" s="275">
        <v>20.04</v>
      </c>
      <c r="AH25" s="53">
        <v>600</v>
      </c>
      <c r="AI25" s="56"/>
    </row>
    <row r="26" spans="2:35" ht="20" customHeight="1" x14ac:dyDescent="0.25">
      <c r="B26" s="71">
        <v>374</v>
      </c>
      <c r="C26" s="42" t="s">
        <v>202</v>
      </c>
      <c r="D26" s="68" t="s">
        <v>280</v>
      </c>
      <c r="E26" s="63">
        <v>38164</v>
      </c>
      <c r="F26" s="64" t="s">
        <v>48</v>
      </c>
      <c r="G26" s="64" t="s">
        <v>61</v>
      </c>
      <c r="H26" s="130">
        <v>177.4</v>
      </c>
      <c r="I26" s="130">
        <v>75.7</v>
      </c>
      <c r="J26" s="64">
        <v>231</v>
      </c>
      <c r="K26" s="64">
        <v>283</v>
      </c>
      <c r="L26" s="64">
        <v>299</v>
      </c>
      <c r="M26" s="64">
        <v>296</v>
      </c>
      <c r="N26" s="67">
        <v>52</v>
      </c>
      <c r="O26" s="67">
        <v>68</v>
      </c>
      <c r="P26" s="67">
        <v>65</v>
      </c>
      <c r="Q26" s="38">
        <v>1.1830000000000001</v>
      </c>
      <c r="R26" s="38">
        <v>1.9339999999999999</v>
      </c>
      <c r="S26" s="38">
        <v>3.2330000000000001</v>
      </c>
      <c r="T26" s="38">
        <v>1.141</v>
      </c>
      <c r="U26" s="38">
        <v>1.881</v>
      </c>
      <c r="V26" s="38">
        <v>3.173</v>
      </c>
      <c r="W26" s="38">
        <v>1.1850000000000001</v>
      </c>
      <c r="X26" s="38">
        <v>1.9370000000000001</v>
      </c>
      <c r="Y26" s="38">
        <v>3.2320000000000002</v>
      </c>
      <c r="Z26" s="41">
        <v>1.141</v>
      </c>
      <c r="AA26" s="41">
        <v>1.881</v>
      </c>
      <c r="AB26" s="41">
        <v>3.173</v>
      </c>
      <c r="AC26" s="38">
        <v>8.8109999999999999</v>
      </c>
      <c r="AD26" s="38">
        <v>8.7390000000000008</v>
      </c>
      <c r="AE26" s="38">
        <v>8.8170000000000002</v>
      </c>
      <c r="AF26" s="41">
        <v>8.7390000000000008</v>
      </c>
      <c r="AG26" s="275">
        <v>20.07</v>
      </c>
      <c r="AH26" s="53">
        <v>720</v>
      </c>
      <c r="AI26" s="56"/>
    </row>
    <row r="27" spans="2:35" ht="20" customHeight="1" x14ac:dyDescent="0.25">
      <c r="B27" s="71">
        <v>375</v>
      </c>
      <c r="C27" s="42" t="s">
        <v>533</v>
      </c>
      <c r="D27" s="68" t="s">
        <v>439</v>
      </c>
      <c r="E27" s="63">
        <v>38923</v>
      </c>
      <c r="F27" s="64" t="s">
        <v>48</v>
      </c>
      <c r="G27" s="64" t="s">
        <v>35</v>
      </c>
      <c r="H27" s="130">
        <v>174.8</v>
      </c>
      <c r="I27" s="130">
        <v>64.099999999999994</v>
      </c>
      <c r="J27" s="64">
        <v>231</v>
      </c>
      <c r="K27" s="64">
        <v>295</v>
      </c>
      <c r="L27" s="64">
        <v>302</v>
      </c>
      <c r="M27" s="64">
        <v>300</v>
      </c>
      <c r="N27" s="67">
        <v>64</v>
      </c>
      <c r="O27" s="67">
        <v>71</v>
      </c>
      <c r="P27" s="67">
        <v>69</v>
      </c>
      <c r="Q27" s="38">
        <v>1.1319999999999999</v>
      </c>
      <c r="R27" s="38">
        <v>1.833</v>
      </c>
      <c r="S27" s="38">
        <v>3.0539999999999998</v>
      </c>
      <c r="T27" s="38">
        <v>1.1619999999999999</v>
      </c>
      <c r="U27" s="38">
        <v>1.8520000000000001</v>
      </c>
      <c r="V27" s="38">
        <v>3.0569999999999999</v>
      </c>
      <c r="W27" s="38">
        <v>1.1839999999999999</v>
      </c>
      <c r="X27" s="38">
        <v>1.877</v>
      </c>
      <c r="Y27" s="38">
        <v>3.093</v>
      </c>
      <c r="Z27" s="41">
        <v>1.1319999999999999</v>
      </c>
      <c r="AA27" s="41">
        <v>1.833</v>
      </c>
      <c r="AB27" s="41">
        <v>3.0539999999999998</v>
      </c>
      <c r="AC27" s="38">
        <v>8.4930000000000003</v>
      </c>
      <c r="AD27" s="38">
        <v>8.4269999999999996</v>
      </c>
      <c r="AE27" s="38">
        <v>8.6170000000000009</v>
      </c>
      <c r="AF27" s="41">
        <v>8.4269999999999996</v>
      </c>
      <c r="AG27" s="275">
        <v>20.079999999999998</v>
      </c>
      <c r="AH27" s="53">
        <v>760</v>
      </c>
      <c r="AI27" s="56"/>
    </row>
    <row r="28" spans="2:35" ht="20" customHeight="1" x14ac:dyDescent="0.25">
      <c r="B28" s="71">
        <v>376</v>
      </c>
      <c r="C28" s="42" t="s">
        <v>534</v>
      </c>
      <c r="D28" s="68" t="s">
        <v>535</v>
      </c>
      <c r="E28" s="63">
        <v>38588</v>
      </c>
      <c r="F28" s="64" t="s">
        <v>48</v>
      </c>
      <c r="G28" s="64" t="s">
        <v>61</v>
      </c>
      <c r="H28" s="130">
        <v>179.8</v>
      </c>
      <c r="I28" s="130">
        <v>82.4</v>
      </c>
      <c r="J28" s="64">
        <v>240</v>
      </c>
      <c r="K28" s="64">
        <v>290</v>
      </c>
      <c r="L28" s="64">
        <v>310</v>
      </c>
      <c r="M28" s="64">
        <v>299</v>
      </c>
      <c r="N28" s="67">
        <v>50</v>
      </c>
      <c r="O28" s="67">
        <v>70</v>
      </c>
      <c r="P28" s="67">
        <v>59</v>
      </c>
      <c r="Q28" s="38">
        <v>1.196</v>
      </c>
      <c r="R28" s="38">
        <v>1.944</v>
      </c>
      <c r="S28" s="38">
        <v>3.2309999999999999</v>
      </c>
      <c r="T28" s="38">
        <v>1.1719999999999999</v>
      </c>
      <c r="U28" s="38">
        <v>1.9159999999999999</v>
      </c>
      <c r="V28" s="38">
        <v>3.194</v>
      </c>
      <c r="W28" s="38">
        <v>1.1850000000000001</v>
      </c>
      <c r="X28" s="38">
        <v>1.919</v>
      </c>
      <c r="Y28" s="38">
        <v>3.1960000000000002</v>
      </c>
      <c r="Z28" s="41">
        <v>1.1719999999999999</v>
      </c>
      <c r="AA28" s="41">
        <v>1.9159999999999999</v>
      </c>
      <c r="AB28" s="41">
        <v>3.194</v>
      </c>
      <c r="AC28" s="38">
        <v>8.6210000000000004</v>
      </c>
      <c r="AD28" s="38">
        <v>8.5839999999999996</v>
      </c>
      <c r="AE28" s="38">
        <v>8.6259999999999994</v>
      </c>
      <c r="AF28" s="41">
        <v>8.5839999999999996</v>
      </c>
      <c r="AG28" s="275">
        <v>20.07</v>
      </c>
      <c r="AH28" s="53">
        <v>720</v>
      </c>
      <c r="AI28" s="56"/>
    </row>
    <row r="29" spans="2:35" ht="20" customHeight="1" x14ac:dyDescent="0.25">
      <c r="B29" s="71">
        <v>377</v>
      </c>
      <c r="C29" s="42" t="s">
        <v>86</v>
      </c>
      <c r="D29" s="68" t="s">
        <v>536</v>
      </c>
      <c r="E29" s="63">
        <v>38729</v>
      </c>
      <c r="F29" s="64" t="s">
        <v>48</v>
      </c>
      <c r="G29" s="64" t="s">
        <v>40</v>
      </c>
      <c r="H29" s="130">
        <v>193.1</v>
      </c>
      <c r="I29" s="130">
        <v>80.400000000000006</v>
      </c>
      <c r="J29" s="64">
        <v>255</v>
      </c>
      <c r="K29" s="64">
        <v>309</v>
      </c>
      <c r="L29" s="64">
        <v>325</v>
      </c>
      <c r="M29" s="64">
        <v>317</v>
      </c>
      <c r="N29" s="67">
        <v>54</v>
      </c>
      <c r="O29" s="67">
        <v>70</v>
      </c>
      <c r="P29" s="67">
        <v>62</v>
      </c>
      <c r="Q29" s="38">
        <v>1.2150000000000001</v>
      </c>
      <c r="R29" s="38">
        <v>1.9810000000000001</v>
      </c>
      <c r="S29" s="38">
        <v>3.3370000000000002</v>
      </c>
      <c r="T29" s="38">
        <v>1.1379999999999999</v>
      </c>
      <c r="U29" s="38">
        <v>1.907</v>
      </c>
      <c r="V29" s="38">
        <v>3.2269999999999999</v>
      </c>
      <c r="W29" s="38">
        <v>1.103</v>
      </c>
      <c r="X29" s="38">
        <v>1.8480000000000001</v>
      </c>
      <c r="Y29" s="38">
        <v>3.181</v>
      </c>
      <c r="Z29" s="41">
        <v>1.103</v>
      </c>
      <c r="AA29" s="41">
        <v>1.8480000000000001</v>
      </c>
      <c r="AB29" s="41">
        <v>3.181</v>
      </c>
      <c r="AC29" s="38">
        <v>8.8490000000000002</v>
      </c>
      <c r="AD29" s="38">
        <v>8.4589999999999996</v>
      </c>
      <c r="AE29" s="38">
        <v>8.4939999999999998</v>
      </c>
      <c r="AF29" s="41">
        <v>8.4589999999999996</v>
      </c>
      <c r="AG29" s="275">
        <v>20.02</v>
      </c>
      <c r="AH29" s="53">
        <v>520</v>
      </c>
      <c r="AI29" s="56"/>
    </row>
    <row r="30" spans="2:35" ht="20" customHeight="1" x14ac:dyDescent="0.25">
      <c r="B30" s="71">
        <v>378</v>
      </c>
      <c r="C30" s="42" t="s">
        <v>537</v>
      </c>
      <c r="D30" s="68" t="s">
        <v>538</v>
      </c>
      <c r="E30" s="63">
        <v>38639</v>
      </c>
      <c r="F30" s="64" t="s">
        <v>48</v>
      </c>
      <c r="G30" s="64" t="s">
        <v>37</v>
      </c>
      <c r="H30" s="130">
        <v>195.4</v>
      </c>
      <c r="I30" s="130">
        <v>80.8</v>
      </c>
      <c r="J30" s="64">
        <v>260</v>
      </c>
      <c r="K30" s="64">
        <v>313</v>
      </c>
      <c r="L30" s="64">
        <v>331</v>
      </c>
      <c r="M30" s="64">
        <v>325</v>
      </c>
      <c r="N30" s="67">
        <v>53</v>
      </c>
      <c r="O30" s="67">
        <v>71</v>
      </c>
      <c r="P30" s="67">
        <v>65</v>
      </c>
      <c r="Q30" s="38">
        <v>1.091</v>
      </c>
      <c r="R30" s="38">
        <v>1.861</v>
      </c>
      <c r="S30" s="38">
        <v>3.1669999999999998</v>
      </c>
      <c r="T30" s="38">
        <v>1.07</v>
      </c>
      <c r="U30" s="38">
        <v>1.84</v>
      </c>
      <c r="V30" s="38">
        <v>3.145</v>
      </c>
      <c r="W30" s="38">
        <v>1.0780000000000001</v>
      </c>
      <c r="X30" s="38">
        <v>1.8340000000000001</v>
      </c>
      <c r="Y30" s="38">
        <v>3.1429999999999998</v>
      </c>
      <c r="Z30" s="41">
        <v>1.07</v>
      </c>
      <c r="AA30" s="41">
        <v>1.8340000000000001</v>
      </c>
      <c r="AB30" s="41">
        <v>3.1429999999999998</v>
      </c>
      <c r="AC30" s="38">
        <v>8.6280000000000001</v>
      </c>
      <c r="AD30" s="38"/>
      <c r="AE30" s="38"/>
      <c r="AF30" s="41">
        <v>8.6280000000000001</v>
      </c>
      <c r="AG30" s="275">
        <v>20.03</v>
      </c>
      <c r="AH30" s="53">
        <v>560</v>
      </c>
      <c r="AI30" s="56"/>
    </row>
    <row r="31" spans="2:35" ht="20" customHeight="1" x14ac:dyDescent="0.25">
      <c r="B31" s="71">
        <v>379</v>
      </c>
      <c r="C31" s="42" t="s">
        <v>478</v>
      </c>
      <c r="D31" s="68" t="s">
        <v>539</v>
      </c>
      <c r="E31" s="63">
        <v>38575</v>
      </c>
      <c r="F31" s="64" t="s">
        <v>48</v>
      </c>
      <c r="G31" s="64" t="s">
        <v>37</v>
      </c>
      <c r="H31" s="130">
        <v>193.7</v>
      </c>
      <c r="I31" s="130">
        <v>92.1</v>
      </c>
      <c r="J31" s="64">
        <v>255</v>
      </c>
      <c r="K31" s="64">
        <v>321</v>
      </c>
      <c r="L31" s="64">
        <v>341</v>
      </c>
      <c r="M31" s="64">
        <v>339</v>
      </c>
      <c r="N31" s="67">
        <v>66</v>
      </c>
      <c r="O31" s="67">
        <v>86</v>
      </c>
      <c r="P31" s="67">
        <v>84</v>
      </c>
      <c r="Q31" s="38">
        <v>1.141</v>
      </c>
      <c r="R31" s="38">
        <v>1.861</v>
      </c>
      <c r="S31" s="38">
        <v>3.077</v>
      </c>
      <c r="T31" s="38">
        <v>1.1479999999999999</v>
      </c>
      <c r="U31" s="38">
        <v>1.863</v>
      </c>
      <c r="V31" s="38">
        <v>3.0489999999999999</v>
      </c>
      <c r="W31" s="38">
        <v>1.129</v>
      </c>
      <c r="X31" s="38">
        <v>1.8440000000000001</v>
      </c>
      <c r="Y31" s="38">
        <v>3.044</v>
      </c>
      <c r="Z31" s="41">
        <v>1.129</v>
      </c>
      <c r="AA31" s="41">
        <v>1.8440000000000001</v>
      </c>
      <c r="AB31" s="41">
        <v>3.044</v>
      </c>
      <c r="AC31" s="38">
        <v>8.3219999999999992</v>
      </c>
      <c r="AD31" s="38">
        <v>8.2260000000000009</v>
      </c>
      <c r="AE31" s="38">
        <v>8.3309999999999995</v>
      </c>
      <c r="AF31" s="41">
        <v>8.2260000000000009</v>
      </c>
      <c r="AG31" s="275">
        <v>21.01</v>
      </c>
      <c r="AH31" s="53">
        <v>800</v>
      </c>
      <c r="AI31" s="56"/>
    </row>
    <row r="32" spans="2:35" ht="20" customHeight="1" x14ac:dyDescent="0.25">
      <c r="B32" s="71">
        <v>380</v>
      </c>
      <c r="C32" s="42" t="s">
        <v>190</v>
      </c>
      <c r="D32" s="68" t="s">
        <v>540</v>
      </c>
      <c r="E32" s="63">
        <v>39008</v>
      </c>
      <c r="F32" s="64" t="s">
        <v>48</v>
      </c>
      <c r="G32" s="64" t="s">
        <v>33</v>
      </c>
      <c r="H32" s="130">
        <v>182.9</v>
      </c>
      <c r="I32" s="130">
        <v>71.400000000000006</v>
      </c>
      <c r="J32" s="64">
        <v>238</v>
      </c>
      <c r="K32" s="64">
        <v>300</v>
      </c>
      <c r="L32" s="64">
        <v>317</v>
      </c>
      <c r="M32" s="64">
        <v>310</v>
      </c>
      <c r="N32" s="67">
        <v>62</v>
      </c>
      <c r="O32" s="67">
        <v>79</v>
      </c>
      <c r="P32" s="67">
        <v>72</v>
      </c>
      <c r="Q32" s="38">
        <v>1.147</v>
      </c>
      <c r="R32" s="38">
        <v>1.8320000000000001</v>
      </c>
      <c r="S32" s="38">
        <v>3.0230000000000001</v>
      </c>
      <c r="T32" s="38">
        <v>1.087</v>
      </c>
      <c r="U32" s="38">
        <v>1.778</v>
      </c>
      <c r="V32" s="38">
        <v>2.9630000000000001</v>
      </c>
      <c r="W32" s="38">
        <v>1.0580000000000001</v>
      </c>
      <c r="X32" s="38">
        <v>1.734</v>
      </c>
      <c r="Y32" s="38">
        <v>2.9020000000000001</v>
      </c>
      <c r="Z32" s="41">
        <v>1.0580000000000001</v>
      </c>
      <c r="AA32" s="41">
        <v>1.734</v>
      </c>
      <c r="AB32" s="41">
        <v>2.9020000000000001</v>
      </c>
      <c r="AC32" s="38">
        <v>8.4090000000000007</v>
      </c>
      <c r="AD32" s="38">
        <v>8.4979999999999993</v>
      </c>
      <c r="AE32" s="38">
        <v>8.4269999999999996</v>
      </c>
      <c r="AF32" s="41">
        <v>8.4090000000000007</v>
      </c>
      <c r="AG32" s="275">
        <v>21.01</v>
      </c>
      <c r="AH32" s="53">
        <v>800</v>
      </c>
      <c r="AI32" s="56"/>
    </row>
    <row r="33" spans="2:35" ht="20" customHeight="1" x14ac:dyDescent="0.25">
      <c r="B33" s="71">
        <v>381</v>
      </c>
      <c r="C33" s="42" t="s">
        <v>97</v>
      </c>
      <c r="D33" s="68" t="s">
        <v>295</v>
      </c>
      <c r="E33" s="63">
        <v>38630</v>
      </c>
      <c r="F33" s="64" t="s">
        <v>48</v>
      </c>
      <c r="G33" s="64" t="s">
        <v>33</v>
      </c>
      <c r="H33" s="130">
        <v>182.2</v>
      </c>
      <c r="I33" s="130">
        <v>70.900000000000006</v>
      </c>
      <c r="J33" s="64">
        <v>238</v>
      </c>
      <c r="K33" s="64"/>
      <c r="L33" s="64"/>
      <c r="M33" s="64"/>
      <c r="N33" s="67"/>
      <c r="O33" s="67"/>
      <c r="P33" s="67"/>
      <c r="Q33" s="38"/>
      <c r="R33" s="38"/>
      <c r="S33" s="38"/>
      <c r="T33" s="38"/>
      <c r="U33" s="38"/>
      <c r="V33" s="38"/>
      <c r="W33" s="38"/>
      <c r="X33" s="38"/>
      <c r="Y33" s="38"/>
      <c r="Z33" s="41"/>
      <c r="AA33" s="41"/>
      <c r="AB33" s="41"/>
      <c r="AC33" s="38"/>
      <c r="AD33" s="38"/>
      <c r="AE33" s="38"/>
      <c r="AF33" s="41"/>
      <c r="AG33" s="275"/>
      <c r="AH33" s="53"/>
      <c r="AI33" s="56"/>
    </row>
    <row r="34" spans="2:35" ht="20" customHeight="1" x14ac:dyDescent="0.25">
      <c r="B34" s="71">
        <v>382</v>
      </c>
      <c r="C34" s="42" t="s">
        <v>335</v>
      </c>
      <c r="D34" s="68" t="s">
        <v>541</v>
      </c>
      <c r="E34" s="63"/>
      <c r="F34" s="64" t="s">
        <v>48</v>
      </c>
      <c r="G34" s="64"/>
      <c r="H34" s="130">
        <v>178.9</v>
      </c>
      <c r="I34" s="130">
        <v>77.5</v>
      </c>
      <c r="J34" s="64">
        <v>236</v>
      </c>
      <c r="K34" s="64"/>
      <c r="L34" s="64"/>
      <c r="M34" s="64"/>
      <c r="N34" s="67"/>
      <c r="O34" s="67"/>
      <c r="P34" s="67"/>
      <c r="Q34" s="38"/>
      <c r="R34" s="38"/>
      <c r="S34" s="38"/>
      <c r="T34" s="38"/>
      <c r="U34" s="38"/>
      <c r="V34" s="38"/>
      <c r="W34" s="38"/>
      <c r="X34" s="38"/>
      <c r="Y34" s="38"/>
      <c r="Z34" s="41"/>
      <c r="AA34" s="41"/>
      <c r="AB34" s="41"/>
      <c r="AC34" s="38"/>
      <c r="AD34" s="38"/>
      <c r="AE34" s="38"/>
      <c r="AF34" s="41"/>
      <c r="AG34" s="275"/>
      <c r="AH34" s="53"/>
      <c r="AI34" s="56"/>
    </row>
    <row r="35" spans="2:35" ht="20" customHeight="1" x14ac:dyDescent="0.25">
      <c r="B35" s="71">
        <v>383</v>
      </c>
      <c r="C35" s="42" t="s">
        <v>278</v>
      </c>
      <c r="D35" s="68" t="s">
        <v>542</v>
      </c>
      <c r="E35" s="63"/>
      <c r="F35" s="64" t="s">
        <v>48</v>
      </c>
      <c r="G35" s="64"/>
      <c r="H35" s="130">
        <v>201.3</v>
      </c>
      <c r="I35" s="130">
        <v>97.3</v>
      </c>
      <c r="J35" s="64">
        <v>264</v>
      </c>
      <c r="K35" s="64"/>
      <c r="L35" s="64"/>
      <c r="M35" s="64"/>
      <c r="N35" s="67"/>
      <c r="O35" s="67"/>
      <c r="P35" s="67"/>
      <c r="Q35" s="38"/>
      <c r="R35" s="38"/>
      <c r="S35" s="38"/>
      <c r="T35" s="38"/>
      <c r="U35" s="38"/>
      <c r="V35" s="38"/>
      <c r="W35" s="38"/>
      <c r="X35" s="38"/>
      <c r="Y35" s="38"/>
      <c r="Z35" s="41"/>
      <c r="AA35" s="41"/>
      <c r="AB35" s="41"/>
      <c r="AC35" s="38"/>
      <c r="AD35" s="38"/>
      <c r="AE35" s="38"/>
      <c r="AF35" s="41"/>
      <c r="AG35" s="275"/>
      <c r="AH35" s="53"/>
      <c r="AI35" s="56"/>
    </row>
    <row r="36" spans="2:35" ht="20" customHeight="1" x14ac:dyDescent="0.25">
      <c r="B36" s="71">
        <v>384</v>
      </c>
      <c r="C36" s="42" t="s">
        <v>123</v>
      </c>
      <c r="D36" s="68" t="s">
        <v>543</v>
      </c>
      <c r="E36" s="63">
        <v>39029</v>
      </c>
      <c r="F36" s="64" t="s">
        <v>48</v>
      </c>
      <c r="G36" s="64" t="s">
        <v>33</v>
      </c>
      <c r="H36" s="130">
        <v>182</v>
      </c>
      <c r="I36" s="130">
        <v>73.8</v>
      </c>
      <c r="J36" s="64">
        <v>240</v>
      </c>
      <c r="K36" s="64">
        <v>304</v>
      </c>
      <c r="L36" s="64">
        <v>309</v>
      </c>
      <c r="M36" s="64">
        <v>310</v>
      </c>
      <c r="N36" s="67">
        <v>64</v>
      </c>
      <c r="O36" s="67">
        <v>69</v>
      </c>
      <c r="P36" s="67">
        <v>70</v>
      </c>
      <c r="Q36" s="38">
        <v>1.153</v>
      </c>
      <c r="R36" s="38">
        <v>1.8919999999999999</v>
      </c>
      <c r="S36" s="38">
        <v>3.1819999999999999</v>
      </c>
      <c r="T36" s="38">
        <v>1.105</v>
      </c>
      <c r="U36" s="38">
        <v>1.83</v>
      </c>
      <c r="V36" s="38">
        <v>3.0910000000000002</v>
      </c>
      <c r="W36" s="38">
        <v>1.127</v>
      </c>
      <c r="X36" s="38">
        <v>1.863</v>
      </c>
      <c r="Y36" s="38">
        <v>3.1459999999999999</v>
      </c>
      <c r="Z36" s="41">
        <v>1.105</v>
      </c>
      <c r="AA36" s="41">
        <v>1.83</v>
      </c>
      <c r="AB36" s="41">
        <v>3.0910000000000002</v>
      </c>
      <c r="AC36" s="38">
        <v>8.4730000000000008</v>
      </c>
      <c r="AD36" s="38">
        <v>8.3770000000000007</v>
      </c>
      <c r="AE36" s="38"/>
      <c r="AF36" s="41">
        <v>8.3770000000000007</v>
      </c>
      <c r="AG36" s="275">
        <v>20.079999999999998</v>
      </c>
      <c r="AH36" s="53">
        <v>760</v>
      </c>
      <c r="AI36" s="56"/>
    </row>
    <row r="37" spans="2:35" ht="20" hidden="1" customHeight="1" x14ac:dyDescent="0.25">
      <c r="B37" s="71"/>
      <c r="C37" s="42"/>
      <c r="D37" s="68"/>
      <c r="E37" s="63"/>
      <c r="F37" s="64"/>
      <c r="G37" s="64"/>
      <c r="H37" s="130"/>
      <c r="I37" s="130"/>
      <c r="J37" s="64"/>
      <c r="K37" s="64"/>
      <c r="L37" s="64"/>
      <c r="M37" s="64"/>
      <c r="N37" s="67"/>
      <c r="O37" s="67"/>
      <c r="P37" s="67"/>
      <c r="Q37" s="38"/>
      <c r="R37" s="38"/>
      <c r="S37" s="38"/>
      <c r="T37" s="38"/>
      <c r="U37" s="38"/>
      <c r="V37" s="38"/>
      <c r="W37" s="38"/>
      <c r="X37" s="38"/>
      <c r="Y37" s="38"/>
      <c r="Z37" s="41"/>
      <c r="AA37" s="41"/>
      <c r="AB37" s="41"/>
      <c r="AC37" s="38"/>
      <c r="AD37" s="38"/>
      <c r="AE37" s="38"/>
      <c r="AF37" s="41"/>
      <c r="AG37" s="275"/>
      <c r="AH37" s="53"/>
      <c r="AI37" s="56"/>
    </row>
    <row r="38" spans="2:35" ht="20" hidden="1" customHeight="1" x14ac:dyDescent="0.25">
      <c r="B38" s="71"/>
      <c r="C38" s="42"/>
      <c r="D38" s="68"/>
      <c r="E38" s="63"/>
      <c r="F38" s="64"/>
      <c r="G38" s="64"/>
      <c r="H38" s="130"/>
      <c r="I38" s="130"/>
      <c r="J38" s="64"/>
      <c r="K38" s="64"/>
      <c r="L38" s="64"/>
      <c r="M38" s="64"/>
      <c r="N38" s="67"/>
      <c r="O38" s="67"/>
      <c r="P38" s="67"/>
      <c r="Q38" s="38"/>
      <c r="R38" s="38"/>
      <c r="S38" s="38"/>
      <c r="T38" s="38"/>
      <c r="U38" s="38"/>
      <c r="V38" s="38"/>
      <c r="W38" s="38"/>
      <c r="X38" s="38"/>
      <c r="Y38" s="38"/>
      <c r="Z38" s="41"/>
      <c r="AA38" s="41"/>
      <c r="AB38" s="41"/>
      <c r="AC38" s="38"/>
      <c r="AD38" s="38"/>
      <c r="AE38" s="38"/>
      <c r="AF38" s="41"/>
      <c r="AG38" s="275"/>
      <c r="AH38" s="53"/>
      <c r="AI38" s="56"/>
    </row>
    <row r="39" spans="2:35" ht="20" hidden="1" customHeight="1" x14ac:dyDescent="0.25">
      <c r="B39" s="71"/>
      <c r="C39" s="42"/>
      <c r="D39" s="68"/>
      <c r="E39" s="63"/>
      <c r="F39" s="64"/>
      <c r="G39" s="64"/>
      <c r="H39" s="130"/>
      <c r="I39" s="130"/>
      <c r="J39" s="64"/>
      <c r="K39" s="64"/>
      <c r="L39" s="64"/>
      <c r="M39" s="64"/>
      <c r="N39" s="67"/>
      <c r="O39" s="67"/>
      <c r="P39" s="67"/>
      <c r="Q39" s="38"/>
      <c r="R39" s="38"/>
      <c r="S39" s="38"/>
      <c r="T39" s="38"/>
      <c r="U39" s="38"/>
      <c r="V39" s="38"/>
      <c r="W39" s="38"/>
      <c r="X39" s="38"/>
      <c r="Y39" s="38"/>
      <c r="Z39" s="41"/>
      <c r="AA39" s="41"/>
      <c r="AB39" s="41"/>
      <c r="AC39" s="38"/>
      <c r="AD39" s="38"/>
      <c r="AE39" s="38"/>
      <c r="AF39" s="41"/>
      <c r="AG39" s="275"/>
      <c r="AH39" s="53"/>
      <c r="AI39" s="56"/>
    </row>
    <row r="40" spans="2:35" ht="20" hidden="1" customHeight="1" x14ac:dyDescent="0.25">
      <c r="B40" s="71"/>
      <c r="C40" s="42"/>
      <c r="D40" s="68"/>
      <c r="E40" s="63"/>
      <c r="F40" s="64"/>
      <c r="G40" s="64"/>
      <c r="H40" s="130"/>
      <c r="I40" s="130"/>
      <c r="J40" s="64"/>
      <c r="K40" s="64"/>
      <c r="L40" s="64"/>
      <c r="M40" s="64"/>
      <c r="N40" s="67"/>
      <c r="O40" s="67"/>
      <c r="P40" s="67"/>
      <c r="Q40" s="38"/>
      <c r="R40" s="38"/>
      <c r="S40" s="38"/>
      <c r="T40" s="38"/>
      <c r="U40" s="38"/>
      <c r="V40" s="38"/>
      <c r="W40" s="38"/>
      <c r="X40" s="38"/>
      <c r="Y40" s="38"/>
      <c r="Z40" s="41"/>
      <c r="AA40" s="41"/>
      <c r="AB40" s="41"/>
      <c r="AC40" s="38"/>
      <c r="AD40" s="38"/>
      <c r="AE40" s="38"/>
      <c r="AF40" s="41"/>
      <c r="AG40" s="275"/>
      <c r="AH40" s="53"/>
      <c r="AI40" s="56"/>
    </row>
    <row r="41" spans="2:35" ht="20" hidden="1" customHeight="1" x14ac:dyDescent="0.25">
      <c r="B41" s="71"/>
      <c r="C41" s="42"/>
      <c r="D41" s="68"/>
      <c r="E41" s="63"/>
      <c r="F41" s="64"/>
      <c r="G41" s="64"/>
      <c r="H41" s="130"/>
      <c r="I41" s="130"/>
      <c r="J41" s="64"/>
      <c r="K41" s="64"/>
      <c r="L41" s="64"/>
      <c r="M41" s="64"/>
      <c r="N41" s="67"/>
      <c r="O41" s="67"/>
      <c r="P41" s="67"/>
      <c r="Q41" s="38"/>
      <c r="R41" s="38"/>
      <c r="S41" s="38"/>
      <c r="T41" s="38"/>
      <c r="U41" s="38"/>
      <c r="V41" s="38"/>
      <c r="W41" s="38"/>
      <c r="X41" s="38"/>
      <c r="Y41" s="38"/>
      <c r="Z41" s="41"/>
      <c r="AA41" s="41"/>
      <c r="AB41" s="41"/>
      <c r="AC41" s="38"/>
      <c r="AD41" s="38"/>
      <c r="AE41" s="38"/>
      <c r="AF41" s="41"/>
      <c r="AG41" s="275"/>
      <c r="AH41" s="53"/>
      <c r="AI41" s="56"/>
    </row>
    <row r="42" spans="2:35" ht="20" hidden="1" customHeight="1" x14ac:dyDescent="0.25">
      <c r="B42" s="71"/>
      <c r="C42" s="42"/>
      <c r="D42" s="68"/>
      <c r="E42" s="63"/>
      <c r="F42" s="64"/>
      <c r="G42" s="64"/>
      <c r="H42" s="130"/>
      <c r="I42" s="130"/>
      <c r="J42" s="64"/>
      <c r="K42" s="64"/>
      <c r="L42" s="64"/>
      <c r="M42" s="64"/>
      <c r="N42" s="67"/>
      <c r="O42" s="67"/>
      <c r="P42" s="67"/>
      <c r="Q42" s="38"/>
      <c r="R42" s="38"/>
      <c r="S42" s="38"/>
      <c r="T42" s="38"/>
      <c r="U42" s="38"/>
      <c r="V42" s="38"/>
      <c r="W42" s="38"/>
      <c r="X42" s="38"/>
      <c r="Y42" s="38"/>
      <c r="Z42" s="41"/>
      <c r="AA42" s="41"/>
      <c r="AB42" s="41"/>
      <c r="AC42" s="38"/>
      <c r="AD42" s="38"/>
      <c r="AE42" s="38"/>
      <c r="AF42" s="41"/>
      <c r="AG42" s="275"/>
      <c r="AH42" s="53"/>
      <c r="AI42" s="56"/>
    </row>
    <row r="43" spans="2:35" ht="20" hidden="1" customHeight="1" x14ac:dyDescent="0.25">
      <c r="B43" s="71"/>
      <c r="C43" s="42"/>
      <c r="D43" s="68"/>
      <c r="E43" s="63"/>
      <c r="F43" s="64"/>
      <c r="G43" s="64"/>
      <c r="H43" s="130"/>
      <c r="I43" s="130"/>
      <c r="J43" s="64"/>
      <c r="K43" s="64"/>
      <c r="L43" s="64"/>
      <c r="M43" s="64"/>
      <c r="N43" s="67"/>
      <c r="O43" s="67"/>
      <c r="P43" s="67"/>
      <c r="Q43" s="38"/>
      <c r="R43" s="38"/>
      <c r="S43" s="38"/>
      <c r="T43" s="38"/>
      <c r="U43" s="38"/>
      <c r="V43" s="38"/>
      <c r="W43" s="38"/>
      <c r="X43" s="38"/>
      <c r="Y43" s="38"/>
      <c r="Z43" s="41"/>
      <c r="AA43" s="41"/>
      <c r="AB43" s="41"/>
      <c r="AC43" s="38"/>
      <c r="AD43" s="38"/>
      <c r="AE43" s="38"/>
      <c r="AF43" s="41"/>
      <c r="AG43" s="275"/>
      <c r="AH43" s="53"/>
      <c r="AI43" s="56"/>
    </row>
    <row r="44" spans="2:35" ht="20" hidden="1" customHeight="1" x14ac:dyDescent="0.25">
      <c r="B44" s="71"/>
      <c r="C44" s="42"/>
      <c r="D44" s="68"/>
      <c r="E44" s="63"/>
      <c r="F44" s="64"/>
      <c r="G44" s="64"/>
      <c r="H44" s="130"/>
      <c r="I44" s="130"/>
      <c r="J44" s="64"/>
      <c r="K44" s="64"/>
      <c r="L44" s="64"/>
      <c r="M44" s="64"/>
      <c r="N44" s="67"/>
      <c r="O44" s="67"/>
      <c r="P44" s="67"/>
      <c r="Q44" s="38"/>
      <c r="R44" s="38"/>
      <c r="S44" s="38"/>
      <c r="T44" s="38"/>
      <c r="U44" s="38"/>
      <c r="V44" s="38"/>
      <c r="W44" s="38"/>
      <c r="X44" s="38"/>
      <c r="Y44" s="38"/>
      <c r="Z44" s="41"/>
      <c r="AA44" s="41"/>
      <c r="AB44" s="41"/>
      <c r="AC44" s="38"/>
      <c r="AD44" s="38"/>
      <c r="AE44" s="38"/>
      <c r="AF44" s="41"/>
      <c r="AG44" s="275"/>
      <c r="AH44" s="53"/>
      <c r="AI44" s="56"/>
    </row>
    <row r="45" spans="2:35" ht="20" hidden="1" customHeight="1" x14ac:dyDescent="0.25">
      <c r="B45" s="71"/>
      <c r="C45" s="42"/>
      <c r="D45" s="68"/>
      <c r="E45" s="63"/>
      <c r="F45" s="64"/>
      <c r="G45" s="64"/>
      <c r="H45" s="130"/>
      <c r="I45" s="130"/>
      <c r="J45" s="64"/>
      <c r="K45" s="64"/>
      <c r="L45" s="64"/>
      <c r="M45" s="64"/>
      <c r="N45" s="67"/>
      <c r="O45" s="67"/>
      <c r="P45" s="67"/>
      <c r="Q45" s="38"/>
      <c r="R45" s="38"/>
      <c r="S45" s="38"/>
      <c r="T45" s="38"/>
      <c r="U45" s="38"/>
      <c r="V45" s="38"/>
      <c r="W45" s="38"/>
      <c r="X45" s="38"/>
      <c r="Y45" s="38"/>
      <c r="Z45" s="41"/>
      <c r="AA45" s="41"/>
      <c r="AB45" s="41"/>
      <c r="AC45" s="38"/>
      <c r="AD45" s="38"/>
      <c r="AE45" s="38"/>
      <c r="AF45" s="41"/>
      <c r="AG45" s="275"/>
      <c r="AH45" s="53"/>
      <c r="AI45" s="56"/>
    </row>
    <row r="46" spans="2:35" ht="20" hidden="1" customHeight="1" x14ac:dyDescent="0.25">
      <c r="B46" s="71"/>
      <c r="C46" s="42"/>
      <c r="D46" s="68"/>
      <c r="E46" s="63"/>
      <c r="F46" s="64"/>
      <c r="G46" s="64"/>
      <c r="H46" s="130"/>
      <c r="I46" s="130"/>
      <c r="J46" s="64"/>
      <c r="K46" s="64"/>
      <c r="L46" s="64"/>
      <c r="M46" s="64"/>
      <c r="N46" s="67"/>
      <c r="O46" s="67"/>
      <c r="P46" s="67"/>
      <c r="Q46" s="38"/>
      <c r="R46" s="38"/>
      <c r="S46" s="38"/>
      <c r="T46" s="38"/>
      <c r="U46" s="38"/>
      <c r="V46" s="38"/>
      <c r="W46" s="38"/>
      <c r="X46" s="38"/>
      <c r="Y46" s="38"/>
      <c r="Z46" s="41"/>
      <c r="AA46" s="41"/>
      <c r="AB46" s="41"/>
      <c r="AC46" s="38"/>
      <c r="AD46" s="38"/>
      <c r="AE46" s="38"/>
      <c r="AF46" s="41"/>
      <c r="AG46" s="275"/>
      <c r="AH46" s="53"/>
      <c r="AI46" s="56"/>
    </row>
    <row r="47" spans="2:35" ht="20" hidden="1" customHeight="1" x14ac:dyDescent="0.25">
      <c r="B47" s="71"/>
      <c r="C47" s="42"/>
      <c r="D47" s="68"/>
      <c r="E47" s="63"/>
      <c r="F47" s="64"/>
      <c r="G47" s="64"/>
      <c r="H47" s="130"/>
      <c r="I47" s="130"/>
      <c r="J47" s="64"/>
      <c r="K47" s="64"/>
      <c r="L47" s="64"/>
      <c r="M47" s="64"/>
      <c r="N47" s="67"/>
      <c r="O47" s="67"/>
      <c r="P47" s="67"/>
      <c r="Q47" s="38"/>
      <c r="R47" s="38"/>
      <c r="S47" s="38"/>
      <c r="T47" s="38"/>
      <c r="U47" s="38"/>
      <c r="V47" s="38"/>
      <c r="W47" s="38"/>
      <c r="X47" s="38"/>
      <c r="Y47" s="38"/>
      <c r="Z47" s="41"/>
      <c r="AA47" s="41"/>
      <c r="AB47" s="41"/>
      <c r="AC47" s="38"/>
      <c r="AD47" s="38"/>
      <c r="AE47" s="38"/>
      <c r="AF47" s="41"/>
      <c r="AG47" s="275"/>
      <c r="AH47" s="53"/>
      <c r="AI47" s="56"/>
    </row>
    <row r="48" spans="2:35" ht="20" hidden="1" customHeight="1" x14ac:dyDescent="0.25">
      <c r="B48" s="71"/>
      <c r="C48" s="42"/>
      <c r="D48" s="68"/>
      <c r="E48" s="63"/>
      <c r="F48" s="64"/>
      <c r="G48" s="64"/>
      <c r="H48" s="130"/>
      <c r="I48" s="130"/>
      <c r="J48" s="64"/>
      <c r="K48" s="64"/>
      <c r="L48" s="64"/>
      <c r="M48" s="64"/>
      <c r="N48" s="67"/>
      <c r="O48" s="67"/>
      <c r="P48" s="67"/>
      <c r="Q48" s="38"/>
      <c r="R48" s="38"/>
      <c r="S48" s="38"/>
      <c r="T48" s="38"/>
      <c r="U48" s="38"/>
      <c r="V48" s="38"/>
      <c r="W48" s="38"/>
      <c r="X48" s="38"/>
      <c r="Y48" s="38"/>
      <c r="Z48" s="41"/>
      <c r="AA48" s="41"/>
      <c r="AB48" s="41"/>
      <c r="AC48" s="38"/>
      <c r="AD48" s="38"/>
      <c r="AE48" s="38"/>
      <c r="AF48" s="41"/>
      <c r="AG48" s="275"/>
      <c r="AH48" s="53"/>
      <c r="AI48" s="56"/>
    </row>
    <row r="49" spans="2:35" ht="20" hidden="1" customHeight="1" x14ac:dyDescent="0.25">
      <c r="B49" s="71"/>
      <c r="C49" s="42"/>
      <c r="D49" s="68"/>
      <c r="E49" s="63"/>
      <c r="F49" s="64"/>
      <c r="G49" s="64"/>
      <c r="H49" s="130"/>
      <c r="I49" s="130"/>
      <c r="J49" s="64"/>
      <c r="K49" s="64"/>
      <c r="L49" s="64"/>
      <c r="M49" s="64"/>
      <c r="N49" s="67"/>
      <c r="O49" s="67"/>
      <c r="P49" s="67"/>
      <c r="Q49" s="38"/>
      <c r="R49" s="38"/>
      <c r="S49" s="38"/>
      <c r="T49" s="38"/>
      <c r="U49" s="38"/>
      <c r="V49" s="38"/>
      <c r="W49" s="38"/>
      <c r="X49" s="38"/>
      <c r="Y49" s="38"/>
      <c r="Z49" s="41"/>
      <c r="AA49" s="41"/>
      <c r="AB49" s="41"/>
      <c r="AC49" s="38"/>
      <c r="AD49" s="38"/>
      <c r="AE49" s="38"/>
      <c r="AF49" s="41"/>
      <c r="AG49" s="275"/>
      <c r="AH49" s="53"/>
      <c r="AI49" s="56"/>
    </row>
    <row r="50" spans="2:35" ht="20" hidden="1" customHeight="1" x14ac:dyDescent="0.25">
      <c r="B50" s="71"/>
      <c r="C50" s="42"/>
      <c r="D50" s="68"/>
      <c r="E50" s="63"/>
      <c r="F50" s="64"/>
      <c r="G50" s="64"/>
      <c r="H50" s="130"/>
      <c r="I50" s="130"/>
      <c r="J50" s="64"/>
      <c r="K50" s="64"/>
      <c r="L50" s="64"/>
      <c r="M50" s="64"/>
      <c r="N50" s="67"/>
      <c r="O50" s="67"/>
      <c r="P50" s="67"/>
      <c r="Q50" s="38"/>
      <c r="R50" s="38"/>
      <c r="S50" s="38"/>
      <c r="T50" s="38"/>
      <c r="U50" s="38"/>
      <c r="V50" s="38"/>
      <c r="W50" s="38"/>
      <c r="X50" s="38"/>
      <c r="Y50" s="38"/>
      <c r="Z50" s="41"/>
      <c r="AA50" s="41"/>
      <c r="AB50" s="41"/>
      <c r="AC50" s="38"/>
      <c r="AD50" s="38"/>
      <c r="AE50" s="38"/>
      <c r="AF50" s="41"/>
      <c r="AG50" s="275"/>
      <c r="AH50" s="53"/>
      <c r="AI50" s="56"/>
    </row>
    <row r="51" spans="2:35" ht="20" hidden="1" customHeight="1" x14ac:dyDescent="0.25">
      <c r="B51" s="71"/>
      <c r="C51" s="42"/>
      <c r="D51" s="68"/>
      <c r="E51" s="63"/>
      <c r="F51" s="64"/>
      <c r="G51" s="64"/>
      <c r="H51" s="130"/>
      <c r="I51" s="130"/>
      <c r="J51" s="64"/>
      <c r="K51" s="64"/>
      <c r="L51" s="64"/>
      <c r="M51" s="64"/>
      <c r="N51" s="67"/>
      <c r="O51" s="67"/>
      <c r="P51" s="67"/>
      <c r="Q51" s="38"/>
      <c r="R51" s="38"/>
      <c r="S51" s="38"/>
      <c r="T51" s="38"/>
      <c r="U51" s="38"/>
      <c r="V51" s="38"/>
      <c r="W51" s="38"/>
      <c r="X51" s="38"/>
      <c r="Y51" s="38"/>
      <c r="Z51" s="41"/>
      <c r="AA51" s="41"/>
      <c r="AB51" s="41"/>
      <c r="AC51" s="38"/>
      <c r="AD51" s="38"/>
      <c r="AE51" s="38"/>
      <c r="AF51" s="41"/>
      <c r="AG51" s="275"/>
      <c r="AH51" s="53"/>
      <c r="AI51" s="56"/>
    </row>
    <row r="52" spans="2:35" ht="20" hidden="1" customHeight="1" x14ac:dyDescent="0.25">
      <c r="B52" s="71"/>
      <c r="C52" s="42"/>
      <c r="D52" s="68"/>
      <c r="E52" s="63"/>
      <c r="F52" s="64"/>
      <c r="G52" s="64"/>
      <c r="H52" s="130"/>
      <c r="I52" s="130"/>
      <c r="J52" s="64"/>
      <c r="K52" s="64"/>
      <c r="L52" s="64"/>
      <c r="M52" s="64"/>
      <c r="N52" s="67"/>
      <c r="O52" s="67"/>
      <c r="P52" s="67"/>
      <c r="Q52" s="38"/>
      <c r="R52" s="38"/>
      <c r="S52" s="38"/>
      <c r="T52" s="38"/>
      <c r="U52" s="38"/>
      <c r="V52" s="38"/>
      <c r="W52" s="38"/>
      <c r="X52" s="38"/>
      <c r="Y52" s="38"/>
      <c r="Z52" s="41"/>
      <c r="AA52" s="41"/>
      <c r="AB52" s="41"/>
      <c r="AC52" s="38"/>
      <c r="AD52" s="38"/>
      <c r="AE52" s="38"/>
      <c r="AF52" s="41"/>
      <c r="AG52" s="275"/>
      <c r="AH52" s="53"/>
      <c r="AI52" s="56"/>
    </row>
    <row r="53" spans="2:35" ht="20" hidden="1" customHeight="1" x14ac:dyDescent="0.25">
      <c r="B53" s="71"/>
      <c r="C53" s="42"/>
      <c r="D53" s="68"/>
      <c r="E53" s="63"/>
      <c r="F53" s="64"/>
      <c r="G53" s="64"/>
      <c r="H53" s="130"/>
      <c r="I53" s="130"/>
      <c r="J53" s="64"/>
      <c r="K53" s="64"/>
      <c r="L53" s="64"/>
      <c r="M53" s="64"/>
      <c r="N53" s="67"/>
      <c r="O53" s="67"/>
      <c r="P53" s="67"/>
      <c r="Q53" s="38"/>
      <c r="R53" s="38"/>
      <c r="S53" s="38"/>
      <c r="T53" s="38"/>
      <c r="U53" s="38"/>
      <c r="V53" s="38"/>
      <c r="W53" s="38"/>
      <c r="X53" s="38"/>
      <c r="Y53" s="38"/>
      <c r="Z53" s="41"/>
      <c r="AA53" s="41"/>
      <c r="AB53" s="41"/>
      <c r="AC53" s="38"/>
      <c r="AD53" s="38"/>
      <c r="AE53" s="38"/>
      <c r="AF53" s="41"/>
      <c r="AG53" s="275"/>
      <c r="AH53" s="53"/>
      <c r="AI53" s="56"/>
    </row>
    <row r="54" spans="2:35" ht="20" hidden="1" customHeight="1" x14ac:dyDescent="0.25">
      <c r="B54" s="71"/>
      <c r="C54" s="42"/>
      <c r="D54" s="68"/>
      <c r="E54" s="63"/>
      <c r="F54" s="64"/>
      <c r="G54" s="64"/>
      <c r="H54" s="130"/>
      <c r="I54" s="130"/>
      <c r="J54" s="64"/>
      <c r="K54" s="64"/>
      <c r="L54" s="64"/>
      <c r="M54" s="64"/>
      <c r="N54" s="67"/>
      <c r="O54" s="67"/>
      <c r="P54" s="67"/>
      <c r="Q54" s="38"/>
      <c r="R54" s="38"/>
      <c r="S54" s="38"/>
      <c r="T54" s="38"/>
      <c r="U54" s="38"/>
      <c r="V54" s="38"/>
      <c r="W54" s="38"/>
      <c r="X54" s="38"/>
      <c r="Y54" s="38"/>
      <c r="Z54" s="41"/>
      <c r="AA54" s="41"/>
      <c r="AB54" s="41"/>
      <c r="AC54" s="38"/>
      <c r="AD54" s="38"/>
      <c r="AE54" s="38"/>
      <c r="AF54" s="41"/>
      <c r="AG54" s="275"/>
      <c r="AH54" s="53"/>
      <c r="AI54" s="56"/>
    </row>
    <row r="55" spans="2:35" ht="20" hidden="1" customHeight="1" x14ac:dyDescent="0.25">
      <c r="B55" s="71"/>
      <c r="C55" s="42"/>
      <c r="D55" s="68"/>
      <c r="E55" s="63"/>
      <c r="F55" s="64"/>
      <c r="G55" s="64"/>
      <c r="H55" s="130"/>
      <c r="I55" s="130"/>
      <c r="J55" s="64"/>
      <c r="K55" s="64"/>
      <c r="L55" s="64"/>
      <c r="M55" s="64"/>
      <c r="N55" s="67"/>
      <c r="O55" s="67"/>
      <c r="P55" s="67"/>
      <c r="Q55" s="38"/>
      <c r="R55" s="38"/>
      <c r="S55" s="38"/>
      <c r="T55" s="38"/>
      <c r="U55" s="38"/>
      <c r="V55" s="38"/>
      <c r="W55" s="38"/>
      <c r="X55" s="38"/>
      <c r="Y55" s="38"/>
      <c r="Z55" s="41"/>
      <c r="AA55" s="41"/>
      <c r="AB55" s="41"/>
      <c r="AC55" s="38"/>
      <c r="AD55" s="38"/>
      <c r="AE55" s="38"/>
      <c r="AF55" s="41"/>
      <c r="AG55" s="275"/>
      <c r="AH55" s="53"/>
      <c r="AI55" s="56"/>
    </row>
    <row r="56" spans="2:35" ht="14.5" customHeight="1" x14ac:dyDescent="0.25">
      <c r="B56" s="31"/>
      <c r="C56" s="31"/>
      <c r="D56" s="7" t="s">
        <v>30</v>
      </c>
      <c r="E56" s="8"/>
      <c r="F56" s="31"/>
      <c r="G56" s="31"/>
      <c r="H56" s="34">
        <f>AVERAGE(H3:H55)</f>
        <v>184.84411764705877</v>
      </c>
      <c r="I56" s="34"/>
      <c r="J56" s="33">
        <f t="shared" ref="J56:AF56" si="0">AVERAGE(J3:J55)</f>
        <v>242.76470588235293</v>
      </c>
      <c r="K56" s="33">
        <f t="shared" si="0"/>
        <v>304.43333333333334</v>
      </c>
      <c r="L56" s="33">
        <f t="shared" si="0"/>
        <v>319.23333333333335</v>
      </c>
      <c r="M56" s="33">
        <f t="shared" si="0"/>
        <v>313.03333333333336</v>
      </c>
      <c r="N56" s="34">
        <f t="shared" si="0"/>
        <v>61.4</v>
      </c>
      <c r="O56" s="34">
        <f t="shared" si="0"/>
        <v>76.2</v>
      </c>
      <c r="P56" s="34">
        <f t="shared" si="0"/>
        <v>70</v>
      </c>
      <c r="Q56" s="34">
        <f t="shared" si="0"/>
        <v>1.1168666666666667</v>
      </c>
      <c r="R56" s="175">
        <f t="shared" si="0"/>
        <v>1.8419333333333332</v>
      </c>
      <c r="S56" s="175">
        <f t="shared" si="0"/>
        <v>3.0912666666666668</v>
      </c>
      <c r="T56" s="175">
        <f t="shared" si="0"/>
        <v>1.1122333333333332</v>
      </c>
      <c r="U56" s="175">
        <f t="shared" si="0"/>
        <v>1.8311666666666666</v>
      </c>
      <c r="V56" s="175">
        <f t="shared" si="0"/>
        <v>3.0699000000000001</v>
      </c>
      <c r="W56" s="175">
        <f t="shared" si="0"/>
        <v>1.1103333333333334</v>
      </c>
      <c r="X56" s="175">
        <f t="shared" si="0"/>
        <v>1.8271481481481477</v>
      </c>
      <c r="Y56" s="175">
        <f t="shared" si="0"/>
        <v>3.0672592592592589</v>
      </c>
      <c r="Z56" s="175">
        <f t="shared" si="0"/>
        <v>1.0946333333333336</v>
      </c>
      <c r="AA56" s="175">
        <f t="shared" si="0"/>
        <v>1.8141999999999998</v>
      </c>
      <c r="AB56" s="175">
        <f t="shared" si="0"/>
        <v>3.0538000000000007</v>
      </c>
      <c r="AC56" s="175">
        <f t="shared" si="0"/>
        <v>8.614133333333335</v>
      </c>
      <c r="AD56" s="175">
        <f t="shared" si="0"/>
        <v>8.501413793103449</v>
      </c>
      <c r="AE56" s="175">
        <f t="shared" si="0"/>
        <v>8.5681499999999993</v>
      </c>
      <c r="AF56" s="175">
        <f t="shared" si="0"/>
        <v>8.4709000000000003</v>
      </c>
      <c r="AG56" s="32">
        <v>20.04</v>
      </c>
      <c r="AH56" s="33">
        <f>AVERAGE(AH3:AH55)</f>
        <v>657.33333333333337</v>
      </c>
      <c r="AI56" s="56"/>
    </row>
    <row r="57" spans="2:35" ht="14.5" customHeight="1" x14ac:dyDescent="0.25">
      <c r="B57" s="31"/>
      <c r="C57" s="31"/>
      <c r="D57" s="7" t="s">
        <v>31</v>
      </c>
      <c r="E57" s="8"/>
      <c r="F57" s="31"/>
      <c r="G57" s="31"/>
      <c r="H57" s="34">
        <f>MAX(H3:H55)</f>
        <v>201.3</v>
      </c>
      <c r="I57" s="34"/>
      <c r="J57" s="33">
        <f t="shared" ref="J57:AH57" si="1">MAX(J3:J55)</f>
        <v>264</v>
      </c>
      <c r="K57" s="33">
        <f t="shared" si="1"/>
        <v>326</v>
      </c>
      <c r="L57" s="33">
        <f t="shared" si="1"/>
        <v>341</v>
      </c>
      <c r="M57" s="33">
        <f t="shared" si="1"/>
        <v>339</v>
      </c>
      <c r="N57" s="34">
        <f t="shared" si="1"/>
        <v>69</v>
      </c>
      <c r="O57" s="34">
        <f t="shared" si="1"/>
        <v>95</v>
      </c>
      <c r="P57" s="34">
        <f t="shared" si="1"/>
        <v>84</v>
      </c>
      <c r="Q57" s="34">
        <f t="shared" si="1"/>
        <v>1.2150000000000001</v>
      </c>
      <c r="R57" s="175">
        <f t="shared" si="1"/>
        <v>1.9810000000000001</v>
      </c>
      <c r="S57" s="175">
        <f t="shared" si="1"/>
        <v>3.3370000000000002</v>
      </c>
      <c r="T57" s="175">
        <f t="shared" si="1"/>
        <v>1.216</v>
      </c>
      <c r="U57" s="175">
        <f t="shared" si="1"/>
        <v>1.9410000000000001</v>
      </c>
      <c r="V57" s="175">
        <f t="shared" si="1"/>
        <v>3.2269999999999999</v>
      </c>
      <c r="W57" s="175">
        <f t="shared" si="1"/>
        <v>1.1850000000000001</v>
      </c>
      <c r="X57" s="175">
        <f t="shared" si="1"/>
        <v>1.9370000000000001</v>
      </c>
      <c r="Y57" s="175">
        <f t="shared" si="1"/>
        <v>3.2320000000000002</v>
      </c>
      <c r="Z57" s="175">
        <f t="shared" si="1"/>
        <v>1.1719999999999999</v>
      </c>
      <c r="AA57" s="175">
        <f t="shared" si="1"/>
        <v>1.9159999999999999</v>
      </c>
      <c r="AB57" s="175">
        <f t="shared" si="1"/>
        <v>3.194</v>
      </c>
      <c r="AC57" s="175">
        <f t="shared" si="1"/>
        <v>9.0890000000000004</v>
      </c>
      <c r="AD57" s="175">
        <f t="shared" si="1"/>
        <v>8.85</v>
      </c>
      <c r="AE57" s="175">
        <f t="shared" si="1"/>
        <v>9.0039999999999996</v>
      </c>
      <c r="AF57" s="175">
        <f t="shared" si="1"/>
        <v>8.7759999999999998</v>
      </c>
      <c r="AG57" s="32">
        <v>21.07</v>
      </c>
      <c r="AH57" s="33">
        <f t="shared" si="1"/>
        <v>1040</v>
      </c>
      <c r="AI57" s="56"/>
    </row>
    <row r="58" spans="2:35" ht="14.5" customHeight="1" x14ac:dyDescent="0.25">
      <c r="B58" s="31"/>
      <c r="C58" s="31"/>
      <c r="D58" s="7" t="s">
        <v>32</v>
      </c>
      <c r="E58" s="8"/>
      <c r="F58" s="31"/>
      <c r="G58" s="31"/>
      <c r="H58" s="34">
        <f>MIN(H3:H55)</f>
        <v>168.1</v>
      </c>
      <c r="I58" s="34"/>
      <c r="J58" s="33">
        <f t="shared" ref="J58:AH58" si="2">MIN(J3:J55)</f>
        <v>224</v>
      </c>
      <c r="K58" s="33">
        <f t="shared" si="2"/>
        <v>283</v>
      </c>
      <c r="L58" s="33">
        <f t="shared" si="2"/>
        <v>298</v>
      </c>
      <c r="M58" s="33">
        <f t="shared" si="2"/>
        <v>295</v>
      </c>
      <c r="N58" s="34">
        <f t="shared" si="2"/>
        <v>49</v>
      </c>
      <c r="O58" s="34">
        <f t="shared" si="2"/>
        <v>66</v>
      </c>
      <c r="P58" s="34">
        <f t="shared" si="2"/>
        <v>56</v>
      </c>
      <c r="Q58" s="34">
        <f t="shared" si="2"/>
        <v>1.0109999999999999</v>
      </c>
      <c r="R58" s="175">
        <f t="shared" si="2"/>
        <v>1.7350000000000001</v>
      </c>
      <c r="S58" s="175">
        <f t="shared" si="2"/>
        <v>2.89</v>
      </c>
      <c r="T58" s="175">
        <f t="shared" si="2"/>
        <v>1.03</v>
      </c>
      <c r="U58" s="175">
        <f t="shared" si="2"/>
        <v>1.7110000000000001</v>
      </c>
      <c r="V58" s="175">
        <f t="shared" si="2"/>
        <v>2.8879999999999999</v>
      </c>
      <c r="W58" s="175">
        <f t="shared" si="2"/>
        <v>1.032</v>
      </c>
      <c r="X58" s="175">
        <f t="shared" si="2"/>
        <v>1.724</v>
      </c>
      <c r="Y58" s="175">
        <f t="shared" si="2"/>
        <v>2.8540000000000001</v>
      </c>
      <c r="Z58" s="175">
        <f t="shared" si="2"/>
        <v>1.0109999999999999</v>
      </c>
      <c r="AA58" s="175">
        <f t="shared" si="2"/>
        <v>1.7110000000000001</v>
      </c>
      <c r="AB58" s="175">
        <f t="shared" si="2"/>
        <v>2.8540000000000001</v>
      </c>
      <c r="AC58" s="175">
        <f t="shared" si="2"/>
        <v>8.1669999999999998</v>
      </c>
      <c r="AD58" s="175">
        <f t="shared" si="2"/>
        <v>8.0809999999999995</v>
      </c>
      <c r="AE58" s="175">
        <f t="shared" si="2"/>
        <v>8.1310000000000002</v>
      </c>
      <c r="AF58" s="175">
        <f t="shared" si="2"/>
        <v>8.0809999999999995</v>
      </c>
      <c r="AG58" s="32">
        <v>19.010000000000002</v>
      </c>
      <c r="AH58" s="33">
        <f t="shared" si="2"/>
        <v>320</v>
      </c>
      <c r="AI58" s="56"/>
    </row>
    <row r="59" spans="2:35" ht="4.5" customHeight="1" x14ac:dyDescent="0.25">
      <c r="B59" s="30"/>
      <c r="C59" s="75"/>
      <c r="D59" s="81"/>
      <c r="E59" s="82"/>
      <c r="F59" s="75"/>
      <c r="G59" s="75"/>
      <c r="H59" s="83"/>
      <c r="I59" s="83"/>
      <c r="J59" s="75"/>
      <c r="K59" s="75"/>
      <c r="L59" s="75"/>
      <c r="M59" s="75"/>
      <c r="N59" s="75"/>
      <c r="O59" s="75"/>
      <c r="P59" s="75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  <c r="AE59" s="97"/>
      <c r="AF59" s="97"/>
      <c r="AG59" s="286"/>
      <c r="AH59" s="40"/>
      <c r="AI59" s="56" t="e">
        <f>CONCATENATE(AF59 &amp; "." &amp;#REF!)</f>
        <v>#REF!</v>
      </c>
    </row>
    <row r="60" spans="2:35" hidden="1" x14ac:dyDescent="0.35">
      <c r="D60" s="27"/>
      <c r="E60" s="27"/>
      <c r="N60" s="27"/>
      <c r="O60" s="27"/>
      <c r="P60" s="27"/>
      <c r="Z60" s="27"/>
      <c r="AA60" s="27"/>
      <c r="AB60" s="27"/>
      <c r="AF60" s="27"/>
      <c r="AG60" s="278"/>
      <c r="AH60" s="27"/>
    </row>
    <row r="61" spans="2:35" hidden="1" x14ac:dyDescent="0.35">
      <c r="D61" s="27"/>
      <c r="E61" s="27"/>
      <c r="N61" s="27"/>
      <c r="O61" s="27"/>
      <c r="P61" s="27"/>
      <c r="Z61" s="27"/>
      <c r="AA61" s="27"/>
      <c r="AB61" s="27"/>
      <c r="AF61" s="27"/>
      <c r="AG61" s="278"/>
      <c r="AH61" s="27"/>
    </row>
    <row r="62" spans="2:35" hidden="1" x14ac:dyDescent="0.35">
      <c r="D62" s="27"/>
      <c r="E62" s="27"/>
      <c r="N62" s="27"/>
      <c r="O62" s="27"/>
      <c r="P62" s="27"/>
      <c r="Z62" s="27"/>
      <c r="AA62" s="27"/>
      <c r="AB62" s="27"/>
      <c r="AF62" s="27"/>
      <c r="AG62" s="278"/>
      <c r="AH62" s="27"/>
    </row>
    <row r="63" spans="2:35" hidden="1" x14ac:dyDescent="0.35">
      <c r="D63" s="27"/>
      <c r="E63" s="27"/>
      <c r="N63" s="27"/>
      <c r="O63" s="27"/>
      <c r="P63" s="27"/>
      <c r="Z63" s="27"/>
      <c r="AA63" s="27"/>
      <c r="AB63" s="27"/>
      <c r="AF63" s="27"/>
      <c r="AG63" s="278"/>
      <c r="AH63" s="27"/>
    </row>
    <row r="64" spans="2:35" hidden="1" x14ac:dyDescent="0.35">
      <c r="D64" s="27"/>
      <c r="E64" s="27"/>
      <c r="N64" s="27"/>
      <c r="O64" s="27"/>
      <c r="P64" s="27"/>
      <c r="Z64" s="27"/>
      <c r="AA64" s="27"/>
      <c r="AB64" s="27"/>
      <c r="AF64" s="27"/>
      <c r="AG64" s="278"/>
      <c r="AH64" s="27"/>
    </row>
    <row r="65" spans="4:34" hidden="1" x14ac:dyDescent="0.35">
      <c r="D65" s="27"/>
      <c r="E65" s="27"/>
      <c r="N65" s="27"/>
      <c r="O65" s="27"/>
      <c r="P65" s="27"/>
      <c r="Z65" s="27"/>
      <c r="AA65" s="27"/>
      <c r="AB65" s="27"/>
      <c r="AF65" s="27"/>
      <c r="AG65" s="278"/>
      <c r="AH65" s="27"/>
    </row>
    <row r="66" spans="4:34" hidden="1" x14ac:dyDescent="0.35">
      <c r="D66" s="27"/>
      <c r="E66" s="27"/>
      <c r="N66" s="27"/>
      <c r="O66" s="27"/>
      <c r="P66" s="27"/>
      <c r="Z66" s="27"/>
      <c r="AA66" s="27"/>
      <c r="AB66" s="27"/>
      <c r="AF66" s="27"/>
      <c r="AG66" s="278"/>
      <c r="AH66" s="27"/>
    </row>
    <row r="67" spans="4:34" hidden="1" x14ac:dyDescent="0.35">
      <c r="D67" s="27"/>
      <c r="E67" s="27"/>
      <c r="N67" s="27"/>
      <c r="O67" s="27"/>
      <c r="P67" s="27"/>
      <c r="Z67" s="27"/>
      <c r="AA67" s="27"/>
      <c r="AB67" s="27"/>
      <c r="AF67" s="27"/>
      <c r="AG67" s="278"/>
      <c r="AH67" s="27"/>
    </row>
    <row r="68" spans="4:34" hidden="1" x14ac:dyDescent="0.35">
      <c r="D68" s="27"/>
      <c r="E68" s="27"/>
      <c r="N68" s="27"/>
      <c r="O68" s="27"/>
      <c r="P68" s="27"/>
      <c r="Z68" s="27"/>
      <c r="AA68" s="27"/>
      <c r="AB68" s="27"/>
      <c r="AF68" s="27"/>
      <c r="AG68" s="278"/>
      <c r="AH68" s="27"/>
    </row>
    <row r="69" spans="4:34" hidden="1" x14ac:dyDescent="0.35">
      <c r="D69" s="27"/>
      <c r="E69" s="27"/>
      <c r="N69" s="27"/>
      <c r="O69" s="27"/>
      <c r="P69" s="27"/>
      <c r="Z69" s="27"/>
      <c r="AA69" s="27"/>
      <c r="AB69" s="27"/>
      <c r="AF69" s="27"/>
      <c r="AG69" s="278"/>
      <c r="AH69" s="27"/>
    </row>
    <row r="70" spans="4:34" hidden="1" x14ac:dyDescent="0.35">
      <c r="D70" s="27"/>
      <c r="E70" s="27"/>
      <c r="N70" s="27"/>
      <c r="O70" s="27"/>
      <c r="P70" s="27"/>
      <c r="Z70" s="27"/>
      <c r="AA70" s="27"/>
      <c r="AB70" s="27"/>
      <c r="AF70" s="27"/>
      <c r="AG70" s="278"/>
      <c r="AH70" s="27"/>
    </row>
    <row r="71" spans="4:34" hidden="1" x14ac:dyDescent="0.35">
      <c r="D71" s="27"/>
      <c r="E71" s="27"/>
      <c r="N71" s="27"/>
      <c r="O71" s="27"/>
      <c r="P71" s="27"/>
      <c r="Z71" s="27"/>
      <c r="AA71" s="27"/>
      <c r="AB71" s="27"/>
      <c r="AF71" s="27"/>
      <c r="AG71" s="278"/>
      <c r="AH71" s="27"/>
    </row>
    <row r="72" spans="4:34" hidden="1" x14ac:dyDescent="0.35">
      <c r="D72" s="27"/>
      <c r="E72" s="27"/>
      <c r="N72" s="27"/>
      <c r="O72" s="27"/>
      <c r="P72" s="27"/>
      <c r="Z72" s="27"/>
      <c r="AA72" s="27"/>
      <c r="AB72" s="27"/>
      <c r="AF72" s="27"/>
      <c r="AG72" s="278"/>
      <c r="AH72" s="27"/>
    </row>
    <row r="73" spans="4:34" hidden="1" x14ac:dyDescent="0.35">
      <c r="D73" s="27"/>
      <c r="E73" s="27"/>
      <c r="N73" s="27"/>
      <c r="O73" s="27"/>
      <c r="P73" s="27"/>
      <c r="Z73" s="27"/>
      <c r="AA73" s="27"/>
      <c r="AB73" s="27"/>
      <c r="AF73" s="27"/>
      <c r="AG73" s="278"/>
      <c r="AH73" s="27"/>
    </row>
    <row r="74" spans="4:34" hidden="1" x14ac:dyDescent="0.35">
      <c r="D74" s="27"/>
      <c r="E74" s="27"/>
      <c r="N74" s="27"/>
      <c r="O74" s="27"/>
      <c r="P74" s="27"/>
      <c r="Z74" s="27"/>
      <c r="AA74" s="27"/>
      <c r="AB74" s="27"/>
      <c r="AF74" s="27"/>
      <c r="AG74" s="278"/>
      <c r="AH74" s="27"/>
    </row>
    <row r="75" spans="4:34" hidden="1" x14ac:dyDescent="0.35">
      <c r="D75" s="27"/>
      <c r="E75" s="27"/>
      <c r="N75" s="27"/>
      <c r="O75" s="27"/>
      <c r="P75" s="27"/>
      <c r="Z75" s="27"/>
      <c r="AA75" s="27"/>
      <c r="AB75" s="27"/>
      <c r="AF75" s="27"/>
      <c r="AG75" s="278"/>
      <c r="AH75" s="27"/>
    </row>
    <row r="76" spans="4:34" hidden="1" x14ac:dyDescent="0.35">
      <c r="D76" s="27"/>
      <c r="E76" s="27"/>
      <c r="N76" s="27"/>
      <c r="O76" s="27"/>
      <c r="P76" s="27"/>
      <c r="Z76" s="27"/>
      <c r="AA76" s="27"/>
      <c r="AB76" s="27"/>
      <c r="AF76" s="27"/>
      <c r="AG76" s="278"/>
      <c r="AH76" s="27"/>
    </row>
    <row r="77" spans="4:34" hidden="1" x14ac:dyDescent="0.35">
      <c r="D77" s="27"/>
      <c r="E77" s="27"/>
      <c r="N77" s="27"/>
      <c r="O77" s="27"/>
      <c r="P77" s="27"/>
      <c r="Z77" s="27"/>
      <c r="AA77" s="27"/>
      <c r="AB77" s="27"/>
      <c r="AF77" s="27"/>
      <c r="AG77" s="278"/>
      <c r="AH77" s="27"/>
    </row>
    <row r="78" spans="4:34" hidden="1" x14ac:dyDescent="0.35">
      <c r="D78" s="27"/>
      <c r="E78" s="27"/>
      <c r="N78" s="27"/>
      <c r="O78" s="27"/>
      <c r="P78" s="27"/>
      <c r="Z78" s="27"/>
      <c r="AA78" s="27"/>
      <c r="AB78" s="27"/>
      <c r="AF78" s="27"/>
      <c r="AG78" s="278"/>
      <c r="AH78" s="27"/>
    </row>
    <row r="79" spans="4:34" hidden="1" x14ac:dyDescent="0.35">
      <c r="D79" s="27"/>
      <c r="E79" s="27"/>
      <c r="N79" s="27"/>
      <c r="O79" s="27"/>
      <c r="P79" s="27"/>
      <c r="Z79" s="27"/>
      <c r="AA79" s="27"/>
      <c r="AB79" s="27"/>
      <c r="AF79" s="27"/>
      <c r="AG79" s="278"/>
      <c r="AH79" s="27"/>
    </row>
    <row r="80" spans="4:34" hidden="1" x14ac:dyDescent="0.35">
      <c r="D80" s="27"/>
      <c r="E80" s="27"/>
      <c r="N80" s="27"/>
      <c r="O80" s="27"/>
      <c r="P80" s="27"/>
      <c r="Z80" s="27"/>
      <c r="AA80" s="27"/>
      <c r="AB80" s="27"/>
      <c r="AF80" s="27"/>
      <c r="AG80" s="278"/>
      <c r="AH80" s="27"/>
    </row>
    <row r="81" spans="4:34" hidden="1" x14ac:dyDescent="0.35">
      <c r="D81" s="27"/>
      <c r="E81" s="27"/>
      <c r="N81" s="27"/>
      <c r="O81" s="27"/>
      <c r="P81" s="27"/>
      <c r="Z81" s="27"/>
      <c r="AA81" s="27"/>
      <c r="AB81" s="27"/>
      <c r="AF81" s="27"/>
      <c r="AG81" s="278"/>
      <c r="AH81" s="27"/>
    </row>
    <row r="82" spans="4:34" hidden="1" x14ac:dyDescent="0.35">
      <c r="D82" s="27"/>
      <c r="E82" s="27"/>
      <c r="N82" s="27"/>
      <c r="O82" s="27"/>
      <c r="P82" s="27"/>
      <c r="Z82" s="27"/>
      <c r="AA82" s="27"/>
      <c r="AB82" s="27"/>
      <c r="AF82" s="27"/>
      <c r="AG82" s="278"/>
      <c r="AH82" s="27"/>
    </row>
    <row r="83" spans="4:34" hidden="1" x14ac:dyDescent="0.35">
      <c r="D83" s="27"/>
      <c r="E83" s="27"/>
      <c r="N83" s="27"/>
      <c r="O83" s="27"/>
      <c r="P83" s="27"/>
      <c r="Z83" s="27"/>
      <c r="AA83" s="27"/>
      <c r="AB83" s="27"/>
      <c r="AF83" s="27"/>
      <c r="AG83" s="278"/>
      <c r="AH83" s="27"/>
    </row>
    <row r="84" spans="4:34" hidden="1" x14ac:dyDescent="0.35">
      <c r="D84" s="27"/>
      <c r="E84" s="27"/>
      <c r="N84" s="27"/>
      <c r="O84" s="27"/>
      <c r="P84" s="27"/>
      <c r="Z84" s="27"/>
      <c r="AA84" s="27"/>
      <c r="AB84" s="27"/>
      <c r="AF84" s="27"/>
      <c r="AG84" s="278"/>
      <c r="AH84" s="27"/>
    </row>
    <row r="85" spans="4:34" hidden="1" x14ac:dyDescent="0.35">
      <c r="D85" s="27"/>
      <c r="E85" s="27"/>
      <c r="N85" s="27"/>
      <c r="O85" s="27"/>
      <c r="P85" s="27"/>
      <c r="Z85" s="27"/>
      <c r="AA85" s="27"/>
      <c r="AB85" s="27"/>
      <c r="AF85" s="27"/>
      <c r="AG85" s="278"/>
      <c r="AH85" s="27"/>
    </row>
    <row r="86" spans="4:34" hidden="1" x14ac:dyDescent="0.35">
      <c r="D86" s="27"/>
      <c r="E86" s="27"/>
      <c r="N86" s="27"/>
      <c r="O86" s="27"/>
      <c r="P86" s="27"/>
      <c r="Z86" s="27"/>
      <c r="AA86" s="27"/>
      <c r="AB86" s="27"/>
      <c r="AF86" s="27"/>
      <c r="AG86" s="278"/>
      <c r="AH86" s="27"/>
    </row>
    <row r="87" spans="4:34" hidden="1" x14ac:dyDescent="0.35">
      <c r="D87" s="27"/>
      <c r="E87" s="27"/>
      <c r="N87" s="27"/>
      <c r="O87" s="27"/>
      <c r="P87" s="27"/>
      <c r="Z87" s="27"/>
      <c r="AA87" s="27"/>
      <c r="AB87" s="27"/>
      <c r="AF87" s="27"/>
      <c r="AG87" s="278"/>
      <c r="AH87" s="27"/>
    </row>
    <row r="88" spans="4:34" hidden="1" x14ac:dyDescent="0.35">
      <c r="D88" s="27"/>
      <c r="E88" s="27"/>
      <c r="N88" s="27"/>
      <c r="O88" s="27"/>
      <c r="P88" s="27"/>
      <c r="Z88" s="27"/>
      <c r="AA88" s="27"/>
      <c r="AB88" s="27"/>
      <c r="AF88" s="27"/>
      <c r="AG88" s="278"/>
      <c r="AH88" s="27"/>
    </row>
    <row r="89" spans="4:34" hidden="1" x14ac:dyDescent="0.35">
      <c r="D89" s="27"/>
      <c r="E89" s="27"/>
      <c r="N89" s="27"/>
      <c r="O89" s="27"/>
      <c r="P89" s="27"/>
      <c r="Z89" s="27"/>
      <c r="AA89" s="27"/>
      <c r="AB89" s="27"/>
      <c r="AF89" s="27"/>
      <c r="AG89" s="278"/>
      <c r="AH89" s="27"/>
    </row>
    <row r="90" spans="4:34" hidden="1" x14ac:dyDescent="0.35">
      <c r="D90" s="27"/>
      <c r="E90" s="27"/>
      <c r="N90" s="27"/>
      <c r="O90" s="27"/>
      <c r="P90" s="27"/>
      <c r="Z90" s="27"/>
      <c r="AA90" s="27"/>
      <c r="AB90" s="27"/>
      <c r="AF90" s="27"/>
      <c r="AG90" s="278"/>
      <c r="AH90" s="27"/>
    </row>
    <row r="91" spans="4:34" hidden="1" x14ac:dyDescent="0.35">
      <c r="D91" s="27"/>
      <c r="E91" s="27"/>
      <c r="N91" s="27"/>
      <c r="O91" s="27"/>
      <c r="P91" s="27"/>
      <c r="Z91" s="27"/>
      <c r="AA91" s="27"/>
      <c r="AB91" s="27"/>
      <c r="AF91" s="27"/>
      <c r="AG91" s="278"/>
      <c r="AH91" s="27"/>
    </row>
    <row r="92" spans="4:34" hidden="1" x14ac:dyDescent="0.35">
      <c r="D92" s="27"/>
      <c r="E92" s="27"/>
      <c r="N92" s="27"/>
      <c r="O92" s="27"/>
      <c r="P92" s="27"/>
      <c r="Z92" s="27"/>
      <c r="AA92" s="27"/>
      <c r="AB92" s="27"/>
      <c r="AF92" s="27"/>
      <c r="AG92" s="278"/>
      <c r="AH92" s="27"/>
    </row>
    <row r="93" spans="4:34" hidden="1" x14ac:dyDescent="0.35">
      <c r="D93" s="27"/>
      <c r="E93" s="27"/>
      <c r="N93" s="27"/>
      <c r="O93" s="27"/>
      <c r="P93" s="27"/>
      <c r="Z93" s="27"/>
      <c r="AA93" s="27"/>
      <c r="AB93" s="27"/>
      <c r="AF93" s="27"/>
      <c r="AG93" s="278"/>
      <c r="AH93" s="27"/>
    </row>
    <row r="94" spans="4:34" hidden="1" x14ac:dyDescent="0.35">
      <c r="D94" s="27"/>
      <c r="E94" s="27"/>
      <c r="N94" s="27"/>
      <c r="O94" s="27"/>
      <c r="P94" s="27"/>
      <c r="Z94" s="27"/>
      <c r="AA94" s="27"/>
      <c r="AB94" s="27"/>
      <c r="AF94" s="27"/>
      <c r="AG94" s="278"/>
      <c r="AH94" s="27"/>
    </row>
    <row r="95" spans="4:34" hidden="1" x14ac:dyDescent="0.35">
      <c r="D95" s="27"/>
      <c r="E95" s="27"/>
      <c r="N95" s="27"/>
      <c r="O95" s="27"/>
      <c r="P95" s="27"/>
      <c r="Z95" s="27"/>
      <c r="AA95" s="27"/>
      <c r="AB95" s="27"/>
      <c r="AF95" s="27"/>
      <c r="AG95" s="278"/>
      <c r="AH95" s="27"/>
    </row>
    <row r="96" spans="4:34" hidden="1" x14ac:dyDescent="0.35">
      <c r="D96" s="27"/>
      <c r="E96" s="27"/>
      <c r="N96" s="27"/>
      <c r="O96" s="27"/>
      <c r="P96" s="27"/>
      <c r="Z96" s="27"/>
      <c r="AA96" s="27"/>
      <c r="AB96" s="27"/>
      <c r="AF96" s="27"/>
      <c r="AG96" s="278"/>
      <c r="AH96" s="27"/>
    </row>
    <row r="97" spans="4:34" hidden="1" x14ac:dyDescent="0.35">
      <c r="D97" s="27"/>
      <c r="E97" s="27"/>
      <c r="N97" s="27"/>
      <c r="O97" s="27"/>
      <c r="P97" s="27"/>
      <c r="Z97" s="27"/>
      <c r="AA97" s="27"/>
      <c r="AB97" s="27"/>
      <c r="AF97" s="27"/>
      <c r="AG97" s="278"/>
      <c r="AH97" s="27"/>
    </row>
    <row r="98" spans="4:34" hidden="1" x14ac:dyDescent="0.35">
      <c r="D98" s="27"/>
      <c r="E98" s="27"/>
      <c r="N98" s="27"/>
      <c r="O98" s="27"/>
      <c r="P98" s="27"/>
      <c r="Z98" s="27"/>
      <c r="AA98" s="27"/>
      <c r="AB98" s="27"/>
      <c r="AF98" s="27"/>
      <c r="AG98" s="278"/>
      <c r="AH98" s="27"/>
    </row>
    <row r="99" spans="4:34" hidden="1" x14ac:dyDescent="0.35">
      <c r="D99" s="27"/>
      <c r="E99" s="27"/>
      <c r="N99" s="27"/>
      <c r="O99" s="27"/>
      <c r="P99" s="27"/>
      <c r="Z99" s="27"/>
      <c r="AA99" s="27"/>
      <c r="AB99" s="27"/>
      <c r="AF99" s="27"/>
      <c r="AG99" s="278"/>
      <c r="AH99" s="27"/>
    </row>
    <row r="100" spans="4:34" hidden="1" x14ac:dyDescent="0.35">
      <c r="D100" s="27"/>
      <c r="E100" s="27"/>
      <c r="N100" s="27"/>
      <c r="O100" s="27"/>
      <c r="P100" s="27"/>
      <c r="Z100" s="27"/>
      <c r="AA100" s="27"/>
      <c r="AB100" s="27"/>
      <c r="AF100" s="27"/>
      <c r="AG100" s="278"/>
      <c r="AH100" s="27"/>
    </row>
    <row r="101" spans="4:34" hidden="1" x14ac:dyDescent="0.35">
      <c r="D101" s="27"/>
      <c r="E101" s="27"/>
      <c r="N101" s="27"/>
      <c r="O101" s="27"/>
      <c r="P101" s="27"/>
      <c r="Z101" s="27"/>
      <c r="AA101" s="27"/>
      <c r="AB101" s="27"/>
      <c r="AF101" s="27"/>
      <c r="AG101" s="278"/>
      <c r="AH101" s="27"/>
    </row>
    <row r="102" spans="4:34" hidden="1" x14ac:dyDescent="0.35">
      <c r="D102" s="27"/>
      <c r="E102" s="27"/>
      <c r="N102" s="27"/>
      <c r="O102" s="27"/>
      <c r="P102" s="27"/>
      <c r="Z102" s="27"/>
      <c r="AA102" s="27"/>
      <c r="AB102" s="27"/>
      <c r="AF102" s="27"/>
      <c r="AG102" s="278"/>
      <c r="AH102" s="27"/>
    </row>
    <row r="103" spans="4:34" hidden="1" x14ac:dyDescent="0.35">
      <c r="D103" s="27"/>
      <c r="E103" s="27"/>
      <c r="N103" s="27"/>
      <c r="O103" s="27"/>
      <c r="P103" s="27"/>
      <c r="Z103" s="27"/>
      <c r="AA103" s="27"/>
      <c r="AB103" s="27"/>
      <c r="AF103" s="27"/>
      <c r="AG103" s="278"/>
      <c r="AH103" s="27"/>
    </row>
    <row r="104" spans="4:34" hidden="1" x14ac:dyDescent="0.35">
      <c r="D104" s="27"/>
      <c r="E104" s="27"/>
      <c r="N104" s="27"/>
      <c r="O104" s="27"/>
      <c r="P104" s="27"/>
      <c r="Z104" s="27"/>
      <c r="AA104" s="27"/>
      <c r="AB104" s="27"/>
      <c r="AF104" s="27"/>
      <c r="AG104" s="278"/>
      <c r="AH104" s="27"/>
    </row>
    <row r="105" spans="4:34" hidden="1" x14ac:dyDescent="0.35">
      <c r="D105" s="27"/>
      <c r="E105" s="27"/>
      <c r="N105" s="27"/>
      <c r="O105" s="27"/>
      <c r="P105" s="27"/>
      <c r="Z105" s="27"/>
      <c r="AA105" s="27"/>
      <c r="AB105" s="27"/>
      <c r="AF105" s="27"/>
      <c r="AG105" s="278"/>
      <c r="AH105" s="27"/>
    </row>
    <row r="106" spans="4:34" hidden="1" x14ac:dyDescent="0.35">
      <c r="D106" s="27"/>
      <c r="E106" s="27"/>
      <c r="N106" s="27"/>
      <c r="O106" s="27"/>
      <c r="P106" s="27"/>
      <c r="Z106" s="27"/>
      <c r="AA106" s="27"/>
      <c r="AB106" s="27"/>
      <c r="AF106" s="27"/>
      <c r="AG106" s="278"/>
      <c r="AH106" s="27"/>
    </row>
    <row r="107" spans="4:34" hidden="1" x14ac:dyDescent="0.35">
      <c r="D107" s="27"/>
      <c r="E107" s="27"/>
      <c r="N107" s="27"/>
      <c r="O107" s="27"/>
      <c r="P107" s="27"/>
      <c r="Z107" s="27"/>
      <c r="AA107" s="27"/>
      <c r="AB107" s="27"/>
      <c r="AF107" s="27"/>
      <c r="AG107" s="278"/>
      <c r="AH107" s="27"/>
    </row>
    <row r="108" spans="4:34" hidden="1" x14ac:dyDescent="0.35">
      <c r="D108" s="27"/>
      <c r="E108" s="27"/>
      <c r="N108" s="27"/>
      <c r="O108" s="27"/>
      <c r="P108" s="27"/>
      <c r="Z108" s="27"/>
      <c r="AA108" s="27"/>
      <c r="AB108" s="27"/>
      <c r="AF108" s="27"/>
      <c r="AG108" s="278"/>
      <c r="AH108" s="27"/>
    </row>
    <row r="109" spans="4:34" hidden="1" x14ac:dyDescent="0.35">
      <c r="D109" s="27"/>
      <c r="E109" s="27"/>
      <c r="N109" s="27"/>
      <c r="O109" s="27"/>
      <c r="P109" s="27"/>
      <c r="Z109" s="27"/>
      <c r="AA109" s="27"/>
      <c r="AB109" s="27"/>
      <c r="AF109" s="27"/>
      <c r="AG109" s="278"/>
      <c r="AH109" s="27"/>
    </row>
    <row r="110" spans="4:34" hidden="1" x14ac:dyDescent="0.35">
      <c r="D110" s="27"/>
      <c r="E110" s="27"/>
      <c r="N110" s="27"/>
      <c r="O110" s="27"/>
      <c r="P110" s="27"/>
      <c r="Z110" s="27"/>
      <c r="AA110" s="27"/>
      <c r="AB110" s="27"/>
      <c r="AF110" s="27"/>
      <c r="AG110" s="278"/>
      <c r="AH110" s="27"/>
    </row>
    <row r="111" spans="4:34" hidden="1" x14ac:dyDescent="0.35">
      <c r="D111" s="27"/>
      <c r="E111" s="27"/>
      <c r="N111" s="27"/>
      <c r="O111" s="27"/>
      <c r="P111" s="27"/>
      <c r="Z111" s="27"/>
      <c r="AA111" s="27"/>
      <c r="AB111" s="27"/>
      <c r="AF111" s="27"/>
      <c r="AG111" s="278"/>
      <c r="AH111" s="27"/>
    </row>
    <row r="112" spans="4:34" hidden="1" x14ac:dyDescent="0.35">
      <c r="D112" s="27"/>
      <c r="E112" s="27"/>
      <c r="N112" s="27"/>
      <c r="O112" s="27"/>
      <c r="P112" s="27"/>
      <c r="Z112" s="27"/>
      <c r="AA112" s="27"/>
      <c r="AB112" s="27"/>
      <c r="AF112" s="27"/>
      <c r="AG112" s="278"/>
      <c r="AH112" s="27"/>
    </row>
    <row r="113" spans="4:34" hidden="1" x14ac:dyDescent="0.35">
      <c r="D113" s="27"/>
      <c r="E113" s="27"/>
      <c r="N113" s="27"/>
      <c r="O113" s="27"/>
      <c r="P113" s="27"/>
      <c r="Z113" s="27"/>
      <c r="AA113" s="27"/>
      <c r="AB113" s="27"/>
      <c r="AF113" s="27"/>
      <c r="AG113" s="278"/>
      <c r="AH113" s="27"/>
    </row>
    <row r="114" spans="4:34" hidden="1" x14ac:dyDescent="0.35">
      <c r="D114" s="27"/>
      <c r="E114" s="27"/>
      <c r="N114" s="27"/>
      <c r="O114" s="27"/>
      <c r="P114" s="27"/>
      <c r="Z114" s="27"/>
      <c r="AA114" s="27"/>
      <c r="AB114" s="27"/>
      <c r="AF114" s="27"/>
      <c r="AG114" s="278"/>
      <c r="AH114" s="27"/>
    </row>
    <row r="115" spans="4:34" hidden="1" x14ac:dyDescent="0.35">
      <c r="D115" s="27"/>
      <c r="E115" s="27"/>
      <c r="N115" s="27"/>
      <c r="O115" s="27"/>
      <c r="P115" s="27"/>
      <c r="Z115" s="27"/>
      <c r="AA115" s="27"/>
      <c r="AB115" s="27"/>
      <c r="AF115" s="27"/>
      <c r="AG115" s="278"/>
      <c r="AH115" s="27"/>
    </row>
    <row r="116" spans="4:34" hidden="1" x14ac:dyDescent="0.35">
      <c r="D116" s="27"/>
      <c r="E116" s="27"/>
      <c r="N116" s="27"/>
      <c r="O116" s="27"/>
      <c r="P116" s="27"/>
      <c r="Z116" s="27"/>
      <c r="AA116" s="27"/>
      <c r="AB116" s="27"/>
      <c r="AF116" s="27"/>
      <c r="AG116" s="278"/>
      <c r="AH116" s="27"/>
    </row>
    <row r="117" spans="4:34" hidden="1" x14ac:dyDescent="0.35">
      <c r="D117" s="27"/>
      <c r="E117" s="27"/>
      <c r="N117" s="27"/>
      <c r="O117" s="27"/>
      <c r="P117" s="27"/>
      <c r="Z117" s="27"/>
      <c r="AA117" s="27"/>
      <c r="AB117" s="27"/>
      <c r="AF117" s="27"/>
      <c r="AG117" s="278"/>
      <c r="AH117" s="27"/>
    </row>
    <row r="118" spans="4:34" hidden="1" x14ac:dyDescent="0.35">
      <c r="D118" s="27"/>
      <c r="E118" s="27"/>
      <c r="N118" s="27"/>
      <c r="O118" s="27"/>
      <c r="P118" s="27"/>
      <c r="Z118" s="27"/>
      <c r="AA118" s="27"/>
      <c r="AB118" s="27"/>
      <c r="AF118" s="27"/>
      <c r="AG118" s="278"/>
      <c r="AH118" s="27"/>
    </row>
    <row r="119" spans="4:34" hidden="1" x14ac:dyDescent="0.35">
      <c r="D119" s="27"/>
      <c r="E119" s="27"/>
      <c r="N119" s="27"/>
      <c r="O119" s="27"/>
      <c r="P119" s="27"/>
      <c r="Z119" s="27"/>
      <c r="AA119" s="27"/>
      <c r="AB119" s="27"/>
      <c r="AF119" s="27"/>
      <c r="AG119" s="278"/>
      <c r="AH119" s="27"/>
    </row>
    <row r="120" spans="4:34" hidden="1" x14ac:dyDescent="0.35">
      <c r="D120" s="27"/>
      <c r="E120" s="27"/>
      <c r="N120" s="27"/>
      <c r="O120" s="27"/>
      <c r="P120" s="27"/>
      <c r="Z120" s="27"/>
      <c r="AA120" s="27"/>
      <c r="AB120" s="27"/>
      <c r="AF120" s="27"/>
      <c r="AG120" s="278"/>
      <c r="AH120" s="27"/>
    </row>
    <row r="121" spans="4:34" hidden="1" x14ac:dyDescent="0.35">
      <c r="D121" s="27"/>
      <c r="E121" s="27"/>
      <c r="N121" s="27"/>
      <c r="O121" s="27"/>
      <c r="P121" s="27"/>
      <c r="Z121" s="27"/>
      <c r="AA121" s="27"/>
      <c r="AB121" s="27"/>
      <c r="AF121" s="27"/>
      <c r="AG121" s="278"/>
      <c r="AH121" s="27"/>
    </row>
    <row r="122" spans="4:34" hidden="1" x14ac:dyDescent="0.35">
      <c r="D122" s="27"/>
      <c r="E122" s="27"/>
      <c r="N122" s="27"/>
      <c r="O122" s="27"/>
      <c r="P122" s="27"/>
      <c r="Z122" s="27"/>
      <c r="AA122" s="27"/>
      <c r="AB122" s="27"/>
      <c r="AF122" s="27"/>
      <c r="AG122" s="278"/>
      <c r="AH122" s="27"/>
    </row>
    <row r="123" spans="4:34" hidden="1" x14ac:dyDescent="0.35">
      <c r="D123" s="27"/>
      <c r="E123" s="27"/>
      <c r="N123" s="27"/>
      <c r="O123" s="27"/>
      <c r="P123" s="27"/>
      <c r="Z123" s="27"/>
      <c r="AA123" s="27"/>
      <c r="AB123" s="27"/>
      <c r="AF123" s="27"/>
      <c r="AG123" s="278"/>
      <c r="AH123" s="27"/>
    </row>
    <row r="124" spans="4:34" hidden="1" x14ac:dyDescent="0.35">
      <c r="D124" s="27"/>
      <c r="E124" s="27"/>
      <c r="N124" s="27"/>
      <c r="O124" s="27"/>
      <c r="P124" s="27"/>
      <c r="Z124" s="27"/>
      <c r="AA124" s="27"/>
      <c r="AB124" s="27"/>
      <c r="AF124" s="27"/>
      <c r="AG124" s="278"/>
      <c r="AH124" s="27"/>
    </row>
    <row r="125" spans="4:34" hidden="1" x14ac:dyDescent="0.35">
      <c r="D125" s="27"/>
      <c r="E125" s="27"/>
      <c r="N125" s="27"/>
      <c r="O125" s="27"/>
      <c r="P125" s="27"/>
      <c r="Z125" s="27"/>
      <c r="AA125" s="27"/>
      <c r="AB125" s="27"/>
      <c r="AF125" s="27"/>
      <c r="AG125" s="278"/>
      <c r="AH125" s="27"/>
    </row>
    <row r="126" spans="4:34" hidden="1" x14ac:dyDescent="0.35">
      <c r="D126" s="27"/>
      <c r="E126" s="27"/>
      <c r="N126" s="27"/>
      <c r="O126" s="27"/>
      <c r="P126" s="27"/>
      <c r="Z126" s="27"/>
      <c r="AA126" s="27"/>
      <c r="AB126" s="27"/>
      <c r="AF126" s="27"/>
      <c r="AG126" s="278"/>
      <c r="AH126" s="27"/>
    </row>
    <row r="127" spans="4:34" hidden="1" x14ac:dyDescent="0.35">
      <c r="D127" s="27"/>
      <c r="E127" s="27"/>
      <c r="N127" s="27"/>
      <c r="O127" s="27"/>
      <c r="P127" s="27"/>
      <c r="Z127" s="27"/>
      <c r="AA127" s="27"/>
      <c r="AB127" s="27"/>
      <c r="AF127" s="27"/>
      <c r="AG127" s="278"/>
      <c r="AH127" s="27"/>
    </row>
    <row r="128" spans="4:34" hidden="1" x14ac:dyDescent="0.35">
      <c r="D128" s="27"/>
      <c r="E128" s="27"/>
      <c r="N128" s="27"/>
      <c r="O128" s="27"/>
      <c r="P128" s="27"/>
      <c r="Z128" s="27"/>
      <c r="AA128" s="27"/>
      <c r="AB128" s="27"/>
      <c r="AF128" s="27"/>
      <c r="AG128" s="278"/>
      <c r="AH128" s="27"/>
    </row>
    <row r="129" spans="4:34" hidden="1" x14ac:dyDescent="0.35">
      <c r="D129" s="27"/>
      <c r="E129" s="27"/>
      <c r="N129" s="27"/>
      <c r="O129" s="27"/>
      <c r="P129" s="27"/>
      <c r="Z129" s="27"/>
      <c r="AA129" s="27"/>
      <c r="AB129" s="27"/>
      <c r="AF129" s="27"/>
      <c r="AG129" s="278"/>
      <c r="AH129" s="27"/>
    </row>
    <row r="130" spans="4:34" hidden="1" x14ac:dyDescent="0.35">
      <c r="D130" s="27"/>
      <c r="E130" s="27"/>
      <c r="N130" s="27"/>
      <c r="O130" s="27"/>
      <c r="P130" s="27"/>
      <c r="Z130" s="27"/>
      <c r="AA130" s="27"/>
      <c r="AB130" s="27"/>
      <c r="AF130" s="27"/>
      <c r="AG130" s="278"/>
      <c r="AH130" s="27"/>
    </row>
    <row r="131" spans="4:34" hidden="1" x14ac:dyDescent="0.35">
      <c r="D131" s="27"/>
      <c r="E131" s="27"/>
      <c r="N131" s="27"/>
      <c r="O131" s="27"/>
      <c r="P131" s="27"/>
      <c r="Z131" s="27"/>
      <c r="AA131" s="27"/>
      <c r="AB131" s="27"/>
      <c r="AF131" s="27"/>
      <c r="AG131" s="278"/>
      <c r="AH131" s="27"/>
    </row>
    <row r="132" spans="4:34" hidden="1" x14ac:dyDescent="0.35">
      <c r="D132" s="27"/>
      <c r="E132" s="27"/>
      <c r="N132" s="27"/>
      <c r="O132" s="27"/>
      <c r="P132" s="27"/>
      <c r="Z132" s="27"/>
      <c r="AA132" s="27"/>
      <c r="AB132" s="27"/>
      <c r="AF132" s="27"/>
      <c r="AG132" s="278"/>
      <c r="AH132" s="27"/>
    </row>
    <row r="133" spans="4:34" hidden="1" x14ac:dyDescent="0.35">
      <c r="D133" s="27"/>
      <c r="E133" s="27"/>
      <c r="N133" s="27"/>
      <c r="O133" s="27"/>
      <c r="P133" s="27"/>
      <c r="Z133" s="27"/>
      <c r="AA133" s="27"/>
      <c r="AB133" s="27"/>
      <c r="AF133" s="27"/>
      <c r="AG133" s="278"/>
      <c r="AH133" s="27"/>
    </row>
    <row r="134" spans="4:34" hidden="1" x14ac:dyDescent="0.35">
      <c r="D134" s="27"/>
      <c r="E134" s="27"/>
      <c r="N134" s="27"/>
      <c r="O134" s="27"/>
      <c r="P134" s="27"/>
      <c r="Z134" s="27"/>
      <c r="AA134" s="27"/>
      <c r="AB134" s="27"/>
      <c r="AF134" s="27"/>
      <c r="AG134" s="278"/>
      <c r="AH134" s="27"/>
    </row>
    <row r="135" spans="4:34" hidden="1" x14ac:dyDescent="0.35">
      <c r="D135" s="27"/>
      <c r="E135" s="27"/>
      <c r="N135" s="27"/>
      <c r="O135" s="27"/>
      <c r="P135" s="27"/>
      <c r="Z135" s="27"/>
      <c r="AA135" s="27"/>
      <c r="AB135" s="27"/>
      <c r="AF135" s="27"/>
      <c r="AG135" s="278"/>
      <c r="AH135" s="27"/>
    </row>
    <row r="136" spans="4:34" hidden="1" x14ac:dyDescent="0.35">
      <c r="D136" s="27"/>
      <c r="E136" s="27"/>
      <c r="N136" s="27"/>
      <c r="O136" s="27"/>
      <c r="P136" s="27"/>
      <c r="Z136" s="27"/>
      <c r="AA136" s="27"/>
      <c r="AB136" s="27"/>
      <c r="AF136" s="27"/>
      <c r="AG136" s="278"/>
      <c r="AH136" s="27"/>
    </row>
    <row r="137" spans="4:34" hidden="1" x14ac:dyDescent="0.35">
      <c r="D137" s="27"/>
      <c r="E137" s="27"/>
      <c r="N137" s="27"/>
      <c r="O137" s="27"/>
      <c r="P137" s="27"/>
      <c r="Z137" s="27"/>
      <c r="AA137" s="27"/>
      <c r="AB137" s="27"/>
      <c r="AF137" s="27"/>
      <c r="AG137" s="278"/>
      <c r="AH137" s="27"/>
    </row>
    <row r="138" spans="4:34" hidden="1" x14ac:dyDescent="0.35">
      <c r="D138" s="27"/>
      <c r="E138" s="27"/>
      <c r="N138" s="27"/>
      <c r="O138" s="27"/>
      <c r="P138" s="27"/>
      <c r="Z138" s="27"/>
      <c r="AA138" s="27"/>
      <c r="AB138" s="27"/>
      <c r="AF138" s="27"/>
      <c r="AG138" s="278"/>
      <c r="AH138" s="27"/>
    </row>
    <row r="139" spans="4:34" hidden="1" x14ac:dyDescent="0.35">
      <c r="D139" s="27"/>
      <c r="E139" s="27"/>
      <c r="N139" s="27"/>
      <c r="O139" s="27"/>
      <c r="P139" s="27"/>
      <c r="Z139" s="27"/>
      <c r="AA139" s="27"/>
      <c r="AB139" s="27"/>
      <c r="AF139" s="27"/>
      <c r="AG139" s="278"/>
      <c r="AH139" s="27"/>
    </row>
    <row r="140" spans="4:34" hidden="1" x14ac:dyDescent="0.35">
      <c r="D140" s="27"/>
      <c r="E140" s="27"/>
      <c r="N140" s="27"/>
      <c r="O140" s="27"/>
      <c r="P140" s="27"/>
      <c r="Z140" s="27"/>
      <c r="AA140" s="27"/>
      <c r="AB140" s="27"/>
      <c r="AF140" s="27"/>
      <c r="AG140" s="278"/>
      <c r="AH140" s="27"/>
    </row>
    <row r="141" spans="4:34" hidden="1" x14ac:dyDescent="0.35">
      <c r="D141" s="27"/>
      <c r="E141" s="27"/>
      <c r="N141" s="27"/>
      <c r="O141" s="27"/>
      <c r="P141" s="27"/>
      <c r="Z141" s="27"/>
      <c r="AA141" s="27"/>
      <c r="AB141" s="27"/>
      <c r="AF141" s="27"/>
      <c r="AG141" s="278"/>
      <c r="AH141" s="27"/>
    </row>
    <row r="142" spans="4:34" hidden="1" x14ac:dyDescent="0.35">
      <c r="D142" s="27"/>
      <c r="E142" s="27"/>
      <c r="N142" s="27"/>
      <c r="O142" s="27"/>
      <c r="P142" s="27"/>
      <c r="Z142" s="27"/>
      <c r="AA142" s="27"/>
      <c r="AB142" s="27"/>
      <c r="AF142" s="27"/>
      <c r="AG142" s="278"/>
      <c r="AH142" s="27"/>
    </row>
    <row r="143" spans="4:34" hidden="1" x14ac:dyDescent="0.35">
      <c r="D143" s="27"/>
      <c r="E143" s="27"/>
      <c r="N143" s="27"/>
      <c r="O143" s="27"/>
      <c r="P143" s="27"/>
      <c r="Z143" s="27"/>
      <c r="AA143" s="27"/>
      <c r="AB143" s="27"/>
      <c r="AF143" s="27"/>
      <c r="AG143" s="278"/>
      <c r="AH143" s="27"/>
    </row>
    <row r="144" spans="4:34" hidden="1" x14ac:dyDescent="0.35">
      <c r="D144" s="27"/>
      <c r="E144" s="27"/>
      <c r="N144" s="27"/>
      <c r="O144" s="27"/>
      <c r="P144" s="27"/>
      <c r="Z144" s="27"/>
      <c r="AA144" s="27"/>
      <c r="AB144" s="27"/>
      <c r="AF144" s="27"/>
      <c r="AG144" s="278"/>
      <c r="AH144" s="27"/>
    </row>
    <row r="145" spans="4:34" hidden="1" x14ac:dyDescent="0.35">
      <c r="D145" s="27"/>
      <c r="E145" s="27"/>
      <c r="N145" s="27"/>
      <c r="O145" s="27"/>
      <c r="P145" s="27"/>
      <c r="Z145" s="27"/>
      <c r="AA145" s="27"/>
      <c r="AB145" s="27"/>
      <c r="AF145" s="27"/>
      <c r="AG145" s="278"/>
      <c r="AH145" s="27"/>
    </row>
    <row r="146" spans="4:34" hidden="1" x14ac:dyDescent="0.35">
      <c r="D146" s="27"/>
      <c r="E146" s="27"/>
      <c r="N146" s="27"/>
      <c r="O146" s="27"/>
      <c r="P146" s="27"/>
      <c r="Z146" s="27"/>
      <c r="AA146" s="27"/>
      <c r="AB146" s="27"/>
      <c r="AF146" s="27"/>
      <c r="AG146" s="278"/>
      <c r="AH146" s="27"/>
    </row>
    <row r="147" spans="4:34" hidden="1" x14ac:dyDescent="0.35">
      <c r="D147" s="27"/>
      <c r="E147" s="27"/>
      <c r="N147" s="27"/>
      <c r="O147" s="27"/>
      <c r="P147" s="27"/>
      <c r="Z147" s="27"/>
      <c r="AA147" s="27"/>
      <c r="AB147" s="27"/>
      <c r="AF147" s="27"/>
      <c r="AG147" s="278"/>
      <c r="AH147" s="27"/>
    </row>
    <row r="148" spans="4:34" hidden="1" x14ac:dyDescent="0.35">
      <c r="D148" s="27"/>
      <c r="E148" s="27"/>
      <c r="N148" s="27"/>
      <c r="O148" s="27"/>
      <c r="P148" s="27"/>
      <c r="Z148" s="27"/>
      <c r="AA148" s="27"/>
      <c r="AB148" s="27"/>
      <c r="AF148" s="27"/>
      <c r="AG148" s="278"/>
      <c r="AH148" s="27"/>
    </row>
    <row r="149" spans="4:34" hidden="1" x14ac:dyDescent="0.35">
      <c r="D149" s="27"/>
      <c r="E149" s="27"/>
      <c r="N149" s="27"/>
      <c r="O149" s="27"/>
      <c r="P149" s="27"/>
      <c r="Z149" s="27"/>
      <c r="AA149" s="27"/>
      <c r="AB149" s="27"/>
      <c r="AF149" s="27"/>
      <c r="AG149" s="278"/>
      <c r="AH149" s="27"/>
    </row>
    <row r="150" spans="4:34" hidden="1" x14ac:dyDescent="0.35">
      <c r="D150" s="27"/>
      <c r="E150" s="27"/>
      <c r="N150" s="27"/>
      <c r="O150" s="27"/>
      <c r="P150" s="27"/>
      <c r="Z150" s="27"/>
      <c r="AA150" s="27"/>
      <c r="AB150" s="27"/>
      <c r="AF150" s="27"/>
      <c r="AG150" s="278"/>
      <c r="AH150" s="27"/>
    </row>
    <row r="151" spans="4:34" hidden="1" x14ac:dyDescent="0.35">
      <c r="D151" s="27"/>
      <c r="E151" s="27"/>
      <c r="N151" s="27"/>
      <c r="O151" s="27"/>
      <c r="P151" s="27"/>
      <c r="Z151" s="27"/>
      <c r="AA151" s="27"/>
      <c r="AB151" s="27"/>
      <c r="AF151" s="27"/>
      <c r="AG151" s="278"/>
      <c r="AH151" s="27"/>
    </row>
    <row r="152" spans="4:34" hidden="1" x14ac:dyDescent="0.35">
      <c r="D152" s="27"/>
      <c r="E152" s="27"/>
      <c r="N152" s="27"/>
      <c r="O152" s="27"/>
      <c r="P152" s="27"/>
      <c r="Z152" s="27"/>
      <c r="AA152" s="27"/>
      <c r="AB152" s="27"/>
      <c r="AF152" s="27"/>
      <c r="AG152" s="278"/>
      <c r="AH152" s="27"/>
    </row>
    <row r="153" spans="4:34" hidden="1" x14ac:dyDescent="0.35">
      <c r="D153" s="27"/>
      <c r="E153" s="27"/>
      <c r="N153" s="27"/>
      <c r="O153" s="27"/>
      <c r="P153" s="27"/>
      <c r="Z153" s="27"/>
      <c r="AA153" s="27"/>
      <c r="AB153" s="27"/>
      <c r="AF153" s="27"/>
      <c r="AG153" s="278"/>
      <c r="AH153" s="27"/>
    </row>
    <row r="154" spans="4:34" hidden="1" x14ac:dyDescent="0.35">
      <c r="D154" s="27"/>
      <c r="E154" s="27"/>
      <c r="N154" s="27"/>
      <c r="O154" s="27"/>
      <c r="P154" s="27"/>
      <c r="Z154" s="27"/>
      <c r="AA154" s="27"/>
      <c r="AB154" s="27"/>
      <c r="AF154" s="27"/>
      <c r="AG154" s="278"/>
      <c r="AH154" s="27"/>
    </row>
    <row r="155" spans="4:34" hidden="1" x14ac:dyDescent="0.35">
      <c r="D155" s="27"/>
      <c r="E155" s="27"/>
      <c r="N155" s="27"/>
      <c r="O155" s="27"/>
      <c r="P155" s="27"/>
      <c r="Z155" s="27"/>
      <c r="AA155" s="27"/>
      <c r="AB155" s="27"/>
      <c r="AF155" s="27"/>
      <c r="AG155" s="278"/>
      <c r="AH155" s="27"/>
    </row>
    <row r="156" spans="4:34" hidden="1" x14ac:dyDescent="0.35">
      <c r="D156" s="27"/>
      <c r="E156" s="27"/>
      <c r="N156" s="27"/>
      <c r="O156" s="27"/>
      <c r="P156" s="27"/>
      <c r="Z156" s="27"/>
      <c r="AA156" s="27"/>
      <c r="AB156" s="27"/>
      <c r="AF156" s="27"/>
      <c r="AG156" s="278"/>
      <c r="AH156" s="27"/>
    </row>
    <row r="157" spans="4:34" hidden="1" x14ac:dyDescent="0.35">
      <c r="D157" s="27"/>
      <c r="E157" s="27"/>
      <c r="N157" s="27"/>
      <c r="O157" s="27"/>
      <c r="P157" s="27"/>
      <c r="Z157" s="27"/>
      <c r="AA157" s="27"/>
      <c r="AB157" s="27"/>
      <c r="AF157" s="27"/>
      <c r="AG157" s="278"/>
      <c r="AH157" s="27"/>
    </row>
    <row r="158" spans="4:34" hidden="1" x14ac:dyDescent="0.35">
      <c r="D158" s="27"/>
      <c r="E158" s="27"/>
      <c r="N158" s="27"/>
      <c r="O158" s="27"/>
      <c r="P158" s="27"/>
      <c r="Z158" s="27"/>
      <c r="AA158" s="27"/>
      <c r="AB158" s="27"/>
      <c r="AF158" s="27"/>
      <c r="AG158" s="278"/>
      <c r="AH158" s="27"/>
    </row>
    <row r="159" spans="4:34" hidden="1" x14ac:dyDescent="0.35">
      <c r="D159" s="27"/>
      <c r="E159" s="27"/>
      <c r="N159" s="27"/>
      <c r="O159" s="27"/>
      <c r="P159" s="27"/>
      <c r="Z159" s="27"/>
      <c r="AA159" s="27"/>
      <c r="AB159" s="27"/>
      <c r="AF159" s="27"/>
      <c r="AG159" s="278"/>
      <c r="AH159" s="27"/>
    </row>
    <row r="160" spans="4:34" hidden="1" x14ac:dyDescent="0.35">
      <c r="D160" s="27"/>
      <c r="E160" s="27"/>
      <c r="N160" s="27"/>
      <c r="O160" s="27"/>
      <c r="P160" s="27"/>
      <c r="Z160" s="27"/>
      <c r="AA160" s="27"/>
      <c r="AB160" s="27"/>
      <c r="AF160" s="27"/>
      <c r="AG160" s="278"/>
      <c r="AH160" s="27"/>
    </row>
    <row r="161" spans="4:34" hidden="1" x14ac:dyDescent="0.35">
      <c r="D161" s="27"/>
      <c r="E161" s="27"/>
      <c r="N161" s="27"/>
      <c r="O161" s="27"/>
      <c r="P161" s="27"/>
      <c r="Z161" s="27"/>
      <c r="AA161" s="27"/>
      <c r="AB161" s="27"/>
      <c r="AF161" s="27"/>
      <c r="AG161" s="278"/>
      <c r="AH161" s="27"/>
    </row>
    <row r="162" spans="4:34" hidden="1" x14ac:dyDescent="0.35">
      <c r="D162" s="27"/>
      <c r="E162" s="27"/>
      <c r="N162" s="27"/>
      <c r="O162" s="27"/>
      <c r="P162" s="27"/>
      <c r="Z162" s="27"/>
      <c r="AA162" s="27"/>
      <c r="AB162" s="27"/>
      <c r="AF162" s="27"/>
      <c r="AG162" s="278"/>
      <c r="AH162" s="27"/>
    </row>
    <row r="163" spans="4:34" hidden="1" x14ac:dyDescent="0.35">
      <c r="D163" s="27"/>
      <c r="E163" s="27"/>
      <c r="N163" s="27"/>
      <c r="O163" s="27"/>
      <c r="P163" s="27"/>
      <c r="Z163" s="27"/>
      <c r="AA163" s="27"/>
      <c r="AB163" s="27"/>
      <c r="AF163" s="27"/>
      <c r="AG163" s="278"/>
      <c r="AH163" s="27"/>
    </row>
    <row r="164" spans="4:34" hidden="1" x14ac:dyDescent="0.35">
      <c r="D164" s="27"/>
      <c r="E164" s="27"/>
      <c r="N164" s="27"/>
      <c r="O164" s="27"/>
      <c r="P164" s="27"/>
      <c r="Z164" s="27"/>
      <c r="AA164" s="27"/>
      <c r="AB164" s="27"/>
      <c r="AF164" s="27"/>
      <c r="AG164" s="278"/>
      <c r="AH164" s="27"/>
    </row>
    <row r="165" spans="4:34" hidden="1" x14ac:dyDescent="0.35">
      <c r="D165" s="27"/>
      <c r="E165" s="27"/>
      <c r="N165" s="27"/>
      <c r="O165" s="27"/>
      <c r="P165" s="27"/>
      <c r="Z165" s="27"/>
      <c r="AA165" s="27"/>
      <c r="AB165" s="27"/>
      <c r="AF165" s="27"/>
      <c r="AG165" s="278"/>
      <c r="AH165" s="27"/>
    </row>
    <row r="166" spans="4:34" hidden="1" x14ac:dyDescent="0.35">
      <c r="D166" s="27"/>
      <c r="E166" s="27"/>
      <c r="N166" s="27"/>
      <c r="O166" s="27"/>
      <c r="P166" s="27"/>
      <c r="Z166" s="27"/>
      <c r="AA166" s="27"/>
      <c r="AB166" s="27"/>
      <c r="AF166" s="27"/>
      <c r="AG166" s="278"/>
      <c r="AH166" s="27"/>
    </row>
    <row r="167" spans="4:34" hidden="1" x14ac:dyDescent="0.35">
      <c r="D167" s="27"/>
      <c r="E167" s="27"/>
      <c r="N167" s="27"/>
      <c r="O167" s="27"/>
      <c r="P167" s="27"/>
      <c r="Z167" s="27"/>
      <c r="AA167" s="27"/>
      <c r="AB167" s="27"/>
      <c r="AF167" s="27"/>
      <c r="AG167" s="278"/>
      <c r="AH167" s="27"/>
    </row>
    <row r="168" spans="4:34" hidden="1" x14ac:dyDescent="0.35">
      <c r="D168" s="27"/>
      <c r="E168" s="27"/>
      <c r="N168" s="27"/>
      <c r="O168" s="27"/>
      <c r="P168" s="27"/>
      <c r="Z168" s="27"/>
      <c r="AA168" s="27"/>
      <c r="AB168" s="27"/>
      <c r="AF168" s="27"/>
      <c r="AG168" s="278"/>
      <c r="AH168" s="27"/>
    </row>
    <row r="169" spans="4:34" hidden="1" x14ac:dyDescent="0.35">
      <c r="D169" s="27"/>
      <c r="E169" s="27"/>
      <c r="N169" s="27"/>
      <c r="O169" s="27"/>
      <c r="P169" s="27"/>
      <c r="Z169" s="27"/>
      <c r="AA169" s="27"/>
      <c r="AB169" s="27"/>
      <c r="AF169" s="27"/>
      <c r="AG169" s="278"/>
      <c r="AH169" s="27"/>
    </row>
    <row r="170" spans="4:34" hidden="1" x14ac:dyDescent="0.35">
      <c r="D170" s="27"/>
      <c r="E170" s="27"/>
      <c r="N170" s="27"/>
      <c r="O170" s="27"/>
      <c r="P170" s="27"/>
      <c r="Z170" s="27"/>
      <c r="AA170" s="27"/>
      <c r="AB170" s="27"/>
      <c r="AF170" s="27"/>
      <c r="AG170" s="278"/>
      <c r="AH170" s="27"/>
    </row>
    <row r="171" spans="4:34" hidden="1" x14ac:dyDescent="0.35">
      <c r="D171" s="27"/>
      <c r="E171" s="27"/>
      <c r="N171" s="27"/>
      <c r="O171" s="27"/>
      <c r="P171" s="27"/>
      <c r="Z171" s="27"/>
      <c r="AA171" s="27"/>
      <c r="AB171" s="27"/>
      <c r="AF171" s="27"/>
      <c r="AG171" s="278"/>
      <c r="AH171" s="27"/>
    </row>
    <row r="172" spans="4:34" hidden="1" x14ac:dyDescent="0.35">
      <c r="D172" s="27"/>
      <c r="E172" s="27"/>
      <c r="N172" s="27"/>
      <c r="O172" s="27"/>
      <c r="P172" s="27"/>
      <c r="Z172" s="27"/>
      <c r="AA172" s="27"/>
      <c r="AB172" s="27"/>
      <c r="AF172" s="27"/>
      <c r="AG172" s="278"/>
      <c r="AH172" s="27"/>
    </row>
    <row r="173" spans="4:34" hidden="1" x14ac:dyDescent="0.35">
      <c r="D173" s="27"/>
      <c r="E173" s="27"/>
      <c r="N173" s="27"/>
      <c r="O173" s="27"/>
      <c r="P173" s="27"/>
      <c r="Z173" s="27"/>
      <c r="AA173" s="27"/>
      <c r="AB173" s="27"/>
      <c r="AF173" s="27"/>
      <c r="AG173" s="278"/>
      <c r="AH173" s="27"/>
    </row>
    <row r="174" spans="4:34" hidden="1" x14ac:dyDescent="0.35">
      <c r="D174" s="27"/>
      <c r="E174" s="27"/>
      <c r="N174" s="27"/>
      <c r="O174" s="27"/>
      <c r="P174" s="27"/>
      <c r="Z174" s="27"/>
      <c r="AA174" s="27"/>
      <c r="AB174" s="27"/>
      <c r="AF174" s="27"/>
      <c r="AG174" s="278"/>
      <c r="AH174" s="27"/>
    </row>
    <row r="175" spans="4:34" hidden="1" x14ac:dyDescent="0.35">
      <c r="D175" s="27"/>
      <c r="E175" s="27"/>
      <c r="N175" s="27"/>
      <c r="O175" s="27"/>
      <c r="P175" s="27"/>
      <c r="Z175" s="27"/>
      <c r="AA175" s="27"/>
      <c r="AB175" s="27"/>
      <c r="AF175" s="27"/>
      <c r="AG175" s="278"/>
      <c r="AH175" s="27"/>
    </row>
    <row r="176" spans="4:34" hidden="1" x14ac:dyDescent="0.35">
      <c r="D176" s="27"/>
      <c r="E176" s="27"/>
      <c r="N176" s="27"/>
      <c r="O176" s="27"/>
      <c r="P176" s="27"/>
      <c r="Z176" s="27"/>
      <c r="AA176" s="27"/>
      <c r="AB176" s="27"/>
      <c r="AF176" s="27"/>
      <c r="AG176" s="278"/>
      <c r="AH176" s="27"/>
    </row>
    <row r="177" spans="4:34" hidden="1" x14ac:dyDescent="0.35">
      <c r="D177" s="27"/>
      <c r="E177" s="27"/>
      <c r="N177" s="27"/>
      <c r="O177" s="27"/>
      <c r="P177" s="27"/>
      <c r="Z177" s="27"/>
      <c r="AA177" s="27"/>
      <c r="AB177" s="27"/>
      <c r="AF177" s="27"/>
      <c r="AG177" s="278"/>
      <c r="AH177" s="27"/>
    </row>
    <row r="178" spans="4:34" hidden="1" x14ac:dyDescent="0.35">
      <c r="D178" s="27"/>
      <c r="E178" s="27"/>
      <c r="N178" s="27"/>
      <c r="O178" s="27"/>
      <c r="P178" s="27"/>
      <c r="Z178" s="27"/>
      <c r="AA178" s="27"/>
      <c r="AB178" s="27"/>
      <c r="AF178" s="27"/>
      <c r="AG178" s="278"/>
      <c r="AH178" s="27"/>
    </row>
    <row r="179" spans="4:34" hidden="1" x14ac:dyDescent="0.35">
      <c r="D179" s="27"/>
      <c r="E179" s="27"/>
      <c r="N179" s="27"/>
      <c r="O179" s="27"/>
      <c r="P179" s="27"/>
      <c r="Z179" s="27"/>
      <c r="AA179" s="27"/>
      <c r="AB179" s="27"/>
      <c r="AF179" s="27"/>
      <c r="AG179" s="278"/>
      <c r="AH179" s="27"/>
    </row>
    <row r="180" spans="4:34" hidden="1" x14ac:dyDescent="0.35">
      <c r="D180" s="27"/>
      <c r="E180" s="27"/>
      <c r="N180" s="27"/>
      <c r="O180" s="27"/>
      <c r="P180" s="27"/>
      <c r="Z180" s="27"/>
      <c r="AA180" s="27"/>
      <c r="AB180" s="27"/>
      <c r="AF180" s="27"/>
      <c r="AG180" s="278"/>
      <c r="AH180" s="27"/>
    </row>
    <row r="181" spans="4:34" hidden="1" x14ac:dyDescent="0.35">
      <c r="D181" s="27"/>
      <c r="E181" s="27"/>
      <c r="N181" s="27"/>
      <c r="O181" s="27"/>
      <c r="P181" s="27"/>
      <c r="Z181" s="27"/>
      <c r="AA181" s="27"/>
      <c r="AB181" s="27"/>
      <c r="AF181" s="27"/>
      <c r="AG181" s="278"/>
      <c r="AH181" s="27"/>
    </row>
    <row r="182" spans="4:34" hidden="1" x14ac:dyDescent="0.35">
      <c r="D182" s="27"/>
      <c r="E182" s="27"/>
      <c r="N182" s="27"/>
      <c r="O182" s="27"/>
      <c r="P182" s="27"/>
      <c r="Z182" s="27"/>
      <c r="AA182" s="27"/>
      <c r="AB182" s="27"/>
      <c r="AF182" s="27"/>
      <c r="AG182" s="278"/>
      <c r="AH182" s="27"/>
    </row>
    <row r="183" spans="4:34" hidden="1" x14ac:dyDescent="0.35">
      <c r="D183" s="27"/>
      <c r="E183" s="27"/>
      <c r="N183" s="27"/>
      <c r="O183" s="27"/>
      <c r="P183" s="27"/>
      <c r="Z183" s="27"/>
      <c r="AA183" s="27"/>
      <c r="AB183" s="27"/>
      <c r="AF183" s="27"/>
      <c r="AG183" s="278"/>
      <c r="AH183" s="27"/>
    </row>
    <row r="184" spans="4:34" hidden="1" x14ac:dyDescent="0.35">
      <c r="D184" s="27"/>
      <c r="E184" s="27"/>
      <c r="N184" s="27"/>
      <c r="O184" s="27"/>
      <c r="P184" s="27"/>
      <c r="Z184" s="27"/>
      <c r="AA184" s="27"/>
      <c r="AB184" s="27"/>
      <c r="AF184" s="27"/>
      <c r="AG184" s="278"/>
      <c r="AH184" s="27"/>
    </row>
    <row r="185" spans="4:34" hidden="1" x14ac:dyDescent="0.35">
      <c r="D185" s="27"/>
      <c r="E185" s="27"/>
      <c r="N185" s="27"/>
      <c r="O185" s="27"/>
      <c r="P185" s="27"/>
      <c r="Z185" s="27"/>
      <c r="AA185" s="27"/>
      <c r="AB185" s="27"/>
      <c r="AF185" s="27"/>
      <c r="AG185" s="278"/>
      <c r="AH185" s="27"/>
    </row>
    <row r="186" spans="4:34" hidden="1" x14ac:dyDescent="0.35">
      <c r="D186" s="27"/>
      <c r="E186" s="27"/>
      <c r="N186" s="27"/>
      <c r="O186" s="27"/>
      <c r="P186" s="27"/>
      <c r="Z186" s="27"/>
      <c r="AA186" s="27"/>
      <c r="AB186" s="27"/>
      <c r="AF186" s="27"/>
      <c r="AG186" s="278"/>
      <c r="AH186" s="27"/>
    </row>
    <row r="187" spans="4:34" hidden="1" x14ac:dyDescent="0.35">
      <c r="D187" s="27"/>
      <c r="E187" s="27"/>
      <c r="N187" s="27"/>
      <c r="O187" s="27"/>
      <c r="P187" s="27"/>
      <c r="Z187" s="27"/>
      <c r="AA187" s="27"/>
      <c r="AB187" s="27"/>
      <c r="AF187" s="27"/>
      <c r="AG187" s="278"/>
      <c r="AH187" s="27"/>
    </row>
    <row r="188" spans="4:34" hidden="1" x14ac:dyDescent="0.35">
      <c r="D188" s="27"/>
      <c r="E188" s="27"/>
      <c r="N188" s="27"/>
      <c r="O188" s="27"/>
      <c r="P188" s="27"/>
      <c r="Z188" s="27"/>
      <c r="AA188" s="27"/>
      <c r="AB188" s="27"/>
      <c r="AF188" s="27"/>
      <c r="AG188" s="278"/>
      <c r="AH188" s="27"/>
    </row>
    <row r="189" spans="4:34" hidden="1" x14ac:dyDescent="0.35">
      <c r="D189" s="27"/>
      <c r="E189" s="27"/>
      <c r="N189" s="27"/>
      <c r="O189" s="27"/>
      <c r="P189" s="27"/>
      <c r="Z189" s="27"/>
      <c r="AA189" s="27"/>
      <c r="AB189" s="27"/>
      <c r="AF189" s="27"/>
      <c r="AG189" s="278"/>
      <c r="AH189" s="27"/>
    </row>
    <row r="190" spans="4:34" hidden="1" x14ac:dyDescent="0.35">
      <c r="D190" s="27"/>
      <c r="E190" s="27"/>
      <c r="N190" s="27"/>
      <c r="O190" s="27"/>
      <c r="P190" s="27"/>
      <c r="Z190" s="27"/>
      <c r="AA190" s="27"/>
      <c r="AB190" s="27"/>
      <c r="AF190" s="27"/>
      <c r="AG190" s="278"/>
      <c r="AH190" s="27"/>
    </row>
    <row r="191" spans="4:34" hidden="1" x14ac:dyDescent="0.35">
      <c r="D191" s="27"/>
      <c r="E191" s="27"/>
      <c r="N191" s="27"/>
      <c r="O191" s="27"/>
      <c r="P191" s="27"/>
      <c r="Z191" s="27"/>
      <c r="AA191" s="27"/>
      <c r="AB191" s="27"/>
      <c r="AF191" s="27"/>
      <c r="AG191" s="278"/>
      <c r="AH191" s="27"/>
    </row>
    <row r="192" spans="4:34" hidden="1" x14ac:dyDescent="0.35">
      <c r="D192" s="27"/>
      <c r="E192" s="27"/>
      <c r="N192" s="27"/>
      <c r="O192" s="27"/>
      <c r="P192" s="27"/>
      <c r="Z192" s="27"/>
      <c r="AA192" s="27"/>
      <c r="AB192" s="27"/>
      <c r="AF192" s="27"/>
      <c r="AG192" s="278"/>
      <c r="AH192" s="27"/>
    </row>
    <row r="193" spans="4:34" hidden="1" x14ac:dyDescent="0.35">
      <c r="D193" s="27"/>
      <c r="E193" s="27"/>
      <c r="N193" s="27"/>
      <c r="O193" s="27"/>
      <c r="P193" s="27"/>
      <c r="Z193" s="27"/>
      <c r="AA193" s="27"/>
      <c r="AB193" s="27"/>
      <c r="AF193" s="27"/>
      <c r="AG193" s="278"/>
      <c r="AH193" s="27"/>
    </row>
    <row r="194" spans="4:34" hidden="1" x14ac:dyDescent="0.35">
      <c r="D194" s="27"/>
      <c r="E194" s="27"/>
      <c r="N194" s="27"/>
      <c r="O194" s="27"/>
      <c r="P194" s="27"/>
      <c r="Z194" s="27"/>
      <c r="AA194" s="27"/>
      <c r="AB194" s="27"/>
      <c r="AF194" s="27"/>
      <c r="AG194" s="278"/>
      <c r="AH194" s="27"/>
    </row>
    <row r="195" spans="4:34" hidden="1" x14ac:dyDescent="0.35">
      <c r="D195" s="27"/>
      <c r="E195" s="27"/>
      <c r="N195" s="27"/>
      <c r="O195" s="27"/>
      <c r="P195" s="27"/>
      <c r="Z195" s="27"/>
      <c r="AA195" s="27"/>
      <c r="AB195" s="27"/>
      <c r="AF195" s="27"/>
      <c r="AG195" s="278"/>
      <c r="AH195" s="27"/>
    </row>
    <row r="196" spans="4:34" hidden="1" x14ac:dyDescent="0.35">
      <c r="D196" s="27"/>
      <c r="E196" s="27"/>
      <c r="N196" s="27"/>
      <c r="O196" s="27"/>
      <c r="P196" s="27"/>
      <c r="Z196" s="27"/>
      <c r="AA196" s="27"/>
      <c r="AB196" s="27"/>
      <c r="AF196" s="27"/>
      <c r="AG196" s="278"/>
      <c r="AH196" s="27"/>
    </row>
    <row r="197" spans="4:34" hidden="1" x14ac:dyDescent="0.35">
      <c r="D197" s="27"/>
      <c r="E197" s="27"/>
      <c r="N197" s="27"/>
      <c r="O197" s="27"/>
      <c r="P197" s="27"/>
      <c r="Z197" s="27"/>
      <c r="AA197" s="27"/>
      <c r="AB197" s="27"/>
      <c r="AF197" s="27"/>
      <c r="AG197" s="278"/>
      <c r="AH197" s="27"/>
    </row>
    <row r="198" spans="4:34" hidden="1" x14ac:dyDescent="0.35">
      <c r="D198" s="27"/>
      <c r="E198" s="27"/>
      <c r="N198" s="27"/>
      <c r="O198" s="27"/>
      <c r="P198" s="27"/>
      <c r="Z198" s="27"/>
      <c r="AA198" s="27"/>
      <c r="AB198" s="27"/>
      <c r="AF198" s="27"/>
      <c r="AG198" s="278"/>
      <c r="AH198" s="27"/>
    </row>
    <row r="199" spans="4:34" hidden="1" x14ac:dyDescent="0.35">
      <c r="D199" s="27"/>
      <c r="E199" s="27"/>
      <c r="N199" s="27"/>
      <c r="O199" s="27"/>
      <c r="P199" s="27"/>
      <c r="Z199" s="27"/>
      <c r="AA199" s="27"/>
      <c r="AB199" s="27"/>
      <c r="AF199" s="27"/>
      <c r="AG199" s="278"/>
      <c r="AH199" s="27"/>
    </row>
    <row r="200" spans="4:34" hidden="1" x14ac:dyDescent="0.35">
      <c r="D200" s="27"/>
      <c r="E200" s="27"/>
      <c r="N200" s="27"/>
      <c r="O200" s="27"/>
      <c r="P200" s="27"/>
      <c r="Z200" s="27"/>
      <c r="AA200" s="27"/>
      <c r="AB200" s="27"/>
      <c r="AF200" s="27"/>
      <c r="AG200" s="278"/>
      <c r="AH200" s="27"/>
    </row>
    <row r="201" spans="4:34" hidden="1" x14ac:dyDescent="0.35">
      <c r="D201" s="27"/>
      <c r="E201" s="27"/>
      <c r="N201" s="27"/>
      <c r="O201" s="27"/>
      <c r="P201" s="27"/>
      <c r="Z201" s="27"/>
      <c r="AA201" s="27"/>
      <c r="AB201" s="27"/>
      <c r="AF201" s="27"/>
      <c r="AG201" s="278"/>
      <c r="AH201" s="27"/>
    </row>
    <row r="202" spans="4:34" hidden="1" x14ac:dyDescent="0.35">
      <c r="D202" s="27"/>
      <c r="E202" s="27"/>
      <c r="N202" s="27"/>
      <c r="O202" s="27"/>
      <c r="P202" s="27"/>
      <c r="Z202" s="27"/>
      <c r="AA202" s="27"/>
      <c r="AB202" s="27"/>
      <c r="AF202" s="27"/>
      <c r="AG202" s="278"/>
      <c r="AH202" s="27"/>
    </row>
    <row r="203" spans="4:34" hidden="1" x14ac:dyDescent="0.35">
      <c r="D203" s="27"/>
      <c r="E203" s="27"/>
      <c r="N203" s="27"/>
      <c r="O203" s="27"/>
      <c r="P203" s="27"/>
      <c r="Z203" s="27"/>
      <c r="AA203" s="27"/>
      <c r="AB203" s="27"/>
      <c r="AF203" s="27"/>
      <c r="AG203" s="278"/>
      <c r="AH203" s="27"/>
    </row>
    <row r="204" spans="4:34" hidden="1" x14ac:dyDescent="0.35">
      <c r="D204" s="27"/>
      <c r="E204" s="27"/>
      <c r="N204" s="27"/>
      <c r="O204" s="27"/>
      <c r="P204" s="27"/>
      <c r="Z204" s="27"/>
      <c r="AA204" s="27"/>
      <c r="AB204" s="27"/>
      <c r="AF204" s="27"/>
      <c r="AG204" s="278"/>
      <c r="AH204" s="27"/>
    </row>
    <row r="205" spans="4:34" hidden="1" x14ac:dyDescent="0.35">
      <c r="D205" s="27"/>
      <c r="E205" s="27"/>
      <c r="N205" s="27"/>
      <c r="O205" s="27"/>
      <c r="P205" s="27"/>
      <c r="Z205" s="27"/>
      <c r="AA205" s="27"/>
      <c r="AB205" s="27"/>
      <c r="AF205" s="27"/>
      <c r="AG205" s="278"/>
      <c r="AH205" s="27"/>
    </row>
    <row r="206" spans="4:34" hidden="1" x14ac:dyDescent="0.35">
      <c r="D206" s="27"/>
      <c r="E206" s="27"/>
      <c r="N206" s="27"/>
      <c r="O206" s="27"/>
      <c r="P206" s="27"/>
      <c r="Z206" s="27"/>
      <c r="AA206" s="27"/>
      <c r="AB206" s="27"/>
      <c r="AF206" s="27"/>
      <c r="AG206" s="278"/>
      <c r="AH206" s="27"/>
    </row>
    <row r="207" spans="4:34" hidden="1" x14ac:dyDescent="0.35">
      <c r="D207" s="27"/>
      <c r="E207" s="27"/>
      <c r="N207" s="27"/>
      <c r="O207" s="27"/>
      <c r="P207" s="27"/>
      <c r="Z207" s="27"/>
      <c r="AA207" s="27"/>
      <c r="AB207" s="27"/>
      <c r="AF207" s="27"/>
      <c r="AG207" s="278"/>
      <c r="AH207" s="27"/>
    </row>
    <row r="208" spans="4:34" hidden="1" x14ac:dyDescent="0.35">
      <c r="D208" s="27"/>
      <c r="E208" s="27"/>
      <c r="N208" s="27"/>
      <c r="O208" s="27"/>
      <c r="P208" s="27"/>
      <c r="Z208" s="27"/>
      <c r="AA208" s="27"/>
      <c r="AB208" s="27"/>
      <c r="AF208" s="27"/>
      <c r="AG208" s="278"/>
      <c r="AH208" s="27"/>
    </row>
    <row r="209" spans="4:34" hidden="1" x14ac:dyDescent="0.35">
      <c r="D209" s="27"/>
      <c r="E209" s="27"/>
      <c r="N209" s="27"/>
      <c r="O209" s="27"/>
      <c r="P209" s="27"/>
      <c r="Z209" s="27"/>
      <c r="AA209" s="27"/>
      <c r="AB209" s="27"/>
      <c r="AF209" s="27"/>
      <c r="AG209" s="278"/>
      <c r="AH209" s="27"/>
    </row>
    <row r="210" spans="4:34" hidden="1" x14ac:dyDescent="0.35">
      <c r="D210" s="27"/>
      <c r="E210" s="27"/>
      <c r="N210" s="27"/>
      <c r="O210" s="27"/>
      <c r="P210" s="27"/>
      <c r="Z210" s="27"/>
      <c r="AA210" s="27"/>
      <c r="AB210" s="27"/>
      <c r="AF210" s="27"/>
      <c r="AG210" s="278"/>
      <c r="AH210" s="27"/>
    </row>
    <row r="211" spans="4:34" hidden="1" x14ac:dyDescent="0.35">
      <c r="D211" s="27"/>
      <c r="E211" s="27"/>
      <c r="N211" s="27"/>
      <c r="O211" s="27"/>
      <c r="P211" s="27"/>
      <c r="Z211" s="27"/>
      <c r="AA211" s="27"/>
      <c r="AB211" s="27"/>
      <c r="AF211" s="27"/>
      <c r="AG211" s="278"/>
      <c r="AH211" s="27"/>
    </row>
    <row r="212" spans="4:34" hidden="1" x14ac:dyDescent="0.35">
      <c r="D212" s="27"/>
      <c r="E212" s="27"/>
      <c r="N212" s="27"/>
      <c r="O212" s="27"/>
      <c r="P212" s="27"/>
      <c r="Z212" s="27"/>
      <c r="AA212" s="27"/>
      <c r="AB212" s="27"/>
      <c r="AF212" s="27"/>
      <c r="AG212" s="278"/>
      <c r="AH212" s="27"/>
    </row>
    <row r="213" spans="4:34" hidden="1" x14ac:dyDescent="0.35">
      <c r="D213" s="27"/>
      <c r="E213" s="27"/>
      <c r="N213" s="27"/>
      <c r="O213" s="27"/>
      <c r="P213" s="27"/>
      <c r="Z213" s="27"/>
      <c r="AA213" s="27"/>
      <c r="AB213" s="27"/>
      <c r="AF213" s="27"/>
      <c r="AG213" s="278"/>
      <c r="AH213" s="27"/>
    </row>
    <row r="214" spans="4:34" hidden="1" x14ac:dyDescent="0.35">
      <c r="D214" s="27"/>
      <c r="E214" s="27"/>
      <c r="N214" s="27"/>
      <c r="O214" s="27"/>
      <c r="P214" s="27"/>
      <c r="Z214" s="27"/>
      <c r="AA214" s="27"/>
      <c r="AB214" s="27"/>
      <c r="AF214" s="27"/>
      <c r="AG214" s="278"/>
      <c r="AH214" s="27"/>
    </row>
    <row r="215" spans="4:34" hidden="1" x14ac:dyDescent="0.35">
      <c r="D215" s="27"/>
      <c r="E215" s="27"/>
      <c r="N215" s="27"/>
      <c r="O215" s="27"/>
      <c r="P215" s="27"/>
      <c r="Z215" s="27"/>
      <c r="AA215" s="27"/>
      <c r="AB215" s="27"/>
      <c r="AF215" s="27"/>
      <c r="AG215" s="278"/>
      <c r="AH215" s="27"/>
    </row>
    <row r="216" spans="4:34" hidden="1" x14ac:dyDescent="0.35">
      <c r="D216" s="27"/>
      <c r="E216" s="27"/>
      <c r="N216" s="27"/>
      <c r="O216" s="27"/>
      <c r="P216" s="27"/>
      <c r="Z216" s="27"/>
      <c r="AA216" s="27"/>
      <c r="AB216" s="27"/>
      <c r="AF216" s="27"/>
      <c r="AG216" s="278"/>
      <c r="AH216" s="27"/>
    </row>
    <row r="217" spans="4:34" hidden="1" x14ac:dyDescent="0.35">
      <c r="D217" s="27"/>
      <c r="E217" s="27"/>
      <c r="N217" s="27"/>
      <c r="O217" s="27"/>
      <c r="P217" s="27"/>
      <c r="Z217" s="27"/>
      <c r="AA217" s="27"/>
      <c r="AB217" s="27"/>
      <c r="AF217" s="27"/>
      <c r="AG217" s="278"/>
      <c r="AH217" s="27"/>
    </row>
    <row r="218" spans="4:34" hidden="1" x14ac:dyDescent="0.35">
      <c r="D218" s="27"/>
      <c r="E218" s="27"/>
      <c r="N218" s="27"/>
      <c r="O218" s="27"/>
      <c r="P218" s="27"/>
      <c r="Z218" s="27"/>
      <c r="AA218" s="27"/>
      <c r="AB218" s="27"/>
      <c r="AF218" s="27"/>
      <c r="AG218" s="278"/>
      <c r="AH218" s="27"/>
    </row>
    <row r="219" spans="4:34" hidden="1" x14ac:dyDescent="0.35">
      <c r="D219" s="27"/>
      <c r="E219" s="27"/>
      <c r="N219" s="27"/>
      <c r="O219" s="27"/>
      <c r="P219" s="27"/>
      <c r="Z219" s="27"/>
      <c r="AA219" s="27"/>
      <c r="AB219" s="27"/>
      <c r="AF219" s="27"/>
      <c r="AG219" s="278"/>
      <c r="AH219" s="27"/>
    </row>
    <row r="220" spans="4:34" hidden="1" x14ac:dyDescent="0.35">
      <c r="D220" s="27"/>
      <c r="E220" s="27"/>
      <c r="N220" s="27"/>
      <c r="O220" s="27"/>
      <c r="P220" s="27"/>
      <c r="Z220" s="27"/>
      <c r="AA220" s="27"/>
      <c r="AB220" s="27"/>
      <c r="AF220" s="27"/>
      <c r="AG220" s="278"/>
      <c r="AH220" s="27"/>
    </row>
    <row r="221" spans="4:34" hidden="1" x14ac:dyDescent="0.35">
      <c r="D221" s="27"/>
      <c r="E221" s="27"/>
      <c r="N221" s="27"/>
      <c r="O221" s="27"/>
      <c r="P221" s="27"/>
      <c r="Z221" s="27"/>
      <c r="AA221" s="27"/>
      <c r="AB221" s="27"/>
      <c r="AF221" s="27"/>
      <c r="AG221" s="278"/>
      <c r="AH221" s="27"/>
    </row>
    <row r="222" spans="4:34" hidden="1" x14ac:dyDescent="0.35">
      <c r="D222" s="27"/>
      <c r="E222" s="27"/>
      <c r="N222" s="27"/>
      <c r="O222" s="27"/>
      <c r="P222" s="27"/>
      <c r="Z222" s="27"/>
      <c r="AA222" s="27"/>
      <c r="AB222" s="27"/>
      <c r="AF222" s="27"/>
      <c r="AG222" s="278"/>
      <c r="AH222" s="27"/>
    </row>
    <row r="223" spans="4:34" hidden="1" x14ac:dyDescent="0.35">
      <c r="D223" s="27"/>
      <c r="E223" s="27"/>
      <c r="N223" s="27"/>
      <c r="O223" s="27"/>
      <c r="P223" s="27"/>
      <c r="Z223" s="27"/>
      <c r="AA223" s="27"/>
      <c r="AB223" s="27"/>
      <c r="AF223" s="27"/>
      <c r="AG223" s="278"/>
      <c r="AH223" s="27"/>
    </row>
    <row r="224" spans="4:34" hidden="1" x14ac:dyDescent="0.35">
      <c r="D224" s="27"/>
      <c r="E224" s="27"/>
      <c r="N224" s="27"/>
      <c r="O224" s="27"/>
      <c r="P224" s="27"/>
      <c r="Z224" s="27"/>
      <c r="AA224" s="27"/>
      <c r="AB224" s="27"/>
      <c r="AF224" s="27"/>
      <c r="AG224" s="278"/>
      <c r="AH224" s="27"/>
    </row>
    <row r="225" spans="4:34" hidden="1" x14ac:dyDescent="0.35">
      <c r="D225" s="27"/>
      <c r="E225" s="27"/>
      <c r="N225" s="27"/>
      <c r="O225" s="27"/>
      <c r="P225" s="27"/>
      <c r="Z225" s="27"/>
      <c r="AA225" s="27"/>
      <c r="AB225" s="27"/>
      <c r="AF225" s="27"/>
      <c r="AG225" s="278"/>
      <c r="AH225" s="27"/>
    </row>
    <row r="226" spans="4:34" hidden="1" x14ac:dyDescent="0.35">
      <c r="D226" s="27"/>
      <c r="E226" s="27"/>
      <c r="N226" s="27"/>
      <c r="O226" s="27"/>
      <c r="P226" s="27"/>
      <c r="Z226" s="27"/>
      <c r="AA226" s="27"/>
      <c r="AB226" s="27"/>
      <c r="AF226" s="27"/>
      <c r="AG226" s="278"/>
      <c r="AH226" s="27"/>
    </row>
    <row r="227" spans="4:34" hidden="1" x14ac:dyDescent="0.35">
      <c r="D227" s="27"/>
      <c r="E227" s="27"/>
      <c r="N227" s="27"/>
      <c r="O227" s="27"/>
      <c r="P227" s="27"/>
      <c r="Z227" s="27"/>
      <c r="AA227" s="27"/>
      <c r="AB227" s="27"/>
      <c r="AF227" s="27"/>
      <c r="AG227" s="278"/>
      <c r="AH227" s="27"/>
    </row>
    <row r="228" spans="4:34" hidden="1" x14ac:dyDescent="0.35">
      <c r="D228" s="27"/>
      <c r="E228" s="27"/>
      <c r="N228" s="27"/>
      <c r="O228" s="27"/>
      <c r="P228" s="27"/>
      <c r="Z228" s="27"/>
      <c r="AA228" s="27"/>
      <c r="AB228" s="27"/>
      <c r="AF228" s="27"/>
      <c r="AG228" s="278"/>
      <c r="AH228" s="27"/>
    </row>
    <row r="229" spans="4:34" hidden="1" x14ac:dyDescent="0.35">
      <c r="D229" s="27"/>
      <c r="E229" s="27"/>
      <c r="N229" s="27"/>
      <c r="O229" s="27"/>
      <c r="P229" s="27"/>
      <c r="Z229" s="27"/>
      <c r="AA229" s="27"/>
      <c r="AB229" s="27"/>
      <c r="AF229" s="27"/>
      <c r="AG229" s="278"/>
      <c r="AH229" s="27"/>
    </row>
    <row r="230" spans="4:34" hidden="1" x14ac:dyDescent="0.35">
      <c r="D230" s="27"/>
      <c r="E230" s="27"/>
      <c r="N230" s="27"/>
      <c r="O230" s="27"/>
      <c r="P230" s="27"/>
      <c r="Z230" s="27"/>
      <c r="AA230" s="27"/>
      <c r="AB230" s="27"/>
      <c r="AF230" s="27"/>
      <c r="AG230" s="278"/>
      <c r="AH230" s="27"/>
    </row>
    <row r="231" spans="4:34" hidden="1" x14ac:dyDescent="0.35">
      <c r="D231" s="27"/>
      <c r="E231" s="27"/>
      <c r="N231" s="27"/>
      <c r="O231" s="27"/>
      <c r="P231" s="27"/>
      <c r="Z231" s="27"/>
      <c r="AA231" s="27"/>
      <c r="AB231" s="27"/>
      <c r="AF231" s="27"/>
      <c r="AG231" s="278"/>
      <c r="AH231" s="27"/>
    </row>
    <row r="232" spans="4:34" hidden="1" x14ac:dyDescent="0.35">
      <c r="D232" s="27"/>
      <c r="E232" s="27"/>
      <c r="N232" s="27"/>
      <c r="O232" s="27"/>
      <c r="P232" s="27"/>
      <c r="Z232" s="27"/>
      <c r="AA232" s="27"/>
      <c r="AB232" s="27"/>
      <c r="AF232" s="27"/>
      <c r="AG232" s="278"/>
      <c r="AH232" s="27"/>
    </row>
    <row r="233" spans="4:34" hidden="1" x14ac:dyDescent="0.35">
      <c r="D233" s="27"/>
      <c r="E233" s="27"/>
      <c r="N233" s="27"/>
      <c r="O233" s="27"/>
      <c r="P233" s="27"/>
      <c r="Z233" s="27"/>
      <c r="AA233" s="27"/>
      <c r="AB233" s="27"/>
      <c r="AF233" s="27"/>
      <c r="AG233" s="278"/>
      <c r="AH233" s="27"/>
    </row>
    <row r="234" spans="4:34" hidden="1" x14ac:dyDescent="0.35">
      <c r="D234" s="27"/>
      <c r="E234" s="27"/>
      <c r="N234" s="27"/>
      <c r="O234" s="27"/>
      <c r="P234" s="27"/>
      <c r="Z234" s="27"/>
      <c r="AA234" s="27"/>
      <c r="AB234" s="27"/>
      <c r="AF234" s="27"/>
      <c r="AG234" s="278"/>
      <c r="AH234" s="27"/>
    </row>
    <row r="235" spans="4:34" hidden="1" x14ac:dyDescent="0.35">
      <c r="D235" s="27"/>
      <c r="E235" s="27"/>
      <c r="N235" s="27"/>
      <c r="O235" s="27"/>
      <c r="P235" s="27"/>
      <c r="Z235" s="27"/>
      <c r="AA235" s="27"/>
      <c r="AB235" s="27"/>
      <c r="AF235" s="27"/>
      <c r="AG235" s="278"/>
      <c r="AH235" s="27"/>
    </row>
    <row r="236" spans="4:34" hidden="1" x14ac:dyDescent="0.35">
      <c r="D236" s="27"/>
      <c r="E236" s="27"/>
      <c r="N236" s="27"/>
      <c r="O236" s="27"/>
      <c r="P236" s="27"/>
      <c r="Z236" s="27"/>
      <c r="AA236" s="27"/>
      <c r="AB236" s="27"/>
      <c r="AF236" s="27"/>
      <c r="AG236" s="278"/>
      <c r="AH236" s="27"/>
    </row>
    <row r="237" spans="4:34" hidden="1" x14ac:dyDescent="0.35">
      <c r="D237" s="27"/>
      <c r="E237" s="27"/>
      <c r="N237" s="27"/>
      <c r="O237" s="27"/>
      <c r="P237" s="27"/>
      <c r="Z237" s="27"/>
      <c r="AA237" s="27"/>
      <c r="AB237" s="27"/>
      <c r="AF237" s="27"/>
      <c r="AG237" s="278"/>
      <c r="AH237" s="27"/>
    </row>
    <row r="238" spans="4:34" hidden="1" x14ac:dyDescent="0.35">
      <c r="D238" s="27"/>
      <c r="E238" s="27"/>
      <c r="N238" s="27"/>
      <c r="O238" s="27"/>
      <c r="P238" s="27"/>
      <c r="Z238" s="27"/>
      <c r="AA238" s="27"/>
      <c r="AB238" s="27"/>
      <c r="AF238" s="27"/>
      <c r="AG238" s="278"/>
      <c r="AH238" s="27"/>
    </row>
    <row r="239" spans="4:34" hidden="1" x14ac:dyDescent="0.35">
      <c r="D239" s="27"/>
      <c r="E239" s="27"/>
      <c r="N239" s="27"/>
      <c r="O239" s="27"/>
      <c r="P239" s="27"/>
      <c r="Z239" s="27"/>
      <c r="AA239" s="27"/>
      <c r="AB239" s="27"/>
      <c r="AF239" s="27"/>
      <c r="AG239" s="278"/>
      <c r="AH239" s="27"/>
    </row>
    <row r="240" spans="4:34" hidden="1" x14ac:dyDescent="0.35">
      <c r="D240" s="27"/>
      <c r="E240" s="27"/>
      <c r="N240" s="27"/>
      <c r="O240" s="27"/>
      <c r="P240" s="27"/>
      <c r="Z240" s="27"/>
      <c r="AA240" s="27"/>
      <c r="AB240" s="27"/>
      <c r="AF240" s="27"/>
      <c r="AG240" s="278"/>
      <c r="AH240" s="27"/>
    </row>
    <row r="241" spans="4:34" hidden="1" x14ac:dyDescent="0.35">
      <c r="D241" s="27"/>
      <c r="E241" s="27"/>
      <c r="N241" s="27"/>
      <c r="O241" s="27"/>
      <c r="P241" s="27"/>
      <c r="Z241" s="27"/>
      <c r="AA241" s="27"/>
      <c r="AB241" s="27"/>
      <c r="AF241" s="27"/>
      <c r="AG241" s="278"/>
      <c r="AH241" s="27"/>
    </row>
    <row r="242" spans="4:34" hidden="1" x14ac:dyDescent="0.35">
      <c r="D242" s="27"/>
      <c r="E242" s="27"/>
      <c r="N242" s="27"/>
      <c r="O242" s="27"/>
      <c r="P242" s="27"/>
      <c r="Z242" s="27"/>
      <c r="AA242" s="27"/>
      <c r="AB242" s="27"/>
      <c r="AF242" s="27"/>
      <c r="AG242" s="278"/>
      <c r="AH242" s="27"/>
    </row>
    <row r="243" spans="4:34" hidden="1" x14ac:dyDescent="0.35">
      <c r="D243" s="27"/>
      <c r="E243" s="27"/>
      <c r="N243" s="27"/>
      <c r="O243" s="27"/>
      <c r="P243" s="27"/>
      <c r="Z243" s="27"/>
      <c r="AA243" s="27"/>
      <c r="AB243" s="27"/>
      <c r="AF243" s="27"/>
      <c r="AG243" s="278"/>
      <c r="AH243" s="27"/>
    </row>
    <row r="244" spans="4:34" hidden="1" x14ac:dyDescent="0.35">
      <c r="D244" s="27"/>
      <c r="E244" s="27"/>
      <c r="N244" s="27"/>
      <c r="O244" s="27"/>
      <c r="P244" s="27"/>
      <c r="Z244" s="27"/>
      <c r="AA244" s="27"/>
      <c r="AB244" s="27"/>
      <c r="AF244" s="27"/>
      <c r="AG244" s="278"/>
      <c r="AH244" s="27"/>
    </row>
    <row r="245" spans="4:34" hidden="1" x14ac:dyDescent="0.35">
      <c r="D245" s="27"/>
      <c r="E245" s="27"/>
      <c r="N245" s="27"/>
      <c r="O245" s="27"/>
      <c r="P245" s="27"/>
      <c r="Z245" s="27"/>
      <c r="AA245" s="27"/>
      <c r="AB245" s="27"/>
      <c r="AF245" s="27"/>
      <c r="AG245" s="278"/>
      <c r="AH245" s="27"/>
    </row>
    <row r="246" spans="4:34" hidden="1" x14ac:dyDescent="0.35">
      <c r="D246" s="27"/>
      <c r="E246" s="27"/>
      <c r="N246" s="27"/>
      <c r="O246" s="27"/>
      <c r="P246" s="27"/>
      <c r="Z246" s="27"/>
      <c r="AA246" s="27"/>
      <c r="AB246" s="27"/>
      <c r="AF246" s="27"/>
      <c r="AG246" s="278"/>
      <c r="AH246" s="27"/>
    </row>
    <row r="247" spans="4:34" hidden="1" x14ac:dyDescent="0.35">
      <c r="D247" s="27"/>
      <c r="E247" s="27"/>
      <c r="N247" s="27"/>
      <c r="O247" s="27"/>
      <c r="P247" s="27"/>
      <c r="Z247" s="27"/>
      <c r="AA247" s="27"/>
      <c r="AB247" s="27"/>
      <c r="AF247" s="27"/>
      <c r="AG247" s="278"/>
      <c r="AH247" s="27"/>
    </row>
    <row r="248" spans="4:34" hidden="1" x14ac:dyDescent="0.35">
      <c r="D248" s="27"/>
      <c r="E248" s="27"/>
      <c r="N248" s="27"/>
      <c r="O248" s="27"/>
      <c r="P248" s="27"/>
      <c r="Z248" s="27"/>
      <c r="AA248" s="27"/>
      <c r="AB248" s="27"/>
      <c r="AF248" s="27"/>
      <c r="AG248" s="278"/>
      <c r="AH248" s="27"/>
    </row>
    <row r="249" spans="4:34" hidden="1" x14ac:dyDescent="0.35">
      <c r="D249" s="27"/>
      <c r="E249" s="27"/>
      <c r="N249" s="27"/>
      <c r="O249" s="27"/>
      <c r="P249" s="27"/>
      <c r="Z249" s="27"/>
      <c r="AA249" s="27"/>
      <c r="AB249" s="27"/>
      <c r="AF249" s="27"/>
      <c r="AG249" s="278"/>
      <c r="AH249" s="27"/>
    </row>
    <row r="250" spans="4:34" hidden="1" x14ac:dyDescent="0.35">
      <c r="D250" s="27"/>
      <c r="E250" s="27"/>
      <c r="N250" s="27"/>
      <c r="O250" s="27"/>
      <c r="P250" s="27"/>
      <c r="Z250" s="27"/>
      <c r="AA250" s="27"/>
      <c r="AB250" s="27"/>
      <c r="AF250" s="27"/>
      <c r="AG250" s="278"/>
      <c r="AH250" s="27"/>
    </row>
    <row r="251" spans="4:34" hidden="1" x14ac:dyDescent="0.35">
      <c r="D251" s="27"/>
      <c r="E251" s="27"/>
      <c r="N251" s="27"/>
      <c r="O251" s="27"/>
      <c r="P251" s="27"/>
      <c r="Z251" s="27"/>
      <c r="AA251" s="27"/>
      <c r="AB251" s="27"/>
      <c r="AF251" s="27"/>
      <c r="AG251" s="278"/>
      <c r="AH251" s="27"/>
    </row>
    <row r="252" spans="4:34" hidden="1" x14ac:dyDescent="0.35">
      <c r="D252" s="27"/>
      <c r="E252" s="27"/>
      <c r="N252" s="27"/>
      <c r="O252" s="27"/>
      <c r="P252" s="27"/>
      <c r="Z252" s="27"/>
      <c r="AA252" s="27"/>
      <c r="AB252" s="27"/>
      <c r="AF252" s="27"/>
      <c r="AG252" s="278"/>
      <c r="AH252" s="27"/>
    </row>
    <row r="253" spans="4:34" hidden="1" x14ac:dyDescent="0.35">
      <c r="D253" s="27"/>
      <c r="E253" s="27"/>
      <c r="N253" s="27"/>
      <c r="O253" s="27"/>
      <c r="P253" s="27"/>
      <c r="Z253" s="27"/>
      <c r="AA253" s="27"/>
      <c r="AB253" s="27"/>
      <c r="AF253" s="27"/>
      <c r="AG253" s="278"/>
      <c r="AH253" s="27"/>
    </row>
    <row r="254" spans="4:34" hidden="1" x14ac:dyDescent="0.35">
      <c r="D254" s="27"/>
      <c r="E254" s="27"/>
      <c r="N254" s="27"/>
      <c r="O254" s="27"/>
      <c r="P254" s="27"/>
      <c r="Z254" s="27"/>
      <c r="AA254" s="27"/>
      <c r="AB254" s="27"/>
      <c r="AF254" s="27"/>
      <c r="AG254" s="278"/>
      <c r="AH254" s="27"/>
    </row>
    <row r="255" spans="4:34" hidden="1" x14ac:dyDescent="0.35">
      <c r="D255" s="27"/>
      <c r="E255" s="27"/>
      <c r="N255" s="27"/>
      <c r="O255" s="27"/>
      <c r="P255" s="27"/>
      <c r="Z255" s="27"/>
      <c r="AA255" s="27"/>
      <c r="AB255" s="27"/>
      <c r="AF255" s="27"/>
      <c r="AG255" s="278"/>
      <c r="AH255" s="27"/>
    </row>
    <row r="256" spans="4:34" hidden="1" x14ac:dyDescent="0.35">
      <c r="D256" s="27"/>
      <c r="E256" s="27"/>
      <c r="N256" s="27"/>
      <c r="O256" s="27"/>
      <c r="P256" s="27"/>
      <c r="Z256" s="27"/>
      <c r="AA256" s="27"/>
      <c r="AB256" s="27"/>
      <c r="AF256" s="27"/>
      <c r="AG256" s="278"/>
      <c r="AH256" s="27"/>
    </row>
    <row r="257" spans="4:34" hidden="1" x14ac:dyDescent="0.35">
      <c r="D257" s="27"/>
      <c r="E257" s="27"/>
      <c r="N257" s="27"/>
      <c r="O257" s="27"/>
      <c r="P257" s="27"/>
      <c r="Z257" s="27"/>
      <c r="AA257" s="27"/>
      <c r="AB257" s="27"/>
      <c r="AF257" s="27"/>
      <c r="AG257" s="278"/>
      <c r="AH257" s="27"/>
    </row>
    <row r="258" spans="4:34" hidden="1" x14ac:dyDescent="0.35">
      <c r="D258" s="27"/>
      <c r="E258" s="27"/>
      <c r="N258" s="27"/>
      <c r="O258" s="27"/>
      <c r="P258" s="27"/>
      <c r="Z258" s="27"/>
      <c r="AA258" s="27"/>
      <c r="AB258" s="27"/>
      <c r="AF258" s="27"/>
      <c r="AG258" s="278"/>
      <c r="AH258" s="27"/>
    </row>
    <row r="259" spans="4:34" hidden="1" x14ac:dyDescent="0.35">
      <c r="D259" s="27"/>
      <c r="E259" s="27"/>
      <c r="N259" s="27"/>
      <c r="O259" s="27"/>
      <c r="P259" s="27"/>
      <c r="Z259" s="27"/>
      <c r="AA259" s="27"/>
      <c r="AB259" s="27"/>
      <c r="AF259" s="27"/>
      <c r="AG259" s="278"/>
      <c r="AH259" s="27"/>
    </row>
    <row r="260" spans="4:34" hidden="1" x14ac:dyDescent="0.35">
      <c r="D260" s="27"/>
      <c r="E260" s="27"/>
      <c r="N260" s="27"/>
      <c r="O260" s="27"/>
      <c r="P260" s="27"/>
      <c r="Z260" s="27"/>
      <c r="AA260" s="27"/>
      <c r="AB260" s="27"/>
      <c r="AF260" s="27"/>
      <c r="AG260" s="278"/>
      <c r="AH260" s="27"/>
    </row>
    <row r="261" spans="4:34" hidden="1" x14ac:dyDescent="0.35">
      <c r="D261" s="27"/>
      <c r="E261" s="27"/>
      <c r="N261" s="27"/>
      <c r="O261" s="27"/>
      <c r="P261" s="27"/>
      <c r="Z261" s="27"/>
      <c r="AA261" s="27"/>
      <c r="AB261" s="27"/>
      <c r="AF261" s="27"/>
      <c r="AG261" s="278"/>
      <c r="AH261" s="27"/>
    </row>
    <row r="262" spans="4:34" hidden="1" x14ac:dyDescent="0.35">
      <c r="D262" s="27"/>
      <c r="E262" s="27"/>
      <c r="N262" s="27"/>
      <c r="O262" s="27"/>
      <c r="P262" s="27"/>
      <c r="Z262" s="27"/>
      <c r="AA262" s="27"/>
      <c r="AB262" s="27"/>
      <c r="AF262" s="27"/>
      <c r="AG262" s="278"/>
      <c r="AH262" s="27"/>
    </row>
    <row r="263" spans="4:34" hidden="1" x14ac:dyDescent="0.35">
      <c r="D263" s="27"/>
      <c r="E263" s="27"/>
      <c r="N263" s="27"/>
      <c r="O263" s="27"/>
      <c r="P263" s="27"/>
      <c r="Z263" s="27"/>
      <c r="AA263" s="27"/>
      <c r="AB263" s="27"/>
      <c r="AF263" s="27"/>
      <c r="AG263" s="278"/>
      <c r="AH263" s="27"/>
    </row>
    <row r="264" spans="4:34" hidden="1" x14ac:dyDescent="0.35">
      <c r="D264" s="27"/>
      <c r="E264" s="27"/>
      <c r="N264" s="27"/>
      <c r="O264" s="27"/>
      <c r="P264" s="27"/>
      <c r="Z264" s="27"/>
      <c r="AA264" s="27"/>
      <c r="AB264" s="27"/>
      <c r="AF264" s="27"/>
      <c r="AG264" s="278"/>
      <c r="AH264" s="27"/>
    </row>
    <row r="265" spans="4:34" hidden="1" x14ac:dyDescent="0.35">
      <c r="D265" s="27"/>
      <c r="E265" s="27"/>
      <c r="N265" s="27"/>
      <c r="O265" s="27"/>
      <c r="P265" s="27"/>
      <c r="Z265" s="27"/>
      <c r="AA265" s="27"/>
      <c r="AB265" s="27"/>
      <c r="AF265" s="27"/>
      <c r="AG265" s="278"/>
      <c r="AH265" s="27"/>
    </row>
    <row r="266" spans="4:34" hidden="1" x14ac:dyDescent="0.35">
      <c r="D266" s="27"/>
      <c r="E266" s="27"/>
      <c r="N266" s="27"/>
      <c r="O266" s="27"/>
      <c r="P266" s="27"/>
      <c r="Z266" s="27"/>
      <c r="AA266" s="27"/>
      <c r="AB266" s="27"/>
      <c r="AF266" s="27"/>
      <c r="AG266" s="278"/>
      <c r="AH266" s="27"/>
    </row>
    <row r="267" spans="4:34" hidden="1" x14ac:dyDescent="0.35">
      <c r="D267" s="27"/>
      <c r="E267" s="27"/>
      <c r="N267" s="27"/>
      <c r="O267" s="27"/>
      <c r="P267" s="27"/>
      <c r="Z267" s="27"/>
      <c r="AA267" s="27"/>
      <c r="AB267" s="27"/>
      <c r="AF267" s="27"/>
      <c r="AG267" s="278"/>
      <c r="AH267" s="27"/>
    </row>
    <row r="268" spans="4:34" hidden="1" x14ac:dyDescent="0.35">
      <c r="D268" s="27"/>
      <c r="E268" s="27"/>
      <c r="N268" s="27"/>
      <c r="O268" s="27"/>
      <c r="P268" s="27"/>
      <c r="Z268" s="27"/>
      <c r="AA268" s="27"/>
      <c r="AB268" s="27"/>
      <c r="AF268" s="27"/>
      <c r="AG268" s="278"/>
      <c r="AH268" s="27"/>
    </row>
    <row r="269" spans="4:34" hidden="1" x14ac:dyDescent="0.35">
      <c r="D269" s="27"/>
      <c r="E269" s="27"/>
      <c r="N269" s="27"/>
      <c r="O269" s="27"/>
      <c r="P269" s="27"/>
      <c r="Z269" s="27"/>
      <c r="AA269" s="27"/>
      <c r="AB269" s="27"/>
      <c r="AF269" s="27"/>
      <c r="AG269" s="278"/>
      <c r="AH269" s="27"/>
    </row>
    <row r="270" spans="4:34" hidden="1" x14ac:dyDescent="0.35">
      <c r="D270" s="27"/>
      <c r="E270" s="27"/>
      <c r="N270" s="27"/>
      <c r="O270" s="27"/>
      <c r="P270" s="27"/>
      <c r="Z270" s="27"/>
      <c r="AA270" s="27"/>
      <c r="AB270" s="27"/>
      <c r="AF270" s="27"/>
      <c r="AG270" s="278"/>
      <c r="AH270" s="27"/>
    </row>
    <row r="271" spans="4:34" hidden="1" x14ac:dyDescent="0.35">
      <c r="D271" s="27"/>
      <c r="E271" s="27"/>
      <c r="N271" s="27"/>
      <c r="O271" s="27"/>
      <c r="P271" s="27"/>
      <c r="Z271" s="27"/>
      <c r="AA271" s="27"/>
      <c r="AB271" s="27"/>
      <c r="AF271" s="27"/>
      <c r="AG271" s="278"/>
      <c r="AH271" s="27"/>
    </row>
    <row r="272" spans="4:34" hidden="1" x14ac:dyDescent="0.35">
      <c r="D272" s="27"/>
      <c r="E272" s="27"/>
      <c r="N272" s="27"/>
      <c r="O272" s="27"/>
      <c r="P272" s="27"/>
      <c r="Z272" s="27"/>
      <c r="AA272" s="27"/>
      <c r="AB272" s="27"/>
      <c r="AF272" s="27"/>
      <c r="AG272" s="278"/>
      <c r="AH272" s="27"/>
    </row>
    <row r="273" spans="4:34" hidden="1" x14ac:dyDescent="0.35">
      <c r="D273" s="27"/>
      <c r="E273" s="27"/>
      <c r="N273" s="27"/>
      <c r="O273" s="27"/>
      <c r="P273" s="27"/>
      <c r="Z273" s="27"/>
      <c r="AA273" s="27"/>
      <c r="AB273" s="27"/>
      <c r="AF273" s="27"/>
      <c r="AG273" s="278"/>
      <c r="AH273" s="27"/>
    </row>
    <row r="274" spans="4:34" hidden="1" x14ac:dyDescent="0.35">
      <c r="D274" s="27"/>
      <c r="E274" s="27"/>
      <c r="N274" s="27"/>
      <c r="O274" s="27"/>
      <c r="P274" s="27"/>
      <c r="Z274" s="27"/>
      <c r="AA274" s="27"/>
      <c r="AB274" s="27"/>
      <c r="AF274" s="27"/>
      <c r="AG274" s="278"/>
      <c r="AH274" s="27"/>
    </row>
    <row r="275" spans="4:34" hidden="1" x14ac:dyDescent="0.35">
      <c r="D275" s="27"/>
      <c r="E275" s="27"/>
      <c r="N275" s="27"/>
      <c r="O275" s="27"/>
      <c r="P275" s="27"/>
      <c r="Z275" s="27"/>
      <c r="AA275" s="27"/>
      <c r="AB275" s="27"/>
      <c r="AF275" s="27"/>
      <c r="AG275" s="278"/>
      <c r="AH275" s="27"/>
    </row>
    <row r="276" spans="4:34" hidden="1" x14ac:dyDescent="0.35">
      <c r="D276" s="27"/>
      <c r="E276" s="27"/>
      <c r="N276" s="27"/>
      <c r="O276" s="27"/>
      <c r="P276" s="27"/>
      <c r="Z276" s="27"/>
      <c r="AA276" s="27"/>
      <c r="AB276" s="27"/>
      <c r="AF276" s="27"/>
      <c r="AG276" s="278"/>
      <c r="AH276" s="27"/>
    </row>
    <row r="277" spans="4:34" hidden="1" x14ac:dyDescent="0.35">
      <c r="D277" s="27"/>
      <c r="E277" s="27"/>
      <c r="N277" s="27"/>
      <c r="O277" s="27"/>
      <c r="P277" s="27"/>
      <c r="Z277" s="27"/>
      <c r="AA277" s="27"/>
      <c r="AB277" s="27"/>
      <c r="AF277" s="27"/>
      <c r="AG277" s="278"/>
      <c r="AH277" s="27"/>
    </row>
    <row r="278" spans="4:34" hidden="1" x14ac:dyDescent="0.35">
      <c r="D278" s="27"/>
      <c r="E278" s="27"/>
      <c r="N278" s="27"/>
      <c r="O278" s="27"/>
      <c r="P278" s="27"/>
      <c r="Z278" s="27"/>
      <c r="AA278" s="27"/>
      <c r="AB278" s="27"/>
      <c r="AF278" s="27"/>
      <c r="AG278" s="278"/>
      <c r="AH278" s="27"/>
    </row>
    <row r="279" spans="4:34" hidden="1" x14ac:dyDescent="0.35">
      <c r="D279" s="27"/>
      <c r="E279" s="27"/>
      <c r="N279" s="27"/>
      <c r="O279" s="27"/>
      <c r="P279" s="27"/>
      <c r="Z279" s="27"/>
      <c r="AA279" s="27"/>
      <c r="AB279" s="27"/>
      <c r="AF279" s="27"/>
      <c r="AG279" s="278"/>
      <c r="AH279" s="27"/>
    </row>
    <row r="280" spans="4:34" hidden="1" x14ac:dyDescent="0.35">
      <c r="D280" s="27"/>
      <c r="E280" s="27"/>
      <c r="N280" s="27"/>
      <c r="O280" s="27"/>
      <c r="P280" s="27"/>
      <c r="Z280" s="27"/>
      <c r="AA280" s="27"/>
      <c r="AB280" s="27"/>
      <c r="AF280" s="27"/>
      <c r="AG280" s="278"/>
      <c r="AH280" s="27"/>
    </row>
    <row r="281" spans="4:34" hidden="1" x14ac:dyDescent="0.35">
      <c r="D281" s="27"/>
      <c r="E281" s="27"/>
      <c r="N281" s="27"/>
      <c r="O281" s="27"/>
      <c r="P281" s="27"/>
      <c r="Z281" s="27"/>
      <c r="AA281" s="27"/>
      <c r="AB281" s="27"/>
      <c r="AF281" s="27"/>
      <c r="AG281" s="278"/>
      <c r="AH281" s="27"/>
    </row>
    <row r="282" spans="4:34" hidden="1" x14ac:dyDescent="0.35">
      <c r="D282" s="27"/>
      <c r="E282" s="27"/>
      <c r="N282" s="27"/>
      <c r="O282" s="27"/>
      <c r="P282" s="27"/>
      <c r="Z282" s="27"/>
      <c r="AA282" s="27"/>
      <c r="AB282" s="27"/>
      <c r="AF282" s="27"/>
      <c r="AG282" s="278"/>
      <c r="AH282" s="27"/>
    </row>
    <row r="283" spans="4:34" hidden="1" x14ac:dyDescent="0.35">
      <c r="D283" s="27"/>
      <c r="E283" s="27"/>
      <c r="N283" s="27"/>
      <c r="O283" s="27"/>
      <c r="P283" s="27"/>
      <c r="Z283" s="27"/>
      <c r="AA283" s="27"/>
      <c r="AB283" s="27"/>
      <c r="AF283" s="27"/>
      <c r="AG283" s="278"/>
      <c r="AH283" s="27"/>
    </row>
    <row r="284" spans="4:34" hidden="1" x14ac:dyDescent="0.35">
      <c r="D284" s="27"/>
      <c r="E284" s="27"/>
      <c r="N284" s="27"/>
      <c r="O284" s="27"/>
      <c r="P284" s="27"/>
      <c r="Z284" s="27"/>
      <c r="AA284" s="27"/>
      <c r="AB284" s="27"/>
      <c r="AF284" s="27"/>
      <c r="AG284" s="278"/>
      <c r="AH284" s="27"/>
    </row>
    <row r="285" spans="4:34" hidden="1" x14ac:dyDescent="0.35">
      <c r="D285" s="27"/>
      <c r="E285" s="27"/>
      <c r="N285" s="27"/>
      <c r="O285" s="27"/>
      <c r="P285" s="27"/>
      <c r="Z285" s="27"/>
      <c r="AA285" s="27"/>
      <c r="AB285" s="27"/>
      <c r="AF285" s="27"/>
      <c r="AG285" s="278"/>
      <c r="AH285" s="27"/>
    </row>
    <row r="286" spans="4:34" hidden="1" x14ac:dyDescent="0.35">
      <c r="D286" s="27"/>
      <c r="E286" s="27"/>
      <c r="N286" s="27"/>
      <c r="O286" s="27"/>
      <c r="P286" s="27"/>
      <c r="Z286" s="27"/>
      <c r="AA286" s="27"/>
      <c r="AB286" s="27"/>
      <c r="AF286" s="27"/>
      <c r="AG286" s="278"/>
      <c r="AH286" s="27"/>
    </row>
    <row r="287" spans="4:34" hidden="1" x14ac:dyDescent="0.35">
      <c r="D287" s="27"/>
      <c r="E287" s="27"/>
      <c r="N287" s="27"/>
      <c r="O287" s="27"/>
      <c r="P287" s="27"/>
      <c r="Z287" s="27"/>
      <c r="AA287" s="27"/>
      <c r="AB287" s="27"/>
      <c r="AF287" s="27"/>
      <c r="AG287" s="278"/>
      <c r="AH287" s="27"/>
    </row>
    <row r="288" spans="4:34" hidden="1" x14ac:dyDescent="0.35">
      <c r="D288" s="27"/>
      <c r="E288" s="27"/>
      <c r="N288" s="27"/>
      <c r="O288" s="27"/>
      <c r="P288" s="27"/>
      <c r="Z288" s="27"/>
      <c r="AA288" s="27"/>
      <c r="AB288" s="27"/>
      <c r="AF288" s="27"/>
      <c r="AG288" s="278"/>
      <c r="AH288" s="27"/>
    </row>
    <row r="289" spans="4:34" hidden="1" x14ac:dyDescent="0.35">
      <c r="D289" s="27"/>
      <c r="E289" s="27"/>
      <c r="N289" s="27"/>
      <c r="O289" s="27"/>
      <c r="P289" s="27"/>
      <c r="Z289" s="27"/>
      <c r="AA289" s="27"/>
      <c r="AB289" s="27"/>
      <c r="AF289" s="27"/>
      <c r="AG289" s="278"/>
      <c r="AH289" s="27"/>
    </row>
    <row r="290" spans="4:34" hidden="1" x14ac:dyDescent="0.35">
      <c r="D290" s="27"/>
      <c r="E290" s="27"/>
      <c r="N290" s="27"/>
      <c r="O290" s="27"/>
      <c r="P290" s="27"/>
      <c r="Z290" s="27"/>
      <c r="AA290" s="27"/>
      <c r="AB290" s="27"/>
      <c r="AF290" s="27"/>
      <c r="AG290" s="278"/>
      <c r="AH290" s="27"/>
    </row>
    <row r="291" spans="4:34" hidden="1" x14ac:dyDescent="0.35">
      <c r="D291" s="27"/>
      <c r="E291" s="27"/>
      <c r="N291" s="27"/>
      <c r="O291" s="27"/>
      <c r="P291" s="27"/>
      <c r="Z291" s="27"/>
      <c r="AA291" s="27"/>
      <c r="AB291" s="27"/>
      <c r="AF291" s="27"/>
      <c r="AG291" s="278"/>
      <c r="AH291" s="27"/>
    </row>
    <row r="292" spans="4:34" hidden="1" x14ac:dyDescent="0.35">
      <c r="D292" s="27"/>
      <c r="E292" s="27"/>
      <c r="N292" s="27"/>
      <c r="O292" s="27"/>
      <c r="P292" s="27"/>
      <c r="Z292" s="27"/>
      <c r="AA292" s="27"/>
      <c r="AB292" s="27"/>
      <c r="AF292" s="27"/>
      <c r="AG292" s="278"/>
      <c r="AH292" s="27"/>
    </row>
    <row r="293" spans="4:34" hidden="1" x14ac:dyDescent="0.35">
      <c r="D293" s="27"/>
      <c r="E293" s="27"/>
      <c r="N293" s="27"/>
      <c r="O293" s="27"/>
      <c r="P293" s="27"/>
      <c r="Z293" s="27"/>
      <c r="AA293" s="27"/>
      <c r="AB293" s="27"/>
      <c r="AF293" s="27"/>
      <c r="AG293" s="278"/>
      <c r="AH293" s="27"/>
    </row>
    <row r="294" spans="4:34" hidden="1" x14ac:dyDescent="0.35">
      <c r="D294" s="27"/>
      <c r="E294" s="27"/>
      <c r="N294" s="27"/>
      <c r="O294" s="27"/>
      <c r="P294" s="27"/>
      <c r="Z294" s="27"/>
      <c r="AA294" s="27"/>
      <c r="AB294" s="27"/>
      <c r="AF294" s="27"/>
      <c r="AG294" s="278"/>
      <c r="AH294" s="27"/>
    </row>
    <row r="295" spans="4:34" hidden="1" x14ac:dyDescent="0.35">
      <c r="D295" s="27"/>
      <c r="E295" s="27"/>
      <c r="N295" s="27"/>
      <c r="O295" s="27"/>
      <c r="P295" s="27"/>
      <c r="Z295" s="27"/>
      <c r="AA295" s="27"/>
      <c r="AB295" s="27"/>
      <c r="AF295" s="27"/>
      <c r="AG295" s="278"/>
      <c r="AH295" s="27"/>
    </row>
    <row r="296" spans="4:34" hidden="1" x14ac:dyDescent="0.35">
      <c r="D296" s="27"/>
      <c r="E296" s="27"/>
      <c r="N296" s="27"/>
      <c r="O296" s="27"/>
      <c r="P296" s="27"/>
      <c r="Z296" s="27"/>
      <c r="AA296" s="27"/>
      <c r="AB296" s="27"/>
      <c r="AF296" s="27"/>
      <c r="AG296" s="278"/>
      <c r="AH296" s="27"/>
    </row>
    <row r="297" spans="4:34" hidden="1" x14ac:dyDescent="0.35">
      <c r="D297" s="27"/>
      <c r="E297" s="27"/>
      <c r="N297" s="27"/>
      <c r="O297" s="27"/>
      <c r="P297" s="27"/>
      <c r="Z297" s="27"/>
      <c r="AA297" s="27"/>
      <c r="AB297" s="27"/>
      <c r="AF297" s="27"/>
      <c r="AG297" s="278"/>
      <c r="AH297" s="27"/>
    </row>
    <row r="298" spans="4:34" hidden="1" x14ac:dyDescent="0.35">
      <c r="D298" s="27"/>
      <c r="E298" s="27"/>
      <c r="N298" s="27"/>
      <c r="O298" s="27"/>
      <c r="P298" s="27"/>
      <c r="Z298" s="27"/>
      <c r="AA298" s="27"/>
      <c r="AB298" s="27"/>
      <c r="AF298" s="27"/>
      <c r="AG298" s="278"/>
      <c r="AH298" s="27"/>
    </row>
    <row r="299" spans="4:34" hidden="1" x14ac:dyDescent="0.35">
      <c r="D299" s="27"/>
      <c r="E299" s="27"/>
      <c r="N299" s="27"/>
      <c r="O299" s="27"/>
      <c r="P299" s="27"/>
      <c r="Z299" s="27"/>
      <c r="AA299" s="27"/>
      <c r="AB299" s="27"/>
      <c r="AF299" s="27"/>
      <c r="AG299" s="278"/>
      <c r="AH299" s="27"/>
    </row>
    <row r="300" spans="4:34" hidden="1" x14ac:dyDescent="0.35">
      <c r="D300" s="27"/>
      <c r="E300" s="27"/>
      <c r="N300" s="27"/>
      <c r="O300" s="27"/>
      <c r="P300" s="27"/>
      <c r="Z300" s="27"/>
      <c r="AA300" s="27"/>
      <c r="AB300" s="27"/>
      <c r="AF300" s="27"/>
      <c r="AG300" s="278"/>
      <c r="AH300" s="27"/>
    </row>
    <row r="301" spans="4:34" hidden="1" x14ac:dyDescent="0.35">
      <c r="D301" s="27"/>
      <c r="E301" s="27"/>
      <c r="N301" s="27"/>
      <c r="O301" s="27"/>
      <c r="P301" s="27"/>
      <c r="Z301" s="27"/>
      <c r="AA301" s="27"/>
      <c r="AB301" s="27"/>
      <c r="AF301" s="27"/>
      <c r="AG301" s="278"/>
      <c r="AH301" s="27"/>
    </row>
    <row r="302" spans="4:34" hidden="1" x14ac:dyDescent="0.35">
      <c r="D302" s="27"/>
      <c r="E302" s="27"/>
      <c r="N302" s="27"/>
      <c r="O302" s="27"/>
      <c r="P302" s="27"/>
      <c r="Z302" s="27"/>
      <c r="AA302" s="27"/>
      <c r="AB302" s="27"/>
      <c r="AF302" s="27"/>
      <c r="AG302" s="278"/>
      <c r="AH302" s="27"/>
    </row>
    <row r="303" spans="4:34" hidden="1" x14ac:dyDescent="0.35">
      <c r="D303" s="27"/>
      <c r="E303" s="27"/>
      <c r="N303" s="27"/>
      <c r="O303" s="27"/>
      <c r="P303" s="27"/>
      <c r="Z303" s="27"/>
      <c r="AA303" s="27"/>
      <c r="AB303" s="27"/>
      <c r="AF303" s="27"/>
      <c r="AG303" s="278"/>
      <c r="AH303" s="27"/>
    </row>
    <row r="304" spans="4:34" hidden="1" x14ac:dyDescent="0.35">
      <c r="D304" s="27"/>
      <c r="E304" s="27"/>
      <c r="N304" s="27"/>
      <c r="O304" s="27"/>
      <c r="P304" s="27"/>
      <c r="Z304" s="27"/>
      <c r="AA304" s="27"/>
      <c r="AB304" s="27"/>
      <c r="AF304" s="27"/>
      <c r="AG304" s="278"/>
      <c r="AH304" s="27"/>
    </row>
    <row r="305" spans="4:34" hidden="1" x14ac:dyDescent="0.35">
      <c r="D305" s="27"/>
      <c r="E305" s="27"/>
      <c r="N305" s="27"/>
      <c r="O305" s="27"/>
      <c r="P305" s="27"/>
      <c r="Z305" s="27"/>
      <c r="AA305" s="27"/>
      <c r="AB305" s="27"/>
      <c r="AF305" s="27"/>
      <c r="AG305" s="278"/>
      <c r="AH305" s="27"/>
    </row>
    <row r="306" spans="4:34" hidden="1" x14ac:dyDescent="0.35">
      <c r="D306" s="27"/>
      <c r="E306" s="27"/>
      <c r="N306" s="27"/>
      <c r="O306" s="27"/>
      <c r="P306" s="27"/>
      <c r="Z306" s="27"/>
      <c r="AA306" s="27"/>
      <c r="AB306" s="27"/>
      <c r="AF306" s="27"/>
      <c r="AG306" s="278"/>
      <c r="AH306" s="27"/>
    </row>
    <row r="307" spans="4:34" hidden="1" x14ac:dyDescent="0.35">
      <c r="D307" s="27"/>
      <c r="E307" s="27"/>
      <c r="N307" s="27"/>
      <c r="O307" s="27"/>
      <c r="P307" s="27"/>
      <c r="Z307" s="27"/>
      <c r="AA307" s="27"/>
      <c r="AB307" s="27"/>
      <c r="AF307" s="27"/>
      <c r="AG307" s="278"/>
      <c r="AH307" s="27"/>
    </row>
    <row r="308" spans="4:34" hidden="1" x14ac:dyDescent="0.35">
      <c r="D308" s="27"/>
      <c r="E308" s="27"/>
      <c r="N308" s="27"/>
      <c r="O308" s="27"/>
      <c r="P308" s="27"/>
      <c r="Z308" s="27"/>
      <c r="AA308" s="27"/>
      <c r="AB308" s="27"/>
      <c r="AF308" s="27"/>
      <c r="AG308" s="278"/>
      <c r="AH308" s="27"/>
    </row>
    <row r="309" spans="4:34" hidden="1" x14ac:dyDescent="0.35">
      <c r="D309" s="27"/>
      <c r="E309" s="27"/>
      <c r="N309" s="27"/>
      <c r="O309" s="27"/>
      <c r="P309" s="27"/>
      <c r="Z309" s="27"/>
      <c r="AA309" s="27"/>
      <c r="AB309" s="27"/>
      <c r="AF309" s="27"/>
      <c r="AG309" s="278"/>
      <c r="AH309" s="27"/>
    </row>
    <row r="310" spans="4:34" hidden="1" x14ac:dyDescent="0.35">
      <c r="D310" s="27"/>
      <c r="E310" s="27"/>
      <c r="N310" s="27"/>
      <c r="O310" s="27"/>
      <c r="P310" s="27"/>
      <c r="Z310" s="27"/>
      <c r="AA310" s="27"/>
      <c r="AB310" s="27"/>
      <c r="AF310" s="27"/>
      <c r="AG310" s="278"/>
      <c r="AH310" s="27"/>
    </row>
    <row r="311" spans="4:34" hidden="1" x14ac:dyDescent="0.35">
      <c r="D311" s="27"/>
      <c r="E311" s="27"/>
      <c r="N311" s="27"/>
      <c r="O311" s="27"/>
      <c r="P311" s="27"/>
      <c r="Z311" s="27"/>
      <c r="AA311" s="27"/>
      <c r="AB311" s="27"/>
      <c r="AF311" s="27"/>
      <c r="AG311" s="278"/>
      <c r="AH311" s="27"/>
    </row>
    <row r="312" spans="4:34" hidden="1" x14ac:dyDescent="0.35">
      <c r="D312" s="27"/>
      <c r="E312" s="27"/>
      <c r="N312" s="27"/>
      <c r="O312" s="27"/>
      <c r="P312" s="27"/>
      <c r="Z312" s="27"/>
      <c r="AA312" s="27"/>
      <c r="AB312" s="27"/>
      <c r="AF312" s="27"/>
      <c r="AG312" s="278"/>
      <c r="AH312" s="27"/>
    </row>
    <row r="313" spans="4:34" hidden="1" x14ac:dyDescent="0.35">
      <c r="D313" s="27"/>
      <c r="E313" s="27"/>
      <c r="N313" s="27"/>
      <c r="O313" s="27"/>
      <c r="P313" s="27"/>
      <c r="Z313" s="27"/>
      <c r="AA313" s="27"/>
      <c r="AB313" s="27"/>
      <c r="AF313" s="27"/>
      <c r="AG313" s="278"/>
      <c r="AH313" s="27"/>
    </row>
    <row r="314" spans="4:34" hidden="1" x14ac:dyDescent="0.35">
      <c r="D314" s="27"/>
      <c r="E314" s="27"/>
      <c r="N314" s="27"/>
      <c r="O314" s="27"/>
      <c r="P314" s="27"/>
      <c r="Z314" s="27"/>
      <c r="AA314" s="27"/>
      <c r="AB314" s="27"/>
      <c r="AF314" s="27"/>
      <c r="AG314" s="278"/>
      <c r="AH314" s="27"/>
    </row>
    <row r="315" spans="4:34" hidden="1" x14ac:dyDescent="0.35">
      <c r="D315" s="27"/>
      <c r="E315" s="27"/>
      <c r="N315" s="27"/>
      <c r="O315" s="27"/>
      <c r="P315" s="27"/>
      <c r="Z315" s="27"/>
      <c r="AA315" s="27"/>
      <c r="AB315" s="27"/>
      <c r="AF315" s="27"/>
      <c r="AG315" s="278"/>
      <c r="AH315" s="27"/>
    </row>
    <row r="316" spans="4:34" hidden="1" x14ac:dyDescent="0.35">
      <c r="D316" s="27"/>
      <c r="E316" s="27"/>
      <c r="N316" s="27"/>
      <c r="O316" s="27"/>
      <c r="P316" s="27"/>
      <c r="Z316" s="27"/>
      <c r="AA316" s="27"/>
      <c r="AB316" s="27"/>
      <c r="AF316" s="27"/>
      <c r="AG316" s="278"/>
      <c r="AH316" s="27"/>
    </row>
    <row r="317" spans="4:34" hidden="1" x14ac:dyDescent="0.35">
      <c r="D317" s="27"/>
      <c r="E317" s="27"/>
      <c r="N317" s="27"/>
      <c r="O317" s="27"/>
      <c r="P317" s="27"/>
      <c r="Z317" s="27"/>
      <c r="AA317" s="27"/>
      <c r="AB317" s="27"/>
      <c r="AF317" s="27"/>
      <c r="AG317" s="278"/>
      <c r="AH317" s="27"/>
    </row>
    <row r="318" spans="4:34" hidden="1" x14ac:dyDescent="0.35">
      <c r="D318" s="27"/>
      <c r="E318" s="27"/>
      <c r="N318" s="27"/>
      <c r="O318" s="27"/>
      <c r="P318" s="27"/>
      <c r="Z318" s="27"/>
      <c r="AA318" s="27"/>
      <c r="AB318" s="27"/>
      <c r="AF318" s="27"/>
      <c r="AG318" s="278"/>
      <c r="AH318" s="27"/>
    </row>
    <row r="319" spans="4:34" hidden="1" x14ac:dyDescent="0.35">
      <c r="D319" s="27"/>
      <c r="E319" s="27"/>
      <c r="N319" s="27"/>
      <c r="O319" s="27"/>
      <c r="P319" s="27"/>
      <c r="Z319" s="27"/>
      <c r="AA319" s="27"/>
      <c r="AB319" s="27"/>
      <c r="AF319" s="27"/>
      <c r="AG319" s="278"/>
      <c r="AH319" s="27"/>
    </row>
    <row r="320" spans="4:34" hidden="1" x14ac:dyDescent="0.35">
      <c r="D320" s="27"/>
      <c r="E320" s="27"/>
      <c r="N320" s="27"/>
      <c r="O320" s="27"/>
      <c r="P320" s="27"/>
      <c r="Z320" s="27"/>
      <c r="AA320" s="27"/>
      <c r="AB320" s="27"/>
      <c r="AF320" s="27"/>
      <c r="AG320" s="278"/>
      <c r="AH320" s="27"/>
    </row>
    <row r="321" spans="4:34" hidden="1" x14ac:dyDescent="0.35">
      <c r="D321" s="27"/>
      <c r="E321" s="27"/>
      <c r="N321" s="27"/>
      <c r="O321" s="27"/>
      <c r="P321" s="27"/>
      <c r="Z321" s="27"/>
      <c r="AA321" s="27"/>
      <c r="AB321" s="27"/>
      <c r="AF321" s="27"/>
      <c r="AG321" s="278"/>
      <c r="AH321" s="27"/>
    </row>
    <row r="322" spans="4:34" hidden="1" x14ac:dyDescent="0.35">
      <c r="D322" s="27"/>
      <c r="E322" s="27"/>
      <c r="N322" s="27"/>
      <c r="O322" s="27"/>
      <c r="P322" s="27"/>
      <c r="Z322" s="27"/>
      <c r="AA322" s="27"/>
      <c r="AB322" s="27"/>
      <c r="AF322" s="27"/>
      <c r="AG322" s="278"/>
      <c r="AH322" s="27"/>
    </row>
    <row r="323" spans="4:34" hidden="1" x14ac:dyDescent="0.35">
      <c r="D323" s="27"/>
      <c r="E323" s="27"/>
      <c r="N323" s="27"/>
      <c r="O323" s="27"/>
      <c r="P323" s="27"/>
      <c r="Z323" s="27"/>
      <c r="AA323" s="27"/>
      <c r="AB323" s="27"/>
      <c r="AF323" s="27"/>
      <c r="AG323" s="278"/>
      <c r="AH323" s="27"/>
    </row>
    <row r="324" spans="4:34" hidden="1" x14ac:dyDescent="0.35">
      <c r="D324" s="27"/>
      <c r="E324" s="27"/>
      <c r="N324" s="27"/>
      <c r="O324" s="27"/>
      <c r="P324" s="27"/>
      <c r="Z324" s="27"/>
      <c r="AA324" s="27"/>
      <c r="AB324" s="27"/>
      <c r="AF324" s="27"/>
      <c r="AG324" s="278"/>
      <c r="AH324" s="27"/>
    </row>
    <row r="325" spans="4:34" hidden="1" x14ac:dyDescent="0.35">
      <c r="D325" s="27"/>
      <c r="E325" s="27"/>
      <c r="N325" s="27"/>
      <c r="O325" s="27"/>
      <c r="P325" s="27"/>
      <c r="Z325" s="27"/>
      <c r="AA325" s="27"/>
      <c r="AB325" s="27"/>
      <c r="AF325" s="27"/>
      <c r="AG325" s="278"/>
      <c r="AH325" s="27"/>
    </row>
    <row r="326" spans="4:34" hidden="1" x14ac:dyDescent="0.35">
      <c r="D326" s="27"/>
      <c r="E326" s="27"/>
      <c r="N326" s="27"/>
      <c r="O326" s="27"/>
      <c r="P326" s="27"/>
      <c r="Z326" s="27"/>
      <c r="AA326" s="27"/>
      <c r="AB326" s="27"/>
      <c r="AF326" s="27"/>
      <c r="AG326" s="278"/>
      <c r="AH326" s="27"/>
    </row>
    <row r="327" spans="4:34" hidden="1" x14ac:dyDescent="0.35">
      <c r="D327" s="27"/>
      <c r="E327" s="27"/>
      <c r="N327" s="27"/>
      <c r="O327" s="27"/>
      <c r="P327" s="27"/>
      <c r="Z327" s="27"/>
      <c r="AA327" s="27"/>
      <c r="AB327" s="27"/>
      <c r="AF327" s="27"/>
      <c r="AG327" s="278"/>
      <c r="AH327" s="27"/>
    </row>
    <row r="328" spans="4:34" hidden="1" x14ac:dyDescent="0.35">
      <c r="D328" s="27"/>
      <c r="E328" s="27"/>
      <c r="N328" s="27"/>
      <c r="O328" s="27"/>
      <c r="P328" s="27"/>
      <c r="Z328" s="27"/>
      <c r="AA328" s="27"/>
      <c r="AB328" s="27"/>
      <c r="AF328" s="27"/>
      <c r="AG328" s="278"/>
      <c r="AH328" s="27"/>
    </row>
    <row r="329" spans="4:34" hidden="1" x14ac:dyDescent="0.35">
      <c r="D329" s="27"/>
      <c r="E329" s="27"/>
      <c r="N329" s="27"/>
      <c r="O329" s="27"/>
      <c r="P329" s="27"/>
      <c r="Z329" s="27"/>
      <c r="AA329" s="27"/>
      <c r="AB329" s="27"/>
      <c r="AF329" s="27"/>
      <c r="AG329" s="278"/>
      <c r="AH329" s="27"/>
    </row>
    <row r="330" spans="4:34" hidden="1" x14ac:dyDescent="0.35">
      <c r="D330" s="27"/>
      <c r="E330" s="27"/>
      <c r="N330" s="27"/>
      <c r="O330" s="27"/>
      <c r="P330" s="27"/>
      <c r="Z330" s="27"/>
      <c r="AA330" s="27"/>
      <c r="AB330" s="27"/>
      <c r="AF330" s="27"/>
      <c r="AG330" s="278"/>
      <c r="AH330" s="27"/>
    </row>
    <row r="331" spans="4:34" hidden="1" x14ac:dyDescent="0.35">
      <c r="D331" s="27"/>
      <c r="E331" s="27"/>
      <c r="N331" s="27"/>
      <c r="O331" s="27"/>
      <c r="P331" s="27"/>
      <c r="Z331" s="27"/>
      <c r="AA331" s="27"/>
      <c r="AB331" s="27"/>
      <c r="AF331" s="27"/>
      <c r="AG331" s="278"/>
      <c r="AH331" s="27"/>
    </row>
    <row r="332" spans="4:34" hidden="1" x14ac:dyDescent="0.35">
      <c r="D332" s="27"/>
      <c r="E332" s="27"/>
      <c r="N332" s="27"/>
      <c r="O332" s="27"/>
      <c r="P332" s="27"/>
      <c r="Z332" s="27"/>
      <c r="AA332" s="27"/>
      <c r="AB332" s="27"/>
      <c r="AF332" s="27"/>
      <c r="AG332" s="278"/>
      <c r="AH332" s="27"/>
    </row>
    <row r="333" spans="4:34" hidden="1" x14ac:dyDescent="0.35">
      <c r="D333" s="27"/>
      <c r="E333" s="27"/>
      <c r="N333" s="27"/>
      <c r="O333" s="27"/>
      <c r="P333" s="27"/>
      <c r="Z333" s="27"/>
      <c r="AA333" s="27"/>
      <c r="AB333" s="27"/>
      <c r="AF333" s="27"/>
      <c r="AG333" s="278"/>
      <c r="AH333" s="27"/>
    </row>
    <row r="334" spans="4:34" hidden="1" x14ac:dyDescent="0.35">
      <c r="D334" s="27"/>
      <c r="E334" s="27"/>
      <c r="N334" s="27"/>
      <c r="O334" s="27"/>
      <c r="P334" s="27"/>
      <c r="Z334" s="27"/>
      <c r="AA334" s="27"/>
      <c r="AB334" s="27"/>
      <c r="AF334" s="27"/>
      <c r="AG334" s="278"/>
      <c r="AH334" s="27"/>
    </row>
    <row r="335" spans="4:34" hidden="1" x14ac:dyDescent="0.35">
      <c r="D335" s="27"/>
      <c r="E335" s="27"/>
      <c r="N335" s="27"/>
      <c r="O335" s="27"/>
      <c r="P335" s="27"/>
      <c r="Z335" s="27"/>
      <c r="AA335" s="27"/>
      <c r="AB335" s="27"/>
      <c r="AF335" s="27"/>
      <c r="AG335" s="278"/>
      <c r="AH335" s="27"/>
    </row>
    <row r="336" spans="4:34" hidden="1" x14ac:dyDescent="0.35">
      <c r="D336" s="27"/>
      <c r="E336" s="27"/>
      <c r="N336" s="27"/>
      <c r="O336" s="27"/>
      <c r="P336" s="27"/>
      <c r="Z336" s="27"/>
      <c r="AA336" s="27"/>
      <c r="AB336" s="27"/>
      <c r="AF336" s="27"/>
      <c r="AG336" s="278"/>
      <c r="AH336" s="27"/>
    </row>
    <row r="337" spans="4:34" hidden="1" x14ac:dyDescent="0.35">
      <c r="D337" s="27"/>
      <c r="E337" s="27"/>
      <c r="N337" s="27"/>
      <c r="O337" s="27"/>
      <c r="P337" s="27"/>
      <c r="Z337" s="27"/>
      <c r="AA337" s="27"/>
      <c r="AB337" s="27"/>
      <c r="AF337" s="27"/>
      <c r="AG337" s="278"/>
      <c r="AH337" s="27"/>
    </row>
    <row r="338" spans="4:34" hidden="1" x14ac:dyDescent="0.35">
      <c r="D338" s="27"/>
      <c r="E338" s="27"/>
      <c r="N338" s="27"/>
      <c r="O338" s="27"/>
      <c r="P338" s="27"/>
      <c r="Z338" s="27"/>
      <c r="AA338" s="27"/>
      <c r="AB338" s="27"/>
      <c r="AF338" s="27"/>
      <c r="AG338" s="278"/>
      <c r="AH338" s="27"/>
    </row>
    <row r="339" spans="4:34" hidden="1" x14ac:dyDescent="0.35">
      <c r="D339" s="27"/>
      <c r="E339" s="27"/>
      <c r="N339" s="27"/>
      <c r="O339" s="27"/>
      <c r="P339" s="27"/>
      <c r="Z339" s="27"/>
      <c r="AA339" s="27"/>
      <c r="AB339" s="27"/>
      <c r="AF339" s="27"/>
      <c r="AG339" s="278"/>
      <c r="AH339" s="27"/>
    </row>
    <row r="340" spans="4:34" hidden="1" x14ac:dyDescent="0.35">
      <c r="D340" s="27"/>
      <c r="E340" s="27"/>
      <c r="N340" s="27"/>
      <c r="O340" s="27"/>
      <c r="P340" s="27"/>
      <c r="Z340" s="27"/>
      <c r="AA340" s="27"/>
      <c r="AB340" s="27"/>
      <c r="AF340" s="27"/>
      <c r="AG340" s="278"/>
      <c r="AH340" s="27"/>
    </row>
    <row r="341" spans="4:34" hidden="1" x14ac:dyDescent="0.35">
      <c r="D341" s="27"/>
      <c r="E341" s="27"/>
      <c r="N341" s="27"/>
      <c r="O341" s="27"/>
      <c r="P341" s="27"/>
      <c r="Z341" s="27"/>
      <c r="AA341" s="27"/>
      <c r="AB341" s="27"/>
      <c r="AF341" s="27"/>
      <c r="AG341" s="278"/>
      <c r="AH341" s="27"/>
    </row>
    <row r="342" spans="4:34" hidden="1" x14ac:dyDescent="0.35">
      <c r="D342" s="27"/>
      <c r="E342" s="27"/>
      <c r="N342" s="27"/>
      <c r="O342" s="27"/>
      <c r="P342" s="27"/>
      <c r="Z342" s="27"/>
      <c r="AA342" s="27"/>
      <c r="AB342" s="27"/>
      <c r="AF342" s="27"/>
      <c r="AG342" s="278"/>
      <c r="AH342" s="27"/>
    </row>
    <row r="343" spans="4:34" hidden="1" x14ac:dyDescent="0.35">
      <c r="D343" s="27"/>
      <c r="E343" s="27"/>
      <c r="N343" s="27"/>
      <c r="O343" s="27"/>
      <c r="P343" s="27"/>
      <c r="Z343" s="27"/>
      <c r="AA343" s="27"/>
      <c r="AB343" s="27"/>
      <c r="AF343" s="27"/>
      <c r="AG343" s="278"/>
      <c r="AH343" s="27"/>
    </row>
    <row r="344" spans="4:34" hidden="1" x14ac:dyDescent="0.35">
      <c r="D344" s="27"/>
      <c r="E344" s="27"/>
      <c r="N344" s="27"/>
      <c r="O344" s="27"/>
      <c r="P344" s="27"/>
      <c r="Z344" s="27"/>
      <c r="AA344" s="27"/>
      <c r="AB344" s="27"/>
      <c r="AF344" s="27"/>
      <c r="AG344" s="278"/>
      <c r="AH344" s="27"/>
    </row>
    <row r="345" spans="4:34" hidden="1" x14ac:dyDescent="0.35">
      <c r="D345" s="27"/>
      <c r="E345" s="27"/>
      <c r="N345" s="27"/>
      <c r="O345" s="27"/>
      <c r="P345" s="27"/>
      <c r="Z345" s="27"/>
      <c r="AA345" s="27"/>
      <c r="AB345" s="27"/>
      <c r="AF345" s="27"/>
      <c r="AG345" s="278"/>
      <c r="AH345" s="27"/>
    </row>
    <row r="346" spans="4:34" hidden="1" x14ac:dyDescent="0.35">
      <c r="D346" s="27"/>
      <c r="E346" s="27"/>
      <c r="N346" s="27"/>
      <c r="O346" s="27"/>
      <c r="P346" s="27"/>
      <c r="Z346" s="27"/>
      <c r="AA346" s="27"/>
      <c r="AB346" s="27"/>
      <c r="AF346" s="27"/>
      <c r="AG346" s="278"/>
      <c r="AH346" s="27"/>
    </row>
    <row r="347" spans="4:34" hidden="1" x14ac:dyDescent="0.35">
      <c r="D347" s="27"/>
      <c r="E347" s="27"/>
      <c r="N347" s="27"/>
      <c r="O347" s="27"/>
      <c r="P347" s="27"/>
      <c r="Z347" s="27"/>
      <c r="AA347" s="27"/>
      <c r="AB347" s="27"/>
      <c r="AF347" s="27"/>
      <c r="AG347" s="278"/>
      <c r="AH347" s="27"/>
    </row>
    <row r="348" spans="4:34" hidden="1" x14ac:dyDescent="0.35">
      <c r="D348" s="27"/>
      <c r="E348" s="27"/>
      <c r="N348" s="27"/>
      <c r="O348" s="27"/>
      <c r="P348" s="27"/>
      <c r="Z348" s="27"/>
      <c r="AA348" s="27"/>
      <c r="AB348" s="27"/>
      <c r="AF348" s="27"/>
      <c r="AG348" s="278"/>
      <c r="AH348" s="27"/>
    </row>
    <row r="349" spans="4:34" hidden="1" x14ac:dyDescent="0.35">
      <c r="D349" s="27"/>
      <c r="E349" s="27"/>
      <c r="N349" s="27"/>
      <c r="O349" s="27"/>
      <c r="P349" s="27"/>
      <c r="Z349" s="27"/>
      <c r="AA349" s="27"/>
      <c r="AB349" s="27"/>
      <c r="AF349" s="27"/>
      <c r="AG349" s="278"/>
      <c r="AH349" s="27"/>
    </row>
    <row r="350" spans="4:34" hidden="1" x14ac:dyDescent="0.35">
      <c r="D350" s="27"/>
      <c r="E350" s="27"/>
      <c r="N350" s="27"/>
      <c r="O350" s="27"/>
      <c r="P350" s="27"/>
      <c r="Z350" s="27"/>
      <c r="AA350" s="27"/>
      <c r="AB350" s="27"/>
      <c r="AF350" s="27"/>
      <c r="AG350" s="278"/>
      <c r="AH350" s="27"/>
    </row>
    <row r="351" spans="4:34" hidden="1" x14ac:dyDescent="0.35">
      <c r="D351" s="27"/>
      <c r="E351" s="27"/>
      <c r="N351" s="27"/>
      <c r="O351" s="27"/>
      <c r="P351" s="27"/>
      <c r="Z351" s="27"/>
      <c r="AA351" s="27"/>
      <c r="AB351" s="27"/>
      <c r="AF351" s="27"/>
      <c r="AG351" s="278"/>
      <c r="AH351" s="27"/>
    </row>
    <row r="352" spans="4:34" hidden="1" x14ac:dyDescent="0.35">
      <c r="D352" s="27"/>
      <c r="E352" s="27"/>
      <c r="N352" s="27"/>
      <c r="O352" s="27"/>
      <c r="P352" s="27"/>
      <c r="Z352" s="27"/>
      <c r="AA352" s="27"/>
      <c r="AB352" s="27"/>
      <c r="AF352" s="27"/>
      <c r="AG352" s="278"/>
      <c r="AH352" s="27"/>
    </row>
    <row r="353" spans="4:34" hidden="1" x14ac:dyDescent="0.35">
      <c r="D353" s="27"/>
      <c r="E353" s="27"/>
      <c r="N353" s="27"/>
      <c r="O353" s="27"/>
      <c r="P353" s="27"/>
      <c r="Z353" s="27"/>
      <c r="AA353" s="27"/>
      <c r="AB353" s="27"/>
      <c r="AF353" s="27"/>
      <c r="AG353" s="278"/>
      <c r="AH353" s="27"/>
    </row>
    <row r="354" spans="4:34" hidden="1" x14ac:dyDescent="0.35">
      <c r="D354" s="27"/>
      <c r="E354" s="27"/>
      <c r="N354" s="27"/>
      <c r="O354" s="27"/>
      <c r="P354" s="27"/>
      <c r="Z354" s="27"/>
      <c r="AA354" s="27"/>
      <c r="AB354" s="27"/>
      <c r="AF354" s="27"/>
      <c r="AG354" s="278"/>
      <c r="AH354" s="27"/>
    </row>
    <row r="355" spans="4:34" hidden="1" x14ac:dyDescent="0.35">
      <c r="D355" s="27"/>
      <c r="E355" s="27"/>
      <c r="N355" s="27"/>
      <c r="O355" s="27"/>
      <c r="P355" s="27"/>
      <c r="Z355" s="27"/>
      <c r="AA355" s="27"/>
      <c r="AB355" s="27"/>
      <c r="AF355" s="27"/>
      <c r="AG355" s="278"/>
      <c r="AH355" s="27"/>
    </row>
    <row r="356" spans="4:34" hidden="1" x14ac:dyDescent="0.35">
      <c r="D356" s="27"/>
      <c r="E356" s="27"/>
      <c r="N356" s="27"/>
      <c r="O356" s="27"/>
      <c r="P356" s="27"/>
      <c r="Z356" s="27"/>
      <c r="AA356" s="27"/>
      <c r="AB356" s="27"/>
      <c r="AF356" s="27"/>
      <c r="AG356" s="278"/>
      <c r="AH356" s="27"/>
    </row>
    <row r="357" spans="4:34" hidden="1" x14ac:dyDescent="0.35">
      <c r="D357" s="27"/>
      <c r="E357" s="27"/>
      <c r="N357" s="27"/>
      <c r="O357" s="27"/>
      <c r="P357" s="27"/>
      <c r="Z357" s="27"/>
      <c r="AA357" s="27"/>
      <c r="AB357" s="27"/>
      <c r="AF357" s="27"/>
      <c r="AG357" s="278"/>
      <c r="AH357" s="27"/>
    </row>
    <row r="358" spans="4:34" hidden="1" x14ac:dyDescent="0.35">
      <c r="D358" s="27"/>
      <c r="E358" s="27"/>
      <c r="N358" s="27"/>
      <c r="O358" s="27"/>
      <c r="P358" s="27"/>
      <c r="Z358" s="27"/>
      <c r="AA358" s="27"/>
      <c r="AB358" s="27"/>
      <c r="AF358" s="27"/>
      <c r="AG358" s="278"/>
      <c r="AH358" s="27"/>
    </row>
    <row r="359" spans="4:34" hidden="1" x14ac:dyDescent="0.35">
      <c r="D359" s="27"/>
      <c r="E359" s="27"/>
      <c r="N359" s="27"/>
      <c r="O359" s="27"/>
      <c r="P359" s="27"/>
      <c r="Z359" s="27"/>
      <c r="AA359" s="27"/>
      <c r="AB359" s="27"/>
      <c r="AF359" s="27"/>
      <c r="AG359" s="278"/>
      <c r="AH359" s="27"/>
    </row>
    <row r="360" spans="4:34" hidden="1" x14ac:dyDescent="0.35">
      <c r="D360" s="27"/>
      <c r="E360" s="27"/>
      <c r="N360" s="27"/>
      <c r="O360" s="27"/>
      <c r="P360" s="27"/>
      <c r="Z360" s="27"/>
      <c r="AA360" s="27"/>
      <c r="AB360" s="27"/>
      <c r="AF360" s="27"/>
      <c r="AG360" s="278"/>
      <c r="AH360" s="27"/>
    </row>
    <row r="361" spans="4:34" hidden="1" x14ac:dyDescent="0.35">
      <c r="D361" s="27"/>
      <c r="E361" s="27"/>
      <c r="N361" s="27"/>
      <c r="O361" s="27"/>
      <c r="P361" s="27"/>
      <c r="Z361" s="27"/>
      <c r="AA361" s="27"/>
      <c r="AB361" s="27"/>
      <c r="AF361" s="27"/>
      <c r="AG361" s="278"/>
      <c r="AH361" s="27"/>
    </row>
    <row r="362" spans="4:34" hidden="1" x14ac:dyDescent="0.35">
      <c r="D362" s="27"/>
      <c r="E362" s="27"/>
      <c r="N362" s="27"/>
      <c r="O362" s="27"/>
      <c r="P362" s="27"/>
      <c r="Z362" s="27"/>
      <c r="AA362" s="27"/>
      <c r="AB362" s="27"/>
      <c r="AF362" s="27"/>
      <c r="AG362" s="278"/>
      <c r="AH362" s="27"/>
    </row>
    <row r="363" spans="4:34" hidden="1" x14ac:dyDescent="0.35">
      <c r="D363" s="27"/>
      <c r="E363" s="27"/>
      <c r="N363" s="27"/>
      <c r="O363" s="27"/>
      <c r="P363" s="27"/>
      <c r="Z363" s="27"/>
      <c r="AA363" s="27"/>
      <c r="AB363" s="27"/>
      <c r="AF363" s="27"/>
      <c r="AG363" s="278"/>
      <c r="AH363" s="27"/>
    </row>
    <row r="364" spans="4:34" hidden="1" x14ac:dyDescent="0.35">
      <c r="D364" s="27"/>
      <c r="E364" s="27"/>
      <c r="N364" s="27"/>
      <c r="O364" s="27"/>
      <c r="P364" s="27"/>
      <c r="Z364" s="27"/>
      <c r="AA364" s="27"/>
      <c r="AB364" s="27"/>
      <c r="AF364" s="27"/>
      <c r="AG364" s="278"/>
      <c r="AH364" s="27"/>
    </row>
    <row r="365" spans="4:34" hidden="1" x14ac:dyDescent="0.35">
      <c r="D365" s="27"/>
      <c r="E365" s="27"/>
      <c r="N365" s="27"/>
      <c r="O365" s="27"/>
      <c r="P365" s="27"/>
      <c r="Z365" s="27"/>
      <c r="AA365" s="27"/>
      <c r="AB365" s="27"/>
      <c r="AF365" s="27"/>
      <c r="AG365" s="278"/>
      <c r="AH365" s="27"/>
    </row>
    <row r="366" spans="4:34" hidden="1" x14ac:dyDescent="0.35">
      <c r="D366" s="27"/>
      <c r="E366" s="27"/>
      <c r="N366" s="27"/>
      <c r="O366" s="27"/>
      <c r="P366" s="27"/>
      <c r="Z366" s="27"/>
      <c r="AA366" s="27"/>
      <c r="AB366" s="27"/>
      <c r="AF366" s="27"/>
      <c r="AG366" s="278"/>
      <c r="AH366" s="27"/>
    </row>
    <row r="367" spans="4:34" hidden="1" x14ac:dyDescent="0.35">
      <c r="D367" s="27"/>
      <c r="E367" s="27"/>
      <c r="N367" s="27"/>
      <c r="O367" s="27"/>
      <c r="P367" s="27"/>
      <c r="Z367" s="27"/>
      <c r="AA367" s="27"/>
      <c r="AB367" s="27"/>
      <c r="AF367" s="27"/>
      <c r="AG367" s="278"/>
      <c r="AH367" s="27"/>
    </row>
    <row r="368" spans="4:34" hidden="1" x14ac:dyDescent="0.35">
      <c r="D368" s="27"/>
      <c r="E368" s="27"/>
      <c r="N368" s="27"/>
      <c r="O368" s="27"/>
      <c r="P368" s="27"/>
      <c r="Z368" s="27"/>
      <c r="AA368" s="27"/>
      <c r="AB368" s="27"/>
      <c r="AF368" s="27"/>
      <c r="AG368" s="278"/>
      <c r="AH368" s="27"/>
    </row>
    <row r="369" spans="4:34" hidden="1" x14ac:dyDescent="0.35">
      <c r="D369" s="27"/>
      <c r="E369" s="27"/>
      <c r="N369" s="27"/>
      <c r="O369" s="27"/>
      <c r="P369" s="27"/>
      <c r="Z369" s="27"/>
      <c r="AA369" s="27"/>
      <c r="AB369" s="27"/>
      <c r="AF369" s="27"/>
      <c r="AG369" s="278"/>
      <c r="AH369" s="27"/>
    </row>
    <row r="370" spans="4:34" hidden="1" x14ac:dyDescent="0.35">
      <c r="D370" s="27"/>
      <c r="E370" s="27"/>
      <c r="N370" s="27"/>
      <c r="O370" s="27"/>
      <c r="P370" s="27"/>
      <c r="Z370" s="27"/>
      <c r="AA370" s="27"/>
      <c r="AB370" s="27"/>
      <c r="AF370" s="27"/>
      <c r="AG370" s="278"/>
      <c r="AH370" s="27"/>
    </row>
    <row r="371" spans="4:34" hidden="1" x14ac:dyDescent="0.35">
      <c r="D371" s="27"/>
      <c r="E371" s="27"/>
      <c r="N371" s="27"/>
      <c r="O371" s="27"/>
      <c r="P371" s="27"/>
      <c r="Z371" s="27"/>
      <c r="AA371" s="27"/>
      <c r="AB371" s="27"/>
      <c r="AF371" s="27"/>
      <c r="AG371" s="278"/>
      <c r="AH371" s="27"/>
    </row>
    <row r="372" spans="4:34" hidden="1" x14ac:dyDescent="0.35">
      <c r="D372" s="27"/>
      <c r="E372" s="27"/>
      <c r="N372" s="27"/>
      <c r="O372" s="27"/>
      <c r="P372" s="27"/>
      <c r="Z372" s="27"/>
      <c r="AA372" s="27"/>
      <c r="AB372" s="27"/>
      <c r="AF372" s="27"/>
      <c r="AG372" s="278"/>
      <c r="AH372" s="27"/>
    </row>
    <row r="373" spans="4:34" hidden="1" x14ac:dyDescent="0.35">
      <c r="D373" s="27"/>
      <c r="E373" s="27"/>
      <c r="N373" s="27"/>
      <c r="O373" s="27"/>
      <c r="P373" s="27"/>
      <c r="Z373" s="27"/>
      <c r="AA373" s="27"/>
      <c r="AB373" s="27"/>
      <c r="AF373" s="27"/>
      <c r="AG373" s="278"/>
      <c r="AH373" s="27"/>
    </row>
    <row r="374" spans="4:34" hidden="1" x14ac:dyDescent="0.35">
      <c r="D374" s="27"/>
      <c r="E374" s="27"/>
      <c r="N374" s="27"/>
      <c r="O374" s="27"/>
      <c r="P374" s="27"/>
      <c r="Z374" s="27"/>
      <c r="AA374" s="27"/>
      <c r="AB374" s="27"/>
      <c r="AF374" s="27"/>
      <c r="AG374" s="278"/>
      <c r="AH374" s="27"/>
    </row>
    <row r="375" spans="4:34" hidden="1" x14ac:dyDescent="0.35">
      <c r="D375" s="27"/>
      <c r="E375" s="27"/>
      <c r="N375" s="27"/>
      <c r="O375" s="27"/>
      <c r="P375" s="27"/>
      <c r="Z375" s="27"/>
      <c r="AA375" s="27"/>
      <c r="AB375" s="27"/>
      <c r="AF375" s="27"/>
      <c r="AG375" s="278"/>
      <c r="AH375" s="27"/>
    </row>
    <row r="376" spans="4:34" hidden="1" x14ac:dyDescent="0.35">
      <c r="D376" s="27"/>
      <c r="E376" s="27"/>
      <c r="N376" s="27"/>
      <c r="O376" s="27"/>
      <c r="P376" s="27"/>
      <c r="Z376" s="27"/>
      <c r="AA376" s="27"/>
      <c r="AB376" s="27"/>
      <c r="AF376" s="27"/>
      <c r="AG376" s="278"/>
      <c r="AH376" s="27"/>
    </row>
    <row r="377" spans="4:34" hidden="1" x14ac:dyDescent="0.35">
      <c r="D377" s="27"/>
      <c r="E377" s="27"/>
      <c r="N377" s="27"/>
      <c r="O377" s="27"/>
      <c r="P377" s="27"/>
      <c r="Z377" s="27"/>
      <c r="AA377" s="27"/>
      <c r="AB377" s="27"/>
      <c r="AF377" s="27"/>
      <c r="AG377" s="278"/>
      <c r="AH377" s="27"/>
    </row>
    <row r="378" spans="4:34" hidden="1" x14ac:dyDescent="0.35">
      <c r="D378" s="27"/>
      <c r="E378" s="27"/>
      <c r="N378" s="27"/>
      <c r="O378" s="27"/>
      <c r="P378" s="27"/>
      <c r="Z378" s="27"/>
      <c r="AA378" s="27"/>
      <c r="AB378" s="27"/>
      <c r="AF378" s="27"/>
      <c r="AG378" s="278"/>
      <c r="AH378" s="27"/>
    </row>
    <row r="379" spans="4:34" hidden="1" x14ac:dyDescent="0.35">
      <c r="D379" s="27"/>
      <c r="E379" s="27"/>
      <c r="N379" s="27"/>
      <c r="O379" s="27"/>
      <c r="P379" s="27"/>
      <c r="Z379" s="27"/>
      <c r="AA379" s="27"/>
      <c r="AB379" s="27"/>
      <c r="AF379" s="27"/>
      <c r="AG379" s="278"/>
      <c r="AH379" s="27"/>
    </row>
    <row r="380" spans="4:34" hidden="1" x14ac:dyDescent="0.35">
      <c r="D380" s="27"/>
      <c r="E380" s="27"/>
      <c r="N380" s="27"/>
      <c r="O380" s="27"/>
      <c r="P380" s="27"/>
      <c r="Z380" s="27"/>
      <c r="AA380" s="27"/>
      <c r="AB380" s="27"/>
      <c r="AF380" s="27"/>
      <c r="AG380" s="278"/>
      <c r="AH380" s="27"/>
    </row>
    <row r="381" spans="4:34" hidden="1" x14ac:dyDescent="0.35">
      <c r="D381" s="27"/>
      <c r="E381" s="27"/>
      <c r="N381" s="27"/>
      <c r="O381" s="27"/>
      <c r="P381" s="27"/>
      <c r="Z381" s="27"/>
      <c r="AA381" s="27"/>
      <c r="AB381" s="27"/>
      <c r="AF381" s="27"/>
      <c r="AG381" s="278"/>
      <c r="AH381" s="27"/>
    </row>
    <row r="382" spans="4:34" hidden="1" x14ac:dyDescent="0.35">
      <c r="D382" s="27"/>
      <c r="E382" s="27"/>
      <c r="N382" s="27"/>
      <c r="O382" s="27"/>
      <c r="P382" s="27"/>
      <c r="Z382" s="27"/>
      <c r="AA382" s="27"/>
      <c r="AB382" s="27"/>
      <c r="AF382" s="27"/>
      <c r="AG382" s="278"/>
      <c r="AH382" s="27"/>
    </row>
    <row r="383" spans="4:34" hidden="1" x14ac:dyDescent="0.35">
      <c r="D383" s="27"/>
      <c r="E383" s="27"/>
      <c r="N383" s="27"/>
      <c r="O383" s="27"/>
      <c r="P383" s="27"/>
      <c r="Z383" s="27"/>
      <c r="AA383" s="27"/>
      <c r="AB383" s="27"/>
      <c r="AF383" s="27"/>
      <c r="AG383" s="278"/>
      <c r="AH383" s="27"/>
    </row>
    <row r="384" spans="4:34" hidden="1" x14ac:dyDescent="0.35">
      <c r="D384" s="27"/>
      <c r="E384" s="27"/>
      <c r="N384" s="27"/>
      <c r="O384" s="27"/>
      <c r="P384" s="27"/>
      <c r="Z384" s="27"/>
      <c r="AA384" s="27"/>
      <c r="AB384" s="27"/>
      <c r="AF384" s="27"/>
      <c r="AG384" s="278"/>
      <c r="AH384" s="27"/>
    </row>
    <row r="385" spans="4:34" hidden="1" x14ac:dyDescent="0.35">
      <c r="D385" s="27"/>
      <c r="E385" s="27"/>
      <c r="N385" s="27"/>
      <c r="O385" s="27"/>
      <c r="P385" s="27"/>
      <c r="Z385" s="27"/>
      <c r="AA385" s="27"/>
      <c r="AB385" s="27"/>
      <c r="AF385" s="27"/>
      <c r="AG385" s="278"/>
      <c r="AH385" s="27"/>
    </row>
    <row r="386" spans="4:34" hidden="1" x14ac:dyDescent="0.35">
      <c r="D386" s="27"/>
      <c r="E386" s="27"/>
      <c r="N386" s="27"/>
      <c r="O386" s="27"/>
      <c r="P386" s="27"/>
      <c r="Z386" s="27"/>
      <c r="AA386" s="27"/>
      <c r="AB386" s="27"/>
      <c r="AF386" s="27"/>
      <c r="AG386" s="278"/>
      <c r="AH386" s="27"/>
    </row>
    <row r="387" spans="4:34" hidden="1" x14ac:dyDescent="0.35">
      <c r="D387" s="27"/>
      <c r="E387" s="27"/>
      <c r="N387" s="27"/>
      <c r="O387" s="27"/>
      <c r="P387" s="27"/>
      <c r="Z387" s="27"/>
      <c r="AA387" s="27"/>
      <c r="AB387" s="27"/>
      <c r="AF387" s="27"/>
      <c r="AG387" s="278"/>
      <c r="AH387" s="27"/>
    </row>
    <row r="388" spans="4:34" hidden="1" x14ac:dyDescent="0.35">
      <c r="D388" s="27"/>
      <c r="E388" s="27"/>
      <c r="N388" s="27"/>
      <c r="O388" s="27"/>
      <c r="P388" s="27"/>
      <c r="Z388" s="27"/>
      <c r="AA388" s="27"/>
      <c r="AB388" s="27"/>
      <c r="AF388" s="27"/>
      <c r="AG388" s="278"/>
      <c r="AH388" s="27"/>
    </row>
    <row r="389" spans="4:34" hidden="1" x14ac:dyDescent="0.35">
      <c r="D389" s="27"/>
      <c r="E389" s="27"/>
      <c r="N389" s="27"/>
      <c r="O389" s="27"/>
      <c r="P389" s="27"/>
      <c r="Z389" s="27"/>
      <c r="AA389" s="27"/>
      <c r="AB389" s="27"/>
      <c r="AF389" s="27"/>
      <c r="AG389" s="278"/>
      <c r="AH389" s="27"/>
    </row>
    <row r="390" spans="4:34" hidden="1" x14ac:dyDescent="0.35">
      <c r="D390" s="27"/>
      <c r="E390" s="27"/>
      <c r="N390" s="27"/>
      <c r="O390" s="27"/>
      <c r="P390" s="27"/>
      <c r="Z390" s="27"/>
      <c r="AA390" s="27"/>
      <c r="AB390" s="27"/>
      <c r="AF390" s="27"/>
      <c r="AG390" s="278"/>
      <c r="AH390" s="27"/>
    </row>
    <row r="391" spans="4:34" hidden="1" x14ac:dyDescent="0.35">
      <c r="D391" s="27"/>
      <c r="E391" s="27"/>
      <c r="N391" s="27"/>
      <c r="O391" s="27"/>
      <c r="P391" s="27"/>
      <c r="Z391" s="27"/>
      <c r="AA391" s="27"/>
      <c r="AB391" s="27"/>
      <c r="AF391" s="27"/>
      <c r="AG391" s="278"/>
      <c r="AH391" s="27"/>
    </row>
    <row r="392" spans="4:34" hidden="1" x14ac:dyDescent="0.35">
      <c r="D392" s="27"/>
      <c r="E392" s="27"/>
      <c r="N392" s="27"/>
      <c r="O392" s="27"/>
      <c r="P392" s="27"/>
      <c r="Z392" s="27"/>
      <c r="AA392" s="27"/>
      <c r="AB392" s="27"/>
      <c r="AF392" s="27"/>
      <c r="AG392" s="278"/>
      <c r="AH392" s="27"/>
    </row>
    <row r="393" spans="4:34" hidden="1" x14ac:dyDescent="0.35">
      <c r="D393" s="27"/>
      <c r="E393" s="27"/>
      <c r="N393" s="27"/>
      <c r="O393" s="27"/>
      <c r="P393" s="27"/>
      <c r="Z393" s="27"/>
      <c r="AA393" s="27"/>
      <c r="AB393" s="27"/>
      <c r="AF393" s="27"/>
      <c r="AG393" s="278"/>
      <c r="AH393" s="27"/>
    </row>
    <row r="394" spans="4:34" hidden="1" x14ac:dyDescent="0.35">
      <c r="D394" s="27"/>
      <c r="E394" s="27"/>
      <c r="N394" s="27"/>
      <c r="O394" s="27"/>
      <c r="P394" s="27"/>
      <c r="Z394" s="27"/>
      <c r="AA394" s="27"/>
      <c r="AB394" s="27"/>
      <c r="AF394" s="27"/>
      <c r="AG394" s="278"/>
      <c r="AH394" s="27"/>
    </row>
    <row r="395" spans="4:34" hidden="1" x14ac:dyDescent="0.35">
      <c r="D395" s="27"/>
      <c r="E395" s="27"/>
      <c r="N395" s="27"/>
      <c r="O395" s="27"/>
      <c r="P395" s="27"/>
      <c r="Z395" s="27"/>
      <c r="AA395" s="27"/>
      <c r="AB395" s="27"/>
      <c r="AF395" s="27"/>
      <c r="AG395" s="278"/>
      <c r="AH395" s="27"/>
    </row>
    <row r="396" spans="4:34" hidden="1" x14ac:dyDescent="0.35">
      <c r="D396" s="27"/>
      <c r="E396" s="27"/>
      <c r="N396" s="27"/>
      <c r="O396" s="27"/>
      <c r="P396" s="27"/>
      <c r="Z396" s="27"/>
      <c r="AA396" s="27"/>
      <c r="AB396" s="27"/>
      <c r="AF396" s="27"/>
      <c r="AG396" s="278"/>
      <c r="AH396" s="27"/>
    </row>
    <row r="397" spans="4:34" hidden="1" x14ac:dyDescent="0.35">
      <c r="D397" s="27"/>
      <c r="E397" s="27"/>
      <c r="N397" s="27"/>
      <c r="O397" s="27"/>
      <c r="P397" s="27"/>
      <c r="Z397" s="27"/>
      <c r="AA397" s="27"/>
      <c r="AB397" s="27"/>
      <c r="AF397" s="27"/>
      <c r="AG397" s="278"/>
      <c r="AH397" s="27"/>
    </row>
    <row r="398" spans="4:34" hidden="1" x14ac:dyDescent="0.35">
      <c r="D398" s="27"/>
      <c r="E398" s="27"/>
      <c r="N398" s="27"/>
      <c r="O398" s="27"/>
      <c r="P398" s="27"/>
      <c r="Z398" s="27"/>
      <c r="AA398" s="27"/>
      <c r="AB398" s="27"/>
      <c r="AF398" s="27"/>
      <c r="AG398" s="278"/>
      <c r="AH398" s="27"/>
    </row>
    <row r="399" spans="4:34" hidden="1" x14ac:dyDescent="0.35">
      <c r="D399" s="27"/>
      <c r="E399" s="27"/>
      <c r="N399" s="27"/>
      <c r="O399" s="27"/>
      <c r="P399" s="27"/>
      <c r="Z399" s="27"/>
      <c r="AA399" s="27"/>
      <c r="AB399" s="27"/>
      <c r="AF399" s="27"/>
      <c r="AG399" s="278"/>
      <c r="AH399" s="27"/>
    </row>
    <row r="400" spans="4:34" hidden="1" x14ac:dyDescent="0.35">
      <c r="D400" s="27"/>
      <c r="E400" s="27"/>
      <c r="N400" s="27"/>
      <c r="O400" s="27"/>
      <c r="P400" s="27"/>
      <c r="Z400" s="27"/>
      <c r="AA400" s="27"/>
      <c r="AB400" s="27"/>
      <c r="AF400" s="27"/>
      <c r="AG400" s="278"/>
      <c r="AH400" s="27"/>
    </row>
    <row r="401" spans="4:34" hidden="1" x14ac:dyDescent="0.35">
      <c r="D401" s="27"/>
      <c r="E401" s="27"/>
      <c r="N401" s="27"/>
      <c r="O401" s="27"/>
      <c r="P401" s="27"/>
      <c r="Z401" s="27"/>
      <c r="AA401" s="27"/>
      <c r="AB401" s="27"/>
      <c r="AF401" s="27"/>
      <c r="AG401" s="278"/>
      <c r="AH401" s="27"/>
    </row>
    <row r="402" spans="4:34" hidden="1" x14ac:dyDescent="0.35">
      <c r="D402" s="27"/>
      <c r="E402" s="27"/>
      <c r="N402" s="27"/>
      <c r="O402" s="27"/>
      <c r="P402" s="27"/>
      <c r="Z402" s="27"/>
      <c r="AA402" s="27"/>
      <c r="AB402" s="27"/>
      <c r="AF402" s="27"/>
      <c r="AG402" s="278"/>
      <c r="AH402" s="27"/>
    </row>
    <row r="403" spans="4:34" hidden="1" x14ac:dyDescent="0.35">
      <c r="D403" s="27"/>
      <c r="E403" s="27"/>
      <c r="N403" s="27"/>
      <c r="O403" s="27"/>
      <c r="P403" s="27"/>
      <c r="Z403" s="27"/>
      <c r="AA403" s="27"/>
      <c r="AB403" s="27"/>
      <c r="AF403" s="27"/>
      <c r="AG403" s="278"/>
      <c r="AH403" s="27"/>
    </row>
    <row r="404" spans="4:34" hidden="1" x14ac:dyDescent="0.35">
      <c r="D404" s="27"/>
      <c r="E404" s="27"/>
      <c r="N404" s="27"/>
      <c r="O404" s="27"/>
      <c r="P404" s="27"/>
      <c r="Z404" s="27"/>
      <c r="AA404" s="27"/>
      <c r="AB404" s="27"/>
      <c r="AF404" s="27"/>
      <c r="AG404" s="278"/>
      <c r="AH404" s="27"/>
    </row>
    <row r="405" spans="4:34" hidden="1" x14ac:dyDescent="0.35">
      <c r="D405" s="27"/>
      <c r="E405" s="27"/>
      <c r="N405" s="27"/>
      <c r="O405" s="27"/>
      <c r="P405" s="27"/>
      <c r="Z405" s="27"/>
      <c r="AA405" s="27"/>
      <c r="AB405" s="27"/>
      <c r="AF405" s="27"/>
      <c r="AG405" s="278"/>
      <c r="AH405" s="27"/>
    </row>
    <row r="406" spans="4:34" hidden="1" x14ac:dyDescent="0.35">
      <c r="D406" s="27"/>
      <c r="E406" s="27"/>
      <c r="N406" s="27"/>
      <c r="O406" s="27"/>
      <c r="P406" s="27"/>
      <c r="Z406" s="27"/>
      <c r="AA406" s="27"/>
      <c r="AB406" s="27"/>
      <c r="AF406" s="27"/>
      <c r="AG406" s="278"/>
      <c r="AH406" s="27"/>
    </row>
    <row r="407" spans="4:34" hidden="1" x14ac:dyDescent="0.35">
      <c r="D407" s="27"/>
      <c r="E407" s="27"/>
      <c r="N407" s="27"/>
      <c r="O407" s="27"/>
      <c r="P407" s="27"/>
      <c r="Z407" s="27"/>
      <c r="AA407" s="27"/>
      <c r="AB407" s="27"/>
      <c r="AF407" s="27"/>
      <c r="AG407" s="278"/>
      <c r="AH407" s="27"/>
    </row>
    <row r="408" spans="4:34" hidden="1" x14ac:dyDescent="0.35">
      <c r="D408" s="27"/>
      <c r="E408" s="27"/>
      <c r="N408" s="27"/>
      <c r="O408" s="27"/>
      <c r="P408" s="27"/>
      <c r="Z408" s="27"/>
      <c r="AA408" s="27"/>
      <c r="AB408" s="27"/>
      <c r="AF408" s="27"/>
      <c r="AG408" s="278"/>
      <c r="AH408" s="27"/>
    </row>
    <row r="409" spans="4:34" hidden="1" x14ac:dyDescent="0.35">
      <c r="D409" s="27"/>
      <c r="E409" s="27"/>
      <c r="N409" s="27"/>
      <c r="O409" s="27"/>
      <c r="P409" s="27"/>
      <c r="Z409" s="27"/>
      <c r="AA409" s="27"/>
      <c r="AB409" s="27"/>
      <c r="AF409" s="27"/>
      <c r="AG409" s="278"/>
      <c r="AH409" s="27"/>
    </row>
    <row r="410" spans="4:34" hidden="1" x14ac:dyDescent="0.35">
      <c r="D410" s="27"/>
      <c r="E410" s="27"/>
      <c r="N410" s="27"/>
      <c r="O410" s="27"/>
      <c r="P410" s="27"/>
      <c r="Z410" s="27"/>
      <c r="AA410" s="27"/>
      <c r="AB410" s="27"/>
      <c r="AF410" s="27"/>
      <c r="AG410" s="278"/>
      <c r="AH410" s="27"/>
    </row>
    <row r="411" spans="4:34" hidden="1" x14ac:dyDescent="0.35">
      <c r="D411" s="27"/>
      <c r="E411" s="27"/>
      <c r="N411" s="27"/>
      <c r="O411" s="27"/>
      <c r="P411" s="27"/>
      <c r="Z411" s="27"/>
      <c r="AA411" s="27"/>
      <c r="AB411" s="27"/>
      <c r="AF411" s="27"/>
      <c r="AG411" s="278"/>
      <c r="AH411" s="27"/>
    </row>
    <row r="412" spans="4:34" hidden="1" x14ac:dyDescent="0.35">
      <c r="D412" s="27"/>
      <c r="E412" s="27"/>
      <c r="N412" s="27"/>
      <c r="O412" s="27"/>
      <c r="P412" s="27"/>
      <c r="Z412" s="27"/>
      <c r="AA412" s="27"/>
      <c r="AB412" s="27"/>
      <c r="AF412" s="27"/>
      <c r="AG412" s="278"/>
      <c r="AH412" s="27"/>
    </row>
    <row r="413" spans="4:34" hidden="1" x14ac:dyDescent="0.35">
      <c r="D413" s="27"/>
      <c r="E413" s="27"/>
      <c r="N413" s="27"/>
      <c r="O413" s="27"/>
      <c r="P413" s="27"/>
      <c r="Z413" s="27"/>
      <c r="AA413" s="27"/>
      <c r="AB413" s="27"/>
      <c r="AF413" s="27"/>
      <c r="AG413" s="278"/>
      <c r="AH413" s="27"/>
    </row>
    <row r="414" spans="4:34" hidden="1" x14ac:dyDescent="0.35">
      <c r="D414" s="27"/>
      <c r="E414" s="27"/>
      <c r="N414" s="27"/>
      <c r="O414" s="27"/>
      <c r="P414" s="27"/>
      <c r="Z414" s="27"/>
      <c r="AA414" s="27"/>
      <c r="AB414" s="27"/>
      <c r="AF414" s="27"/>
      <c r="AG414" s="278"/>
      <c r="AH414" s="27"/>
    </row>
    <row r="415" spans="4:34" hidden="1" x14ac:dyDescent="0.35">
      <c r="D415" s="27"/>
      <c r="E415" s="27"/>
      <c r="N415" s="27"/>
      <c r="O415" s="27"/>
      <c r="P415" s="27"/>
      <c r="Z415" s="27"/>
      <c r="AA415" s="27"/>
      <c r="AB415" s="27"/>
      <c r="AF415" s="27"/>
      <c r="AG415" s="278"/>
      <c r="AH415" s="27"/>
    </row>
    <row r="416" spans="4:34" hidden="1" x14ac:dyDescent="0.35">
      <c r="D416" s="27"/>
      <c r="E416" s="27"/>
      <c r="N416" s="27"/>
      <c r="O416" s="27"/>
      <c r="P416" s="27"/>
      <c r="Z416" s="27"/>
      <c r="AA416" s="27"/>
      <c r="AB416" s="27"/>
      <c r="AF416" s="27"/>
      <c r="AG416" s="278"/>
      <c r="AH416" s="27"/>
    </row>
    <row r="417" spans="4:34" hidden="1" x14ac:dyDescent="0.35">
      <c r="D417" s="27"/>
      <c r="E417" s="27"/>
      <c r="N417" s="27"/>
      <c r="O417" s="27"/>
      <c r="P417" s="27"/>
      <c r="Z417" s="27"/>
      <c r="AA417" s="27"/>
      <c r="AB417" s="27"/>
      <c r="AF417" s="27"/>
      <c r="AG417" s="278"/>
      <c r="AH417" s="27"/>
    </row>
    <row r="418" spans="4:34" hidden="1" x14ac:dyDescent="0.35">
      <c r="D418" s="27"/>
      <c r="E418" s="27"/>
      <c r="N418" s="27"/>
      <c r="O418" s="27"/>
      <c r="P418" s="27"/>
      <c r="Z418" s="27"/>
      <c r="AA418" s="27"/>
      <c r="AB418" s="27"/>
      <c r="AF418" s="27"/>
      <c r="AG418" s="278"/>
      <c r="AH418" s="27"/>
    </row>
    <row r="419" spans="4:34" hidden="1" x14ac:dyDescent="0.35">
      <c r="D419" s="27"/>
      <c r="E419" s="27"/>
      <c r="N419" s="27"/>
      <c r="O419" s="27"/>
      <c r="P419" s="27"/>
      <c r="Z419" s="27"/>
      <c r="AA419" s="27"/>
      <c r="AB419" s="27"/>
      <c r="AF419" s="27"/>
      <c r="AG419" s="278"/>
      <c r="AH419" s="27"/>
    </row>
    <row r="420" spans="4:34" hidden="1" x14ac:dyDescent="0.35">
      <c r="D420" s="27"/>
      <c r="E420" s="27"/>
      <c r="N420" s="27"/>
      <c r="O420" s="27"/>
      <c r="P420" s="27"/>
      <c r="Z420" s="27"/>
      <c r="AA420" s="27"/>
      <c r="AB420" s="27"/>
      <c r="AF420" s="27"/>
      <c r="AG420" s="278"/>
      <c r="AH420" s="27"/>
    </row>
    <row r="421" spans="4:34" hidden="1" x14ac:dyDescent="0.35">
      <c r="D421" s="27"/>
      <c r="E421" s="27"/>
      <c r="N421" s="27"/>
      <c r="O421" s="27"/>
      <c r="P421" s="27"/>
      <c r="Z421" s="27"/>
      <c r="AA421" s="27"/>
      <c r="AB421" s="27"/>
      <c r="AF421" s="27"/>
      <c r="AG421" s="278"/>
      <c r="AH421" s="27"/>
    </row>
    <row r="422" spans="4:34" hidden="1" x14ac:dyDescent="0.35">
      <c r="D422" s="27"/>
      <c r="E422" s="27"/>
      <c r="N422" s="27"/>
      <c r="O422" s="27"/>
      <c r="P422" s="27"/>
      <c r="Z422" s="27"/>
      <c r="AA422" s="27"/>
      <c r="AB422" s="27"/>
      <c r="AF422" s="27"/>
      <c r="AG422" s="278"/>
      <c r="AH422" s="27"/>
    </row>
    <row r="423" spans="4:34" hidden="1" x14ac:dyDescent="0.35">
      <c r="D423" s="27"/>
      <c r="E423" s="27"/>
      <c r="N423" s="27"/>
      <c r="O423" s="27"/>
      <c r="P423" s="27"/>
      <c r="Z423" s="27"/>
      <c r="AA423" s="27"/>
      <c r="AB423" s="27"/>
      <c r="AF423" s="27"/>
      <c r="AG423" s="278"/>
      <c r="AH423" s="27"/>
    </row>
    <row r="424" spans="4:34" hidden="1" x14ac:dyDescent="0.35">
      <c r="D424" s="27"/>
      <c r="E424" s="27"/>
      <c r="N424" s="27"/>
      <c r="O424" s="27"/>
      <c r="P424" s="27"/>
      <c r="Z424" s="27"/>
      <c r="AA424" s="27"/>
      <c r="AB424" s="27"/>
      <c r="AF424" s="27"/>
      <c r="AG424" s="278"/>
      <c r="AH424" s="27"/>
    </row>
    <row r="425" spans="4:34" hidden="1" x14ac:dyDescent="0.35">
      <c r="D425" s="27"/>
      <c r="E425" s="27"/>
      <c r="N425" s="27"/>
      <c r="O425" s="27"/>
      <c r="P425" s="27"/>
      <c r="Z425" s="27"/>
      <c r="AA425" s="27"/>
      <c r="AB425" s="27"/>
      <c r="AF425" s="27"/>
      <c r="AG425" s="278"/>
      <c r="AH425" s="27"/>
    </row>
    <row r="426" spans="4:34" hidden="1" x14ac:dyDescent="0.35">
      <c r="D426" s="27"/>
      <c r="E426" s="27"/>
      <c r="N426" s="27"/>
      <c r="O426" s="27"/>
      <c r="P426" s="27"/>
      <c r="Z426" s="27"/>
      <c r="AA426" s="27"/>
      <c r="AB426" s="27"/>
      <c r="AF426" s="27"/>
      <c r="AG426" s="278"/>
      <c r="AH426" s="27"/>
    </row>
    <row r="427" spans="4:34" hidden="1" x14ac:dyDescent="0.35">
      <c r="D427" s="27"/>
      <c r="E427" s="27"/>
      <c r="N427" s="27"/>
      <c r="O427" s="27"/>
      <c r="P427" s="27"/>
      <c r="Z427" s="27"/>
      <c r="AA427" s="27"/>
      <c r="AB427" s="27"/>
      <c r="AF427" s="27"/>
      <c r="AG427" s="278"/>
      <c r="AH427" s="27"/>
    </row>
    <row r="428" spans="4:34" hidden="1" x14ac:dyDescent="0.35">
      <c r="D428" s="27"/>
      <c r="E428" s="27"/>
      <c r="N428" s="27"/>
      <c r="O428" s="27"/>
      <c r="P428" s="27"/>
      <c r="Z428" s="27"/>
      <c r="AA428" s="27"/>
      <c r="AB428" s="27"/>
      <c r="AF428" s="27"/>
      <c r="AG428" s="278"/>
      <c r="AH428" s="27"/>
    </row>
    <row r="429" spans="4:34" hidden="1" x14ac:dyDescent="0.35">
      <c r="D429" s="27"/>
      <c r="E429" s="27"/>
      <c r="N429" s="27"/>
      <c r="O429" s="27"/>
      <c r="P429" s="27"/>
      <c r="Z429" s="27"/>
      <c r="AA429" s="27"/>
      <c r="AB429" s="27"/>
      <c r="AF429" s="27"/>
      <c r="AG429" s="278"/>
      <c r="AH429" s="27"/>
    </row>
    <row r="430" spans="4:34" hidden="1" x14ac:dyDescent="0.35">
      <c r="D430" s="27"/>
      <c r="E430" s="27"/>
      <c r="N430" s="27"/>
      <c r="O430" s="27"/>
      <c r="P430" s="27"/>
      <c r="Z430" s="27"/>
      <c r="AA430" s="27"/>
      <c r="AB430" s="27"/>
      <c r="AF430" s="27"/>
      <c r="AG430" s="278"/>
      <c r="AH430" s="27"/>
    </row>
    <row r="431" spans="4:34" hidden="1" x14ac:dyDescent="0.35">
      <c r="D431" s="27"/>
      <c r="E431" s="27"/>
      <c r="N431" s="27"/>
      <c r="O431" s="27"/>
      <c r="P431" s="27"/>
      <c r="Z431" s="27"/>
      <c r="AA431" s="27"/>
      <c r="AB431" s="27"/>
      <c r="AF431" s="27"/>
      <c r="AG431" s="278"/>
      <c r="AH431" s="27"/>
    </row>
    <row r="432" spans="4:34" hidden="1" x14ac:dyDescent="0.35">
      <c r="D432" s="27"/>
      <c r="E432" s="27"/>
      <c r="N432" s="27"/>
      <c r="O432" s="27"/>
      <c r="P432" s="27"/>
      <c r="Z432" s="27"/>
      <c r="AA432" s="27"/>
      <c r="AB432" s="27"/>
      <c r="AF432" s="27"/>
      <c r="AG432" s="278"/>
      <c r="AH432" s="27"/>
    </row>
    <row r="433" spans="4:34" hidden="1" x14ac:dyDescent="0.35">
      <c r="D433" s="27"/>
      <c r="E433" s="27"/>
      <c r="N433" s="27"/>
      <c r="O433" s="27"/>
      <c r="P433" s="27"/>
      <c r="Z433" s="27"/>
      <c r="AA433" s="27"/>
      <c r="AB433" s="27"/>
      <c r="AF433" s="27"/>
      <c r="AG433" s="278"/>
      <c r="AH433" s="27"/>
    </row>
    <row r="434" spans="4:34" hidden="1" x14ac:dyDescent="0.35">
      <c r="D434" s="27"/>
      <c r="E434" s="27"/>
      <c r="N434" s="27"/>
      <c r="O434" s="27"/>
      <c r="P434" s="27"/>
      <c r="Z434" s="27"/>
      <c r="AA434" s="27"/>
      <c r="AB434" s="27"/>
      <c r="AF434" s="27"/>
      <c r="AG434" s="278"/>
      <c r="AH434" s="27"/>
    </row>
    <row r="435" spans="4:34" hidden="1" x14ac:dyDescent="0.35">
      <c r="D435" s="27"/>
      <c r="E435" s="27"/>
      <c r="N435" s="27"/>
      <c r="O435" s="27"/>
      <c r="P435" s="27"/>
      <c r="Z435" s="27"/>
      <c r="AA435" s="27"/>
      <c r="AB435" s="27"/>
      <c r="AF435" s="27"/>
      <c r="AG435" s="278"/>
      <c r="AH435" s="27"/>
    </row>
    <row r="436" spans="4:34" hidden="1" x14ac:dyDescent="0.35">
      <c r="D436" s="27"/>
      <c r="E436" s="27"/>
      <c r="N436" s="27"/>
      <c r="O436" s="27"/>
      <c r="P436" s="27"/>
      <c r="Z436" s="27"/>
      <c r="AA436" s="27"/>
      <c r="AB436" s="27"/>
      <c r="AF436" s="27"/>
      <c r="AG436" s="278"/>
      <c r="AH436" s="27"/>
    </row>
    <row r="437" spans="4:34" hidden="1" x14ac:dyDescent="0.35">
      <c r="D437" s="27"/>
      <c r="E437" s="27"/>
      <c r="N437" s="27"/>
      <c r="O437" s="27"/>
      <c r="P437" s="27"/>
      <c r="Z437" s="27"/>
      <c r="AA437" s="27"/>
      <c r="AB437" s="27"/>
      <c r="AF437" s="27"/>
      <c r="AG437" s="278"/>
      <c r="AH437" s="27"/>
    </row>
    <row r="438" spans="4:34" hidden="1" x14ac:dyDescent="0.35">
      <c r="D438" s="27"/>
      <c r="E438" s="27"/>
      <c r="N438" s="27"/>
      <c r="O438" s="27"/>
      <c r="P438" s="27"/>
      <c r="Z438" s="27"/>
      <c r="AA438" s="27"/>
      <c r="AB438" s="27"/>
      <c r="AF438" s="27"/>
      <c r="AG438" s="278"/>
      <c r="AH438" s="27"/>
    </row>
    <row r="439" spans="4:34" hidden="1" x14ac:dyDescent="0.35">
      <c r="D439" s="27"/>
      <c r="E439" s="27"/>
      <c r="N439" s="27"/>
      <c r="O439" s="27"/>
      <c r="P439" s="27"/>
      <c r="Z439" s="27"/>
      <c r="AA439" s="27"/>
      <c r="AB439" s="27"/>
      <c r="AF439" s="27"/>
      <c r="AG439" s="278"/>
      <c r="AH439" s="27"/>
    </row>
    <row r="440" spans="4:34" hidden="1" x14ac:dyDescent="0.35">
      <c r="D440" s="27"/>
      <c r="E440" s="27"/>
      <c r="N440" s="27"/>
      <c r="O440" s="27"/>
      <c r="P440" s="27"/>
      <c r="Z440" s="27"/>
      <c r="AA440" s="27"/>
      <c r="AB440" s="27"/>
      <c r="AF440" s="27"/>
      <c r="AG440" s="278"/>
      <c r="AH440" s="27"/>
    </row>
    <row r="441" spans="4:34" hidden="1" x14ac:dyDescent="0.35">
      <c r="D441" s="27"/>
      <c r="E441" s="27"/>
      <c r="N441" s="27"/>
      <c r="O441" s="27"/>
      <c r="P441" s="27"/>
      <c r="Z441" s="27"/>
      <c r="AA441" s="27"/>
      <c r="AB441" s="27"/>
      <c r="AF441" s="27"/>
      <c r="AG441" s="278"/>
      <c r="AH441" s="27"/>
    </row>
    <row r="442" spans="4:34" hidden="1" x14ac:dyDescent="0.35">
      <c r="D442" s="27"/>
      <c r="E442" s="27"/>
      <c r="N442" s="27"/>
      <c r="O442" s="27"/>
      <c r="P442" s="27"/>
      <c r="Z442" s="27"/>
      <c r="AA442" s="27"/>
      <c r="AB442" s="27"/>
      <c r="AF442" s="27"/>
      <c r="AG442" s="278"/>
      <c r="AH442" s="27"/>
    </row>
    <row r="443" spans="4:34" hidden="1" x14ac:dyDescent="0.35">
      <c r="D443" s="27"/>
      <c r="E443" s="27"/>
      <c r="N443" s="27"/>
      <c r="O443" s="27"/>
      <c r="P443" s="27"/>
      <c r="Z443" s="27"/>
      <c r="AA443" s="27"/>
      <c r="AB443" s="27"/>
      <c r="AF443" s="27"/>
      <c r="AG443" s="278"/>
      <c r="AH443" s="27"/>
    </row>
    <row r="444" spans="4:34" hidden="1" x14ac:dyDescent="0.35">
      <c r="D444" s="27"/>
      <c r="E444" s="27"/>
      <c r="N444" s="27"/>
      <c r="O444" s="27"/>
      <c r="P444" s="27"/>
      <c r="Z444" s="27"/>
      <c r="AA444" s="27"/>
      <c r="AB444" s="27"/>
      <c r="AF444" s="27"/>
      <c r="AG444" s="278"/>
      <c r="AH444" s="27"/>
    </row>
    <row r="445" spans="4:34" hidden="1" x14ac:dyDescent="0.35">
      <c r="D445" s="27"/>
      <c r="E445" s="27"/>
      <c r="N445" s="27"/>
      <c r="O445" s="27"/>
      <c r="P445" s="27"/>
      <c r="Z445" s="27"/>
      <c r="AA445" s="27"/>
      <c r="AB445" s="27"/>
      <c r="AF445" s="27"/>
      <c r="AG445" s="278"/>
      <c r="AH445" s="27"/>
    </row>
    <row r="446" spans="4:34" hidden="1" x14ac:dyDescent="0.35">
      <c r="D446" s="27"/>
      <c r="E446" s="27"/>
      <c r="N446" s="27"/>
      <c r="O446" s="27"/>
      <c r="P446" s="27"/>
      <c r="Z446" s="27"/>
      <c r="AA446" s="27"/>
      <c r="AB446" s="27"/>
      <c r="AF446" s="27"/>
      <c r="AG446" s="278"/>
      <c r="AH446" s="27"/>
    </row>
    <row r="447" spans="4:34" hidden="1" x14ac:dyDescent="0.35">
      <c r="D447" s="27"/>
      <c r="E447" s="27"/>
      <c r="N447" s="27"/>
      <c r="O447" s="27"/>
      <c r="P447" s="27"/>
      <c r="Z447" s="27"/>
      <c r="AA447" s="27"/>
      <c r="AB447" s="27"/>
      <c r="AF447" s="27"/>
      <c r="AG447" s="278"/>
      <c r="AH447" s="27"/>
    </row>
    <row r="448" spans="4:34" hidden="1" x14ac:dyDescent="0.35">
      <c r="D448" s="27"/>
      <c r="E448" s="27"/>
      <c r="N448" s="27"/>
      <c r="O448" s="27"/>
      <c r="P448" s="27"/>
      <c r="Z448" s="27"/>
      <c r="AA448" s="27"/>
      <c r="AB448" s="27"/>
      <c r="AF448" s="27"/>
      <c r="AG448" s="278"/>
      <c r="AH448" s="27"/>
    </row>
    <row r="449" spans="4:34" hidden="1" x14ac:dyDescent="0.35">
      <c r="D449" s="27"/>
      <c r="E449" s="27"/>
      <c r="N449" s="27"/>
      <c r="O449" s="27"/>
      <c r="P449" s="27"/>
      <c r="Z449" s="27"/>
      <c r="AA449" s="27"/>
      <c r="AB449" s="27"/>
      <c r="AF449" s="27"/>
      <c r="AG449" s="278"/>
      <c r="AH449" s="27"/>
    </row>
    <row r="450" spans="4:34" hidden="1" x14ac:dyDescent="0.35">
      <c r="D450" s="27"/>
      <c r="E450" s="27"/>
      <c r="N450" s="27"/>
      <c r="O450" s="27"/>
      <c r="P450" s="27"/>
      <c r="Z450" s="27"/>
      <c r="AA450" s="27"/>
      <c r="AB450" s="27"/>
      <c r="AF450" s="27"/>
      <c r="AG450" s="278"/>
      <c r="AH450" s="27"/>
    </row>
    <row r="451" spans="4:34" hidden="1" x14ac:dyDescent="0.35">
      <c r="D451" s="27"/>
      <c r="E451" s="27"/>
      <c r="N451" s="27"/>
      <c r="O451" s="27"/>
      <c r="P451" s="27"/>
      <c r="Z451" s="27"/>
      <c r="AA451" s="27"/>
      <c r="AB451" s="27"/>
      <c r="AF451" s="27"/>
      <c r="AG451" s="278"/>
      <c r="AH451" s="27"/>
    </row>
    <row r="452" spans="4:34" hidden="1" x14ac:dyDescent="0.35">
      <c r="D452" s="27"/>
      <c r="E452" s="27"/>
      <c r="N452" s="27"/>
      <c r="O452" s="27"/>
      <c r="P452" s="27"/>
      <c r="Z452" s="27"/>
      <c r="AA452" s="27"/>
      <c r="AB452" s="27"/>
      <c r="AF452" s="27"/>
      <c r="AG452" s="278"/>
      <c r="AH452" s="27"/>
    </row>
    <row r="453" spans="4:34" hidden="1" x14ac:dyDescent="0.35">
      <c r="D453" s="27"/>
      <c r="E453" s="27"/>
      <c r="N453" s="27"/>
      <c r="O453" s="27"/>
      <c r="P453" s="27"/>
      <c r="Z453" s="27"/>
      <c r="AA453" s="27"/>
      <c r="AB453" s="27"/>
      <c r="AF453" s="27"/>
      <c r="AG453" s="278"/>
      <c r="AH453" s="27"/>
    </row>
    <row r="454" spans="4:34" hidden="1" x14ac:dyDescent="0.35">
      <c r="D454" s="27"/>
      <c r="E454" s="27"/>
      <c r="N454" s="27"/>
      <c r="O454" s="27"/>
      <c r="P454" s="27"/>
      <c r="Z454" s="27"/>
      <c r="AA454" s="27"/>
      <c r="AB454" s="27"/>
      <c r="AF454" s="27"/>
      <c r="AG454" s="278"/>
      <c r="AH454" s="27"/>
    </row>
    <row r="455" spans="4:34" hidden="1" x14ac:dyDescent="0.35">
      <c r="D455" s="27"/>
      <c r="E455" s="27"/>
      <c r="N455" s="27"/>
      <c r="O455" s="27"/>
      <c r="P455" s="27"/>
      <c r="Z455" s="27"/>
      <c r="AA455" s="27"/>
      <c r="AB455" s="27"/>
      <c r="AF455" s="27"/>
      <c r="AG455" s="278"/>
      <c r="AH455" s="27"/>
    </row>
    <row r="456" spans="4:34" hidden="1" x14ac:dyDescent="0.35">
      <c r="D456" s="27"/>
      <c r="E456" s="27"/>
      <c r="N456" s="27"/>
      <c r="O456" s="27"/>
      <c r="P456" s="27"/>
      <c r="Z456" s="27"/>
      <c r="AA456" s="27"/>
      <c r="AB456" s="27"/>
      <c r="AF456" s="27"/>
      <c r="AG456" s="278"/>
      <c r="AH456" s="27"/>
    </row>
    <row r="457" spans="4:34" hidden="1" x14ac:dyDescent="0.35">
      <c r="D457" s="27"/>
      <c r="E457" s="27"/>
      <c r="N457" s="27"/>
      <c r="O457" s="27"/>
      <c r="P457" s="27"/>
      <c r="Z457" s="27"/>
      <c r="AA457" s="27"/>
      <c r="AB457" s="27"/>
      <c r="AF457" s="27"/>
      <c r="AG457" s="278"/>
      <c r="AH457" s="27"/>
    </row>
    <row r="458" spans="4:34" hidden="1" x14ac:dyDescent="0.35">
      <c r="D458" s="27"/>
      <c r="E458" s="27"/>
      <c r="N458" s="27"/>
      <c r="O458" s="27"/>
      <c r="P458" s="27"/>
      <c r="Z458" s="27"/>
      <c r="AA458" s="27"/>
      <c r="AB458" s="27"/>
      <c r="AF458" s="27"/>
      <c r="AG458" s="278"/>
      <c r="AH458" s="27"/>
    </row>
    <row r="459" spans="4:34" hidden="1" x14ac:dyDescent="0.35">
      <c r="D459" s="27"/>
      <c r="E459" s="27"/>
      <c r="N459" s="27"/>
      <c r="O459" s="27"/>
      <c r="P459" s="27"/>
      <c r="Z459" s="27"/>
      <c r="AA459" s="27"/>
      <c r="AB459" s="27"/>
      <c r="AF459" s="27"/>
      <c r="AG459" s="278"/>
      <c r="AH459" s="27"/>
    </row>
    <row r="460" spans="4:34" hidden="1" x14ac:dyDescent="0.35">
      <c r="D460" s="27"/>
      <c r="E460" s="27"/>
      <c r="N460" s="27"/>
      <c r="O460" s="27"/>
      <c r="P460" s="27"/>
      <c r="Z460" s="27"/>
      <c r="AA460" s="27"/>
      <c r="AB460" s="27"/>
      <c r="AF460" s="27"/>
      <c r="AG460" s="278"/>
      <c r="AH460" s="27"/>
    </row>
    <row r="461" spans="4:34" hidden="1" x14ac:dyDescent="0.35">
      <c r="D461" s="27"/>
      <c r="E461" s="27"/>
      <c r="N461" s="27"/>
      <c r="O461" s="27"/>
      <c r="P461" s="27"/>
      <c r="Z461" s="27"/>
      <c r="AA461" s="27"/>
      <c r="AB461" s="27"/>
      <c r="AF461" s="27"/>
      <c r="AG461" s="278"/>
      <c r="AH461" s="27"/>
    </row>
    <row r="462" spans="4:34" hidden="1" x14ac:dyDescent="0.35">
      <c r="D462" s="27"/>
      <c r="E462" s="27"/>
      <c r="N462" s="27"/>
      <c r="O462" s="27"/>
      <c r="P462" s="27"/>
      <c r="Z462" s="27"/>
      <c r="AA462" s="27"/>
      <c r="AB462" s="27"/>
      <c r="AF462" s="27"/>
      <c r="AG462" s="278"/>
      <c r="AH462" s="27"/>
    </row>
    <row r="463" spans="4:34" hidden="1" x14ac:dyDescent="0.35">
      <c r="D463" s="27"/>
      <c r="E463" s="27"/>
      <c r="N463" s="27"/>
      <c r="O463" s="27"/>
      <c r="P463" s="27"/>
      <c r="Z463" s="27"/>
      <c r="AA463" s="27"/>
      <c r="AB463" s="27"/>
      <c r="AF463" s="27"/>
      <c r="AG463" s="278"/>
      <c r="AH463" s="27"/>
    </row>
    <row r="464" spans="4:34" hidden="1" x14ac:dyDescent="0.35">
      <c r="D464" s="27"/>
      <c r="E464" s="27"/>
      <c r="N464" s="27"/>
      <c r="O464" s="27"/>
      <c r="P464" s="27"/>
      <c r="Z464" s="27"/>
      <c r="AA464" s="27"/>
      <c r="AB464" s="27"/>
      <c r="AF464" s="27"/>
      <c r="AG464" s="278"/>
      <c r="AH464" s="27"/>
    </row>
    <row r="465" spans="4:34" hidden="1" x14ac:dyDescent="0.35">
      <c r="D465" s="27"/>
      <c r="E465" s="27"/>
      <c r="N465" s="27"/>
      <c r="O465" s="27"/>
      <c r="P465" s="27"/>
      <c r="Z465" s="27"/>
      <c r="AA465" s="27"/>
      <c r="AB465" s="27"/>
      <c r="AF465" s="27"/>
      <c r="AG465" s="278"/>
      <c r="AH465" s="27"/>
    </row>
    <row r="466" spans="4:34" hidden="1" x14ac:dyDescent="0.35">
      <c r="D466" s="27"/>
      <c r="E466" s="27"/>
      <c r="N466" s="27"/>
      <c r="O466" s="27"/>
      <c r="P466" s="27"/>
      <c r="Z466" s="27"/>
      <c r="AA466" s="27"/>
      <c r="AB466" s="27"/>
      <c r="AF466" s="27"/>
      <c r="AG466" s="278"/>
      <c r="AH466" s="27"/>
    </row>
    <row r="467" spans="4:34" hidden="1" x14ac:dyDescent="0.35">
      <c r="D467" s="27"/>
      <c r="E467" s="27"/>
      <c r="N467" s="27"/>
      <c r="O467" s="27"/>
      <c r="P467" s="27"/>
      <c r="Z467" s="27"/>
      <c r="AA467" s="27"/>
      <c r="AB467" s="27"/>
      <c r="AF467" s="27"/>
      <c r="AG467" s="278"/>
      <c r="AH467" s="27"/>
    </row>
    <row r="468" spans="4:34" hidden="1" x14ac:dyDescent="0.35">
      <c r="D468" s="27"/>
      <c r="E468" s="27"/>
      <c r="N468" s="27"/>
      <c r="O468" s="27"/>
      <c r="P468" s="27"/>
      <c r="Z468" s="27"/>
      <c r="AA468" s="27"/>
      <c r="AB468" s="27"/>
      <c r="AF468" s="27"/>
      <c r="AG468" s="278"/>
      <c r="AH468" s="27"/>
    </row>
    <row r="469" spans="4:34" hidden="1" x14ac:dyDescent="0.35">
      <c r="D469" s="27"/>
      <c r="E469" s="27"/>
      <c r="N469" s="27"/>
      <c r="O469" s="27"/>
      <c r="P469" s="27"/>
      <c r="Z469" s="27"/>
      <c r="AA469" s="27"/>
      <c r="AB469" s="27"/>
      <c r="AF469" s="27"/>
      <c r="AG469" s="278"/>
      <c r="AH469" s="27"/>
    </row>
    <row r="470" spans="4:34" hidden="1" x14ac:dyDescent="0.35">
      <c r="D470" s="27"/>
      <c r="E470" s="27"/>
      <c r="N470" s="27"/>
      <c r="O470" s="27"/>
      <c r="P470" s="27"/>
      <c r="Z470" s="27"/>
      <c r="AA470" s="27"/>
      <c r="AB470" s="27"/>
      <c r="AF470" s="27"/>
      <c r="AG470" s="278"/>
      <c r="AH470" s="27"/>
    </row>
    <row r="471" spans="4:34" hidden="1" x14ac:dyDescent="0.35">
      <c r="D471" s="27"/>
      <c r="E471" s="27"/>
      <c r="N471" s="27"/>
      <c r="O471" s="27"/>
      <c r="P471" s="27"/>
      <c r="Z471" s="27"/>
      <c r="AA471" s="27"/>
      <c r="AB471" s="27"/>
      <c r="AF471" s="27"/>
      <c r="AG471" s="278"/>
      <c r="AH471" s="27"/>
    </row>
    <row r="472" spans="4:34" hidden="1" x14ac:dyDescent="0.35">
      <c r="D472" s="27"/>
      <c r="E472" s="27"/>
      <c r="N472" s="27"/>
      <c r="O472" s="27"/>
      <c r="P472" s="27"/>
      <c r="Z472" s="27"/>
      <c r="AA472" s="27"/>
      <c r="AB472" s="27"/>
      <c r="AF472" s="27"/>
      <c r="AG472" s="278"/>
      <c r="AH472" s="27"/>
    </row>
    <row r="473" spans="4:34" hidden="1" x14ac:dyDescent="0.35">
      <c r="D473" s="27"/>
      <c r="E473" s="27"/>
      <c r="N473" s="27"/>
      <c r="O473" s="27"/>
      <c r="P473" s="27"/>
      <c r="Z473" s="27"/>
      <c r="AA473" s="27"/>
      <c r="AB473" s="27"/>
      <c r="AF473" s="27"/>
      <c r="AG473" s="278"/>
      <c r="AH473" s="27"/>
    </row>
    <row r="474" spans="4:34" hidden="1" x14ac:dyDescent="0.35">
      <c r="D474" s="27"/>
      <c r="E474" s="27"/>
      <c r="N474" s="27"/>
      <c r="O474" s="27"/>
      <c r="P474" s="27"/>
      <c r="Z474" s="27"/>
      <c r="AA474" s="27"/>
      <c r="AB474" s="27"/>
      <c r="AF474" s="27"/>
      <c r="AG474" s="278"/>
      <c r="AH474" s="27"/>
    </row>
    <row r="475" spans="4:34" hidden="1" x14ac:dyDescent="0.35">
      <c r="D475" s="27"/>
      <c r="E475" s="27"/>
      <c r="N475" s="27"/>
      <c r="O475" s="27"/>
      <c r="P475" s="27"/>
      <c r="Z475" s="27"/>
      <c r="AA475" s="27"/>
      <c r="AB475" s="27"/>
      <c r="AF475" s="27"/>
      <c r="AG475" s="278"/>
      <c r="AH475" s="27"/>
    </row>
    <row r="476" spans="4:34" hidden="1" x14ac:dyDescent="0.35">
      <c r="D476" s="27"/>
      <c r="E476" s="27"/>
      <c r="N476" s="27"/>
      <c r="O476" s="27"/>
      <c r="P476" s="27"/>
      <c r="Z476" s="27"/>
      <c r="AA476" s="27"/>
      <c r="AB476" s="27"/>
      <c r="AF476" s="27"/>
      <c r="AG476" s="278"/>
      <c r="AH476" s="27"/>
    </row>
    <row r="477" spans="4:34" hidden="1" x14ac:dyDescent="0.35">
      <c r="D477" s="27"/>
      <c r="E477" s="27"/>
      <c r="N477" s="27"/>
      <c r="O477" s="27"/>
      <c r="P477" s="27"/>
      <c r="Z477" s="27"/>
      <c r="AA477" s="27"/>
      <c r="AB477" s="27"/>
      <c r="AF477" s="27"/>
      <c r="AG477" s="278"/>
      <c r="AH477" s="27"/>
    </row>
    <row r="478" spans="4:34" hidden="1" x14ac:dyDescent="0.35">
      <c r="D478" s="27"/>
      <c r="E478" s="27"/>
      <c r="N478" s="27"/>
      <c r="O478" s="27"/>
      <c r="P478" s="27"/>
      <c r="Z478" s="27"/>
      <c r="AA478" s="27"/>
      <c r="AB478" s="27"/>
      <c r="AF478" s="27"/>
      <c r="AG478" s="278"/>
      <c r="AH478" s="27"/>
    </row>
    <row r="479" spans="4:34" hidden="1" x14ac:dyDescent="0.35">
      <c r="D479" s="27"/>
      <c r="E479" s="27"/>
      <c r="N479" s="27"/>
      <c r="O479" s="27"/>
      <c r="P479" s="27"/>
      <c r="Z479" s="27"/>
      <c r="AA479" s="27"/>
      <c r="AB479" s="27"/>
      <c r="AF479" s="27"/>
      <c r="AG479" s="278"/>
      <c r="AH479" s="27"/>
    </row>
    <row r="480" spans="4:34" hidden="1" x14ac:dyDescent="0.35">
      <c r="D480" s="27"/>
      <c r="E480" s="27"/>
      <c r="N480" s="27"/>
      <c r="O480" s="27"/>
      <c r="P480" s="27"/>
      <c r="Z480" s="27"/>
      <c r="AA480" s="27"/>
      <c r="AB480" s="27"/>
      <c r="AF480" s="27"/>
      <c r="AG480" s="278"/>
      <c r="AH480" s="27"/>
    </row>
    <row r="481" spans="4:34" hidden="1" x14ac:dyDescent="0.35">
      <c r="D481" s="27"/>
      <c r="E481" s="27"/>
      <c r="N481" s="27"/>
      <c r="O481" s="27"/>
      <c r="P481" s="27"/>
      <c r="Z481" s="27"/>
      <c r="AA481" s="27"/>
      <c r="AB481" s="27"/>
      <c r="AF481" s="27"/>
      <c r="AG481" s="278"/>
      <c r="AH481" s="27"/>
    </row>
    <row r="482" spans="4:34" hidden="1" x14ac:dyDescent="0.35">
      <c r="D482" s="27"/>
      <c r="E482" s="27"/>
      <c r="N482" s="27"/>
      <c r="O482" s="27"/>
      <c r="P482" s="27"/>
      <c r="Z482" s="27"/>
      <c r="AA482" s="27"/>
      <c r="AB482" s="27"/>
      <c r="AF482" s="27"/>
      <c r="AG482" s="278"/>
      <c r="AH482" s="27"/>
    </row>
    <row r="483" spans="4:34" hidden="1" x14ac:dyDescent="0.35">
      <c r="D483" s="27"/>
      <c r="E483" s="27"/>
      <c r="N483" s="27"/>
      <c r="O483" s="27"/>
      <c r="P483" s="27"/>
      <c r="Z483" s="27"/>
      <c r="AA483" s="27"/>
      <c r="AB483" s="27"/>
      <c r="AF483" s="27"/>
      <c r="AG483" s="278"/>
      <c r="AH483" s="27"/>
    </row>
    <row r="484" spans="4:34" hidden="1" x14ac:dyDescent="0.35">
      <c r="D484" s="27"/>
      <c r="E484" s="27"/>
      <c r="N484" s="27"/>
      <c r="O484" s="27"/>
      <c r="P484" s="27"/>
      <c r="Z484" s="27"/>
      <c r="AA484" s="27"/>
      <c r="AB484" s="27"/>
      <c r="AF484" s="27"/>
      <c r="AG484" s="278"/>
      <c r="AH484" s="27"/>
    </row>
    <row r="485" spans="4:34" hidden="1" x14ac:dyDescent="0.35">
      <c r="D485" s="27"/>
      <c r="E485" s="27"/>
      <c r="N485" s="27"/>
      <c r="O485" s="27"/>
      <c r="P485" s="27"/>
      <c r="Z485" s="27"/>
      <c r="AA485" s="27"/>
      <c r="AB485" s="27"/>
      <c r="AF485" s="27"/>
      <c r="AG485" s="278"/>
      <c r="AH485" s="27"/>
    </row>
    <row r="486" spans="4:34" hidden="1" x14ac:dyDescent="0.35">
      <c r="D486" s="27"/>
      <c r="E486" s="27"/>
      <c r="N486" s="27"/>
      <c r="O486" s="27"/>
      <c r="P486" s="27"/>
      <c r="Z486" s="27"/>
      <c r="AA486" s="27"/>
      <c r="AB486" s="27"/>
      <c r="AF486" s="27"/>
      <c r="AG486" s="278"/>
      <c r="AH486" s="27"/>
    </row>
    <row r="487" spans="4:34" hidden="1" x14ac:dyDescent="0.35">
      <c r="D487" s="27"/>
      <c r="E487" s="27"/>
      <c r="N487" s="27"/>
      <c r="O487" s="27"/>
      <c r="P487" s="27"/>
      <c r="Z487" s="27"/>
      <c r="AA487" s="27"/>
      <c r="AB487" s="27"/>
      <c r="AF487" s="27"/>
      <c r="AG487" s="278"/>
      <c r="AH487" s="27"/>
    </row>
    <row r="488" spans="4:34" hidden="1" x14ac:dyDescent="0.35">
      <c r="D488" s="27"/>
      <c r="E488" s="27"/>
      <c r="N488" s="27"/>
      <c r="O488" s="27"/>
      <c r="P488" s="27"/>
      <c r="Z488" s="27"/>
      <c r="AA488" s="27"/>
      <c r="AB488" s="27"/>
      <c r="AF488" s="27"/>
      <c r="AG488" s="278"/>
      <c r="AH488" s="27"/>
    </row>
    <row r="489" spans="4:34" hidden="1" x14ac:dyDescent="0.35">
      <c r="D489" s="27"/>
      <c r="E489" s="27"/>
      <c r="N489" s="27"/>
      <c r="O489" s="27"/>
      <c r="P489" s="27"/>
      <c r="Z489" s="27"/>
      <c r="AA489" s="27"/>
      <c r="AB489" s="27"/>
      <c r="AF489" s="27"/>
      <c r="AG489" s="278"/>
      <c r="AH489" s="27"/>
    </row>
    <row r="490" spans="4:34" hidden="1" x14ac:dyDescent="0.35">
      <c r="D490" s="27"/>
      <c r="E490" s="27"/>
      <c r="N490" s="27"/>
      <c r="O490" s="27"/>
      <c r="P490" s="27"/>
      <c r="Z490" s="27"/>
      <c r="AA490" s="27"/>
      <c r="AB490" s="27"/>
      <c r="AF490" s="27"/>
      <c r="AG490" s="278"/>
      <c r="AH490" s="27"/>
    </row>
    <row r="491" spans="4:34" hidden="1" x14ac:dyDescent="0.35">
      <c r="D491" s="27"/>
      <c r="E491" s="27"/>
      <c r="N491" s="27"/>
      <c r="O491" s="27"/>
      <c r="P491" s="27"/>
      <c r="Z491" s="27"/>
      <c r="AA491" s="27"/>
      <c r="AB491" s="27"/>
      <c r="AF491" s="27"/>
      <c r="AG491" s="278"/>
      <c r="AH491" s="27"/>
    </row>
    <row r="492" spans="4:34" hidden="1" x14ac:dyDescent="0.35">
      <c r="D492" s="27"/>
      <c r="E492" s="27"/>
      <c r="N492" s="27"/>
      <c r="O492" s="27"/>
      <c r="P492" s="27"/>
      <c r="Z492" s="27"/>
      <c r="AA492" s="27"/>
      <c r="AB492" s="27"/>
      <c r="AF492" s="27"/>
      <c r="AG492" s="278"/>
      <c r="AH492" s="27"/>
    </row>
    <row r="493" spans="4:34" hidden="1" x14ac:dyDescent="0.35">
      <c r="D493" s="27"/>
      <c r="E493" s="27"/>
      <c r="N493" s="27"/>
      <c r="O493" s="27"/>
      <c r="P493" s="27"/>
      <c r="Z493" s="27"/>
      <c r="AA493" s="27"/>
      <c r="AB493" s="27"/>
      <c r="AF493" s="27"/>
      <c r="AG493" s="278"/>
      <c r="AH493" s="27"/>
    </row>
    <row r="494" spans="4:34" hidden="1" x14ac:dyDescent="0.35">
      <c r="D494" s="27"/>
      <c r="E494" s="27"/>
      <c r="N494" s="27"/>
      <c r="O494" s="27"/>
      <c r="P494" s="27"/>
      <c r="Z494" s="27"/>
      <c r="AA494" s="27"/>
      <c r="AB494" s="27"/>
      <c r="AF494" s="27"/>
      <c r="AG494" s="278"/>
      <c r="AH494" s="27"/>
    </row>
    <row r="495" spans="4:34" hidden="1" x14ac:dyDescent="0.35">
      <c r="D495" s="27"/>
      <c r="E495" s="27"/>
      <c r="N495" s="27"/>
      <c r="O495" s="27"/>
      <c r="P495" s="27"/>
      <c r="Z495" s="27"/>
      <c r="AA495" s="27"/>
      <c r="AB495" s="27"/>
      <c r="AF495" s="27"/>
      <c r="AG495" s="278"/>
      <c r="AH495" s="27"/>
    </row>
    <row r="496" spans="4:34" hidden="1" x14ac:dyDescent="0.35">
      <c r="D496" s="27"/>
      <c r="E496" s="27"/>
      <c r="N496" s="27"/>
      <c r="O496" s="27"/>
      <c r="P496" s="27"/>
      <c r="Z496" s="27"/>
      <c r="AA496" s="27"/>
      <c r="AB496" s="27"/>
      <c r="AF496" s="27"/>
      <c r="AG496" s="278"/>
      <c r="AH496" s="27"/>
    </row>
    <row r="497" spans="4:34" hidden="1" x14ac:dyDescent="0.35">
      <c r="D497" s="27"/>
      <c r="E497" s="27"/>
      <c r="N497" s="27"/>
      <c r="O497" s="27"/>
      <c r="P497" s="27"/>
      <c r="Z497" s="27"/>
      <c r="AA497" s="27"/>
      <c r="AB497" s="27"/>
      <c r="AF497" s="27"/>
      <c r="AG497" s="278"/>
      <c r="AH497" s="27"/>
    </row>
    <row r="498" spans="4:34" hidden="1" x14ac:dyDescent="0.35">
      <c r="D498" s="27"/>
      <c r="E498" s="27"/>
      <c r="N498" s="27"/>
      <c r="O498" s="27"/>
      <c r="P498" s="27"/>
      <c r="Z498" s="27"/>
      <c r="AA498" s="27"/>
      <c r="AB498" s="27"/>
      <c r="AF498" s="27"/>
      <c r="AG498" s="278"/>
      <c r="AH498" s="27"/>
    </row>
    <row r="499" spans="4:34" hidden="1" x14ac:dyDescent="0.35">
      <c r="D499" s="27"/>
      <c r="E499" s="27"/>
      <c r="N499" s="27"/>
      <c r="O499" s="27"/>
      <c r="P499" s="27"/>
      <c r="Z499" s="27"/>
      <c r="AA499" s="27"/>
      <c r="AB499" s="27"/>
      <c r="AF499" s="27"/>
      <c r="AG499" s="278"/>
      <c r="AH499" s="27"/>
    </row>
    <row r="500" spans="4:34" hidden="1" x14ac:dyDescent="0.35">
      <c r="D500" s="27"/>
      <c r="E500" s="27"/>
      <c r="N500" s="27"/>
      <c r="O500" s="27"/>
      <c r="P500" s="27"/>
      <c r="Z500" s="27"/>
      <c r="AA500" s="27"/>
      <c r="AB500" s="27"/>
      <c r="AF500" s="27"/>
      <c r="AG500" s="278"/>
      <c r="AH500" s="27"/>
    </row>
    <row r="501" spans="4:34" hidden="1" x14ac:dyDescent="0.35">
      <c r="D501" s="27"/>
      <c r="E501" s="27"/>
      <c r="N501" s="27"/>
      <c r="O501" s="27"/>
      <c r="P501" s="27"/>
      <c r="Z501" s="27"/>
      <c r="AA501" s="27"/>
      <c r="AB501" s="27"/>
      <c r="AF501" s="27"/>
      <c r="AG501" s="278"/>
      <c r="AH501" s="27"/>
    </row>
    <row r="502" spans="4:34" hidden="1" x14ac:dyDescent="0.35">
      <c r="D502" s="27"/>
      <c r="E502" s="27"/>
      <c r="N502" s="27"/>
      <c r="O502" s="27"/>
      <c r="P502" s="27"/>
      <c r="Z502" s="27"/>
      <c r="AA502" s="27"/>
      <c r="AB502" s="27"/>
      <c r="AF502" s="27"/>
      <c r="AG502" s="278"/>
      <c r="AH502" s="27"/>
    </row>
    <row r="503" spans="4:34" hidden="1" x14ac:dyDescent="0.35">
      <c r="D503" s="27"/>
      <c r="E503" s="27"/>
      <c r="N503" s="27"/>
      <c r="O503" s="27"/>
      <c r="P503" s="27"/>
      <c r="Z503" s="27"/>
      <c r="AA503" s="27"/>
      <c r="AB503" s="27"/>
      <c r="AF503" s="27"/>
      <c r="AG503" s="278"/>
      <c r="AH503" s="27"/>
    </row>
    <row r="504" spans="4:34" hidden="1" x14ac:dyDescent="0.35">
      <c r="D504" s="27"/>
      <c r="E504" s="27"/>
      <c r="N504" s="27"/>
      <c r="O504" s="27"/>
      <c r="P504" s="27"/>
      <c r="Z504" s="27"/>
      <c r="AA504" s="27"/>
      <c r="AB504" s="27"/>
      <c r="AF504" s="27"/>
      <c r="AG504" s="278"/>
      <c r="AH504" s="27"/>
    </row>
    <row r="505" spans="4:34" hidden="1" x14ac:dyDescent="0.35">
      <c r="D505" s="27"/>
      <c r="E505" s="27"/>
      <c r="N505" s="27"/>
      <c r="O505" s="27"/>
      <c r="P505" s="27"/>
      <c r="Z505" s="27"/>
      <c r="AA505" s="27"/>
      <c r="AB505" s="27"/>
      <c r="AF505" s="27"/>
      <c r="AG505" s="278"/>
      <c r="AH505" s="27"/>
    </row>
    <row r="506" spans="4:34" hidden="1" x14ac:dyDescent="0.35">
      <c r="D506" s="27"/>
      <c r="E506" s="27"/>
      <c r="N506" s="27"/>
      <c r="O506" s="27"/>
      <c r="P506" s="27"/>
      <c r="Z506" s="27"/>
      <c r="AA506" s="27"/>
      <c r="AB506" s="27"/>
      <c r="AF506" s="27"/>
      <c r="AG506" s="278"/>
      <c r="AH506" s="27"/>
    </row>
    <row r="507" spans="4:34" hidden="1" x14ac:dyDescent="0.35">
      <c r="D507" s="27"/>
      <c r="E507" s="27"/>
      <c r="N507" s="27"/>
      <c r="O507" s="27"/>
      <c r="P507" s="27"/>
      <c r="Z507" s="27"/>
      <c r="AA507" s="27"/>
      <c r="AB507" s="27"/>
      <c r="AF507" s="27"/>
      <c r="AG507" s="278"/>
      <c r="AH507" s="27"/>
    </row>
    <row r="508" spans="4:34" hidden="1" x14ac:dyDescent="0.35">
      <c r="D508" s="27"/>
      <c r="E508" s="27"/>
      <c r="N508" s="27"/>
      <c r="O508" s="27"/>
      <c r="P508" s="27"/>
      <c r="Z508" s="27"/>
      <c r="AA508" s="27"/>
      <c r="AB508" s="27"/>
      <c r="AF508" s="27"/>
      <c r="AG508" s="278"/>
      <c r="AH508" s="27"/>
    </row>
    <row r="509" spans="4:34" hidden="1" x14ac:dyDescent="0.35">
      <c r="D509" s="27"/>
      <c r="E509" s="27"/>
      <c r="N509" s="27"/>
      <c r="O509" s="27"/>
      <c r="P509" s="27"/>
      <c r="Z509" s="27"/>
      <c r="AA509" s="27"/>
      <c r="AB509" s="27"/>
      <c r="AF509" s="27"/>
      <c r="AG509" s="278"/>
      <c r="AH509" s="27"/>
    </row>
    <row r="510" spans="4:34" hidden="1" x14ac:dyDescent="0.35">
      <c r="D510" s="27"/>
      <c r="E510" s="27"/>
      <c r="N510" s="27"/>
      <c r="O510" s="27"/>
      <c r="P510" s="27"/>
      <c r="Z510" s="27"/>
      <c r="AA510" s="27"/>
      <c r="AB510" s="27"/>
      <c r="AF510" s="27"/>
      <c r="AG510" s="278"/>
      <c r="AH510" s="27"/>
    </row>
    <row r="511" spans="4:34" hidden="1" x14ac:dyDescent="0.35">
      <c r="D511" s="27"/>
      <c r="E511" s="27"/>
      <c r="N511" s="27"/>
      <c r="O511" s="27"/>
      <c r="P511" s="27"/>
      <c r="Z511" s="27"/>
      <c r="AA511" s="27"/>
      <c r="AB511" s="27"/>
      <c r="AF511" s="27"/>
      <c r="AG511" s="278"/>
      <c r="AH511" s="27"/>
    </row>
    <row r="512" spans="4:34" hidden="1" x14ac:dyDescent="0.35">
      <c r="D512" s="27"/>
      <c r="E512" s="27"/>
      <c r="N512" s="27"/>
      <c r="O512" s="27"/>
      <c r="P512" s="27"/>
      <c r="Z512" s="27"/>
      <c r="AA512" s="27"/>
      <c r="AB512" s="27"/>
      <c r="AF512" s="27"/>
      <c r="AG512" s="278"/>
      <c r="AH512" s="27"/>
    </row>
    <row r="513" spans="4:34" hidden="1" x14ac:dyDescent="0.35">
      <c r="D513" s="27"/>
      <c r="E513" s="27"/>
      <c r="N513" s="27"/>
      <c r="O513" s="27"/>
      <c r="P513" s="27"/>
      <c r="Z513" s="27"/>
      <c r="AA513" s="27"/>
      <c r="AB513" s="27"/>
      <c r="AF513" s="27"/>
      <c r="AG513" s="278"/>
      <c r="AH513" s="27"/>
    </row>
    <row r="514" spans="4:34" hidden="1" x14ac:dyDescent="0.35">
      <c r="D514" s="27"/>
      <c r="E514" s="27"/>
      <c r="N514" s="27"/>
      <c r="O514" s="27"/>
      <c r="P514" s="27"/>
      <c r="Z514" s="27"/>
      <c r="AA514" s="27"/>
      <c r="AB514" s="27"/>
      <c r="AF514" s="27"/>
      <c r="AG514" s="278"/>
      <c r="AH514" s="27"/>
    </row>
    <row r="515" spans="4:34" hidden="1" x14ac:dyDescent="0.35">
      <c r="D515" s="27"/>
      <c r="E515" s="27"/>
      <c r="N515" s="27"/>
      <c r="O515" s="27"/>
      <c r="P515" s="27"/>
      <c r="Z515" s="27"/>
      <c r="AA515" s="27"/>
      <c r="AB515" s="27"/>
      <c r="AF515" s="27"/>
      <c r="AG515" s="278"/>
      <c r="AH515" s="27"/>
    </row>
    <row r="516" spans="4:34" hidden="1" x14ac:dyDescent="0.35">
      <c r="D516" s="27"/>
      <c r="E516" s="27"/>
      <c r="N516" s="27"/>
      <c r="O516" s="27"/>
      <c r="P516" s="27"/>
      <c r="Z516" s="27"/>
      <c r="AA516" s="27"/>
      <c r="AB516" s="27"/>
      <c r="AF516" s="27"/>
      <c r="AG516" s="278"/>
      <c r="AH516" s="27"/>
    </row>
    <row r="517" spans="4:34" hidden="1" x14ac:dyDescent="0.35">
      <c r="D517" s="27"/>
      <c r="E517" s="27"/>
      <c r="N517" s="27"/>
      <c r="O517" s="27"/>
      <c r="P517" s="27"/>
      <c r="Z517" s="27"/>
      <c r="AA517" s="27"/>
      <c r="AB517" s="27"/>
      <c r="AF517" s="27"/>
      <c r="AG517" s="278"/>
      <c r="AH517" s="27"/>
    </row>
    <row r="518" spans="4:34" hidden="1" x14ac:dyDescent="0.35">
      <c r="D518" s="27"/>
      <c r="E518" s="27"/>
      <c r="N518" s="27"/>
      <c r="O518" s="27"/>
      <c r="P518" s="27"/>
      <c r="Z518" s="27"/>
      <c r="AA518" s="27"/>
      <c r="AB518" s="27"/>
      <c r="AF518" s="27"/>
      <c r="AG518" s="278"/>
      <c r="AH518" s="27"/>
    </row>
    <row r="519" spans="4:34" hidden="1" x14ac:dyDescent="0.35">
      <c r="D519" s="27"/>
      <c r="E519" s="27"/>
      <c r="N519" s="27"/>
      <c r="O519" s="27"/>
      <c r="P519" s="27"/>
      <c r="Z519" s="27"/>
      <c r="AA519" s="27"/>
      <c r="AB519" s="27"/>
      <c r="AF519" s="27"/>
      <c r="AG519" s="278"/>
      <c r="AH519" s="27"/>
    </row>
    <row r="520" spans="4:34" hidden="1" x14ac:dyDescent="0.35">
      <c r="D520" s="27"/>
      <c r="E520" s="27"/>
      <c r="N520" s="27"/>
      <c r="O520" s="27"/>
      <c r="P520" s="27"/>
      <c r="Z520" s="27"/>
      <c r="AA520" s="27"/>
      <c r="AB520" s="27"/>
      <c r="AF520" s="27"/>
      <c r="AG520" s="278"/>
      <c r="AH520" s="27"/>
    </row>
    <row r="521" spans="4:34" hidden="1" x14ac:dyDescent="0.35">
      <c r="D521" s="27"/>
      <c r="E521" s="27"/>
      <c r="N521" s="27"/>
      <c r="O521" s="27"/>
      <c r="P521" s="27"/>
      <c r="Z521" s="27"/>
      <c r="AA521" s="27"/>
      <c r="AB521" s="27"/>
      <c r="AF521" s="27"/>
      <c r="AG521" s="278"/>
      <c r="AH521" s="27"/>
    </row>
    <row r="522" spans="4:34" hidden="1" x14ac:dyDescent="0.35">
      <c r="D522" s="27"/>
      <c r="E522" s="27"/>
      <c r="N522" s="27"/>
      <c r="O522" s="27"/>
      <c r="P522" s="27"/>
      <c r="Z522" s="27"/>
      <c r="AA522" s="27"/>
      <c r="AB522" s="27"/>
      <c r="AF522" s="27"/>
      <c r="AG522" s="278"/>
      <c r="AH522" s="27"/>
    </row>
    <row r="523" spans="4:34" hidden="1" x14ac:dyDescent="0.35">
      <c r="D523" s="27"/>
      <c r="E523" s="27"/>
      <c r="N523" s="27"/>
      <c r="O523" s="27"/>
      <c r="P523" s="27"/>
      <c r="Z523" s="27"/>
      <c r="AA523" s="27"/>
      <c r="AB523" s="27"/>
      <c r="AF523" s="27"/>
      <c r="AG523" s="278"/>
      <c r="AH523" s="27"/>
    </row>
    <row r="524" spans="4:34" hidden="1" x14ac:dyDescent="0.35">
      <c r="D524" s="27"/>
      <c r="E524" s="27"/>
      <c r="N524" s="27"/>
      <c r="O524" s="27"/>
      <c r="P524" s="27"/>
      <c r="Z524" s="27"/>
      <c r="AA524" s="27"/>
      <c r="AB524" s="27"/>
      <c r="AF524" s="27"/>
      <c r="AG524" s="278"/>
      <c r="AH524" s="27"/>
    </row>
    <row r="525" spans="4:34" hidden="1" x14ac:dyDescent="0.35">
      <c r="D525" s="27"/>
      <c r="E525" s="27"/>
      <c r="N525" s="27"/>
      <c r="O525" s="27"/>
      <c r="P525" s="27"/>
      <c r="Z525" s="27"/>
      <c r="AA525" s="27"/>
      <c r="AB525" s="27"/>
      <c r="AF525" s="27"/>
      <c r="AG525" s="278"/>
      <c r="AH525" s="27"/>
    </row>
    <row r="526" spans="4:34" hidden="1" x14ac:dyDescent="0.35">
      <c r="D526" s="27"/>
      <c r="E526" s="27"/>
      <c r="N526" s="27"/>
      <c r="O526" s="27"/>
      <c r="P526" s="27"/>
      <c r="Z526" s="27"/>
      <c r="AA526" s="27"/>
      <c r="AB526" s="27"/>
      <c r="AF526" s="27"/>
      <c r="AG526" s="278"/>
      <c r="AH526" s="27"/>
    </row>
    <row r="527" spans="4:34" hidden="1" x14ac:dyDescent="0.35">
      <c r="D527" s="27"/>
      <c r="E527" s="27"/>
      <c r="N527" s="27"/>
      <c r="O527" s="27"/>
      <c r="P527" s="27"/>
      <c r="Z527" s="27"/>
      <c r="AA527" s="27"/>
      <c r="AB527" s="27"/>
      <c r="AF527" s="27"/>
      <c r="AG527" s="278"/>
      <c r="AH527" s="27"/>
    </row>
    <row r="528" spans="4:34" hidden="1" x14ac:dyDescent="0.35">
      <c r="D528" s="27"/>
      <c r="E528" s="27"/>
      <c r="N528" s="27"/>
      <c r="O528" s="27"/>
      <c r="P528" s="27"/>
      <c r="Z528" s="27"/>
      <c r="AA528" s="27"/>
      <c r="AB528" s="27"/>
      <c r="AF528" s="27"/>
      <c r="AG528" s="278"/>
      <c r="AH528" s="27"/>
    </row>
    <row r="529" spans="4:34" hidden="1" x14ac:dyDescent="0.35">
      <c r="D529" s="27"/>
      <c r="E529" s="27"/>
      <c r="N529" s="27"/>
      <c r="O529" s="27"/>
      <c r="P529" s="27"/>
      <c r="Z529" s="27"/>
      <c r="AA529" s="27"/>
      <c r="AB529" s="27"/>
      <c r="AF529" s="27"/>
      <c r="AG529" s="278"/>
      <c r="AH529" s="27"/>
    </row>
    <row r="530" spans="4:34" hidden="1" x14ac:dyDescent="0.35">
      <c r="D530" s="27"/>
      <c r="E530" s="27"/>
      <c r="N530" s="27"/>
      <c r="O530" s="27"/>
      <c r="P530" s="27"/>
      <c r="Z530" s="27"/>
      <c r="AA530" s="27"/>
      <c r="AB530" s="27"/>
      <c r="AF530" s="27"/>
      <c r="AG530" s="278"/>
      <c r="AH530" s="27"/>
    </row>
    <row r="531" spans="4:34" hidden="1" x14ac:dyDescent="0.35">
      <c r="D531" s="27"/>
      <c r="E531" s="27"/>
      <c r="N531" s="27"/>
      <c r="O531" s="27"/>
      <c r="P531" s="27"/>
      <c r="Z531" s="27"/>
      <c r="AA531" s="27"/>
      <c r="AB531" s="27"/>
      <c r="AF531" s="27"/>
      <c r="AG531" s="278"/>
      <c r="AH531" s="27"/>
    </row>
    <row r="532" spans="4:34" hidden="1" x14ac:dyDescent="0.35">
      <c r="D532" s="27"/>
      <c r="E532" s="27"/>
      <c r="N532" s="27"/>
      <c r="O532" s="27"/>
      <c r="P532" s="27"/>
      <c r="Z532" s="27"/>
      <c r="AA532" s="27"/>
      <c r="AB532" s="27"/>
      <c r="AF532" s="27"/>
      <c r="AG532" s="278"/>
      <c r="AH532" s="27"/>
    </row>
    <row r="533" spans="4:34" hidden="1" x14ac:dyDescent="0.35">
      <c r="D533" s="27"/>
      <c r="E533" s="27"/>
      <c r="N533" s="27"/>
      <c r="O533" s="27"/>
      <c r="P533" s="27"/>
      <c r="Z533" s="27"/>
      <c r="AA533" s="27"/>
      <c r="AB533" s="27"/>
      <c r="AF533" s="27"/>
      <c r="AG533" s="278"/>
      <c r="AH533" s="27"/>
    </row>
    <row r="534" spans="4:34" hidden="1" x14ac:dyDescent="0.35">
      <c r="D534" s="27"/>
      <c r="E534" s="27"/>
      <c r="N534" s="27"/>
      <c r="O534" s="27"/>
      <c r="P534" s="27"/>
      <c r="Z534" s="27"/>
      <c r="AA534" s="27"/>
      <c r="AB534" s="27"/>
      <c r="AF534" s="27"/>
      <c r="AG534" s="278"/>
      <c r="AH534" s="27"/>
    </row>
    <row r="535" spans="4:34" hidden="1" x14ac:dyDescent="0.35">
      <c r="D535" s="27"/>
      <c r="E535" s="27"/>
      <c r="N535" s="27"/>
      <c r="O535" s="27"/>
      <c r="P535" s="27"/>
      <c r="Z535" s="27"/>
      <c r="AA535" s="27"/>
      <c r="AB535" s="27"/>
      <c r="AF535" s="27"/>
      <c r="AG535" s="278"/>
      <c r="AH535" s="27"/>
    </row>
    <row r="536" spans="4:34" hidden="1" x14ac:dyDescent="0.35">
      <c r="D536" s="27"/>
      <c r="E536" s="27"/>
      <c r="N536" s="27"/>
      <c r="O536" s="27"/>
      <c r="P536" s="27"/>
      <c r="Z536" s="27"/>
      <c r="AA536" s="27"/>
      <c r="AB536" s="27"/>
      <c r="AF536" s="27"/>
      <c r="AG536" s="278"/>
      <c r="AH536" s="27"/>
    </row>
    <row r="537" spans="4:34" hidden="1" x14ac:dyDescent="0.35">
      <c r="D537" s="27"/>
      <c r="E537" s="27"/>
      <c r="N537" s="27"/>
      <c r="O537" s="27"/>
      <c r="P537" s="27"/>
      <c r="Z537" s="27"/>
      <c r="AA537" s="27"/>
      <c r="AB537" s="27"/>
      <c r="AF537" s="27"/>
      <c r="AG537" s="278"/>
      <c r="AH537" s="27"/>
    </row>
    <row r="538" spans="4:34" hidden="1" x14ac:dyDescent="0.35">
      <c r="D538" s="27"/>
      <c r="E538" s="27"/>
      <c r="N538" s="27"/>
      <c r="O538" s="27"/>
      <c r="P538" s="27"/>
      <c r="Z538" s="27"/>
      <c r="AA538" s="27"/>
      <c r="AB538" s="27"/>
      <c r="AF538" s="27"/>
      <c r="AG538" s="278"/>
      <c r="AH538" s="27"/>
    </row>
    <row r="539" spans="4:34" hidden="1" x14ac:dyDescent="0.35">
      <c r="D539" s="27"/>
      <c r="E539" s="27"/>
      <c r="N539" s="27"/>
      <c r="O539" s="27"/>
      <c r="P539" s="27"/>
      <c r="Z539" s="27"/>
      <c r="AA539" s="27"/>
      <c r="AB539" s="27"/>
      <c r="AF539" s="27"/>
      <c r="AG539" s="278"/>
      <c r="AH539" s="27"/>
    </row>
    <row r="540" spans="4:34" hidden="1" x14ac:dyDescent="0.35">
      <c r="D540" s="27"/>
      <c r="E540" s="27"/>
      <c r="N540" s="27"/>
      <c r="O540" s="27"/>
      <c r="P540" s="27"/>
      <c r="Z540" s="27"/>
      <c r="AA540" s="27"/>
      <c r="AB540" s="27"/>
      <c r="AF540" s="27"/>
      <c r="AG540" s="278"/>
      <c r="AH540" s="27"/>
    </row>
    <row r="541" spans="4:34" hidden="1" x14ac:dyDescent="0.35">
      <c r="D541" s="27"/>
      <c r="E541" s="27"/>
      <c r="N541" s="27"/>
      <c r="O541" s="27"/>
      <c r="P541" s="27"/>
      <c r="Z541" s="27"/>
      <c r="AA541" s="27"/>
      <c r="AB541" s="27"/>
      <c r="AF541" s="27"/>
      <c r="AG541" s="278"/>
      <c r="AH541" s="27"/>
    </row>
    <row r="542" spans="4:34" hidden="1" x14ac:dyDescent="0.35">
      <c r="D542" s="27"/>
      <c r="E542" s="27"/>
      <c r="N542" s="27"/>
      <c r="O542" s="27"/>
      <c r="P542" s="27"/>
      <c r="Z542" s="27"/>
      <c r="AA542" s="27"/>
      <c r="AB542" s="27"/>
      <c r="AF542" s="27"/>
      <c r="AG542" s="278"/>
      <c r="AH542" s="27"/>
    </row>
    <row r="543" spans="4:34" hidden="1" x14ac:dyDescent="0.35">
      <c r="D543" s="27"/>
      <c r="E543" s="27"/>
      <c r="N543" s="27"/>
      <c r="O543" s="27"/>
      <c r="P543" s="27"/>
      <c r="Z543" s="27"/>
      <c r="AA543" s="27"/>
      <c r="AB543" s="27"/>
      <c r="AF543" s="27"/>
      <c r="AG543" s="278"/>
      <c r="AH543" s="27"/>
    </row>
    <row r="544" spans="4:34" hidden="1" x14ac:dyDescent="0.35">
      <c r="D544" s="27"/>
      <c r="E544" s="27"/>
      <c r="N544" s="27"/>
      <c r="O544" s="27"/>
      <c r="P544" s="27"/>
      <c r="Z544" s="27"/>
      <c r="AA544" s="27"/>
      <c r="AB544" s="27"/>
      <c r="AF544" s="27"/>
      <c r="AG544" s="278"/>
      <c r="AH544" s="27"/>
    </row>
    <row r="545" spans="4:34" hidden="1" x14ac:dyDescent="0.35">
      <c r="D545" s="27"/>
      <c r="E545" s="27"/>
      <c r="N545" s="27"/>
      <c r="O545" s="27"/>
      <c r="P545" s="27"/>
      <c r="Z545" s="27"/>
      <c r="AA545" s="27"/>
      <c r="AB545" s="27"/>
      <c r="AF545" s="27"/>
      <c r="AG545" s="278"/>
      <c r="AH545" s="27"/>
    </row>
    <row r="546" spans="4:34" hidden="1" x14ac:dyDescent="0.35">
      <c r="D546" s="27"/>
      <c r="E546" s="27"/>
      <c r="N546" s="27"/>
      <c r="O546" s="27"/>
      <c r="P546" s="27"/>
      <c r="Z546" s="27"/>
      <c r="AA546" s="27"/>
      <c r="AB546" s="27"/>
      <c r="AF546" s="27"/>
      <c r="AG546" s="278"/>
      <c r="AH546" s="27"/>
    </row>
    <row r="547" spans="4:34" hidden="1" x14ac:dyDescent="0.35">
      <c r="D547" s="27"/>
      <c r="E547" s="27"/>
      <c r="N547" s="27"/>
      <c r="O547" s="27"/>
      <c r="P547" s="27"/>
      <c r="Z547" s="27"/>
      <c r="AA547" s="27"/>
      <c r="AB547" s="27"/>
      <c r="AF547" s="27"/>
      <c r="AG547" s="278"/>
      <c r="AH547" s="27"/>
    </row>
    <row r="548" spans="4:34" hidden="1" x14ac:dyDescent="0.35">
      <c r="D548" s="27"/>
      <c r="E548" s="27"/>
      <c r="N548" s="27"/>
      <c r="O548" s="27"/>
      <c r="P548" s="27"/>
      <c r="Z548" s="27"/>
      <c r="AA548" s="27"/>
      <c r="AB548" s="27"/>
      <c r="AF548" s="27"/>
      <c r="AG548" s="278"/>
      <c r="AH548" s="27"/>
    </row>
    <row r="549" spans="4:34" hidden="1" x14ac:dyDescent="0.35">
      <c r="D549" s="27"/>
      <c r="E549" s="27"/>
      <c r="N549" s="27"/>
      <c r="O549" s="27"/>
      <c r="P549" s="27"/>
      <c r="Z549" s="27"/>
      <c r="AA549" s="27"/>
      <c r="AB549" s="27"/>
      <c r="AF549" s="27"/>
      <c r="AG549" s="278"/>
      <c r="AH549" s="27"/>
    </row>
    <row r="550" spans="4:34" hidden="1" x14ac:dyDescent="0.35">
      <c r="D550" s="27"/>
      <c r="E550" s="27"/>
      <c r="N550" s="27"/>
      <c r="O550" s="27"/>
      <c r="P550" s="27"/>
      <c r="Z550" s="27"/>
      <c r="AA550" s="27"/>
      <c r="AB550" s="27"/>
      <c r="AF550" s="27"/>
      <c r="AG550" s="278"/>
      <c r="AH550" s="27"/>
    </row>
    <row r="551" spans="4:34" hidden="1" x14ac:dyDescent="0.35">
      <c r="D551" s="27"/>
      <c r="E551" s="27"/>
      <c r="N551" s="27"/>
      <c r="O551" s="27"/>
      <c r="P551" s="27"/>
      <c r="Z551" s="27"/>
      <c r="AA551" s="27"/>
      <c r="AB551" s="27"/>
      <c r="AF551" s="27"/>
      <c r="AG551" s="278"/>
      <c r="AH551" s="27"/>
    </row>
    <row r="552" spans="4:34" hidden="1" x14ac:dyDescent="0.35">
      <c r="D552" s="27"/>
      <c r="E552" s="27"/>
      <c r="N552" s="27"/>
      <c r="O552" s="27"/>
      <c r="P552" s="27"/>
      <c r="Z552" s="27"/>
      <c r="AA552" s="27"/>
      <c r="AB552" s="27"/>
      <c r="AF552" s="27"/>
      <c r="AG552" s="278"/>
      <c r="AH552" s="27"/>
    </row>
    <row r="553" spans="4:34" hidden="1" x14ac:dyDescent="0.35">
      <c r="D553" s="27"/>
      <c r="E553" s="27"/>
      <c r="N553" s="27"/>
      <c r="O553" s="27"/>
      <c r="P553" s="27"/>
      <c r="Z553" s="27"/>
      <c r="AA553" s="27"/>
      <c r="AB553" s="27"/>
      <c r="AF553" s="27"/>
      <c r="AG553" s="278"/>
      <c r="AH553" s="27"/>
    </row>
    <row r="554" spans="4:34" hidden="1" x14ac:dyDescent="0.35">
      <c r="D554" s="27"/>
      <c r="E554" s="27"/>
      <c r="N554" s="27"/>
      <c r="O554" s="27"/>
      <c r="P554" s="27"/>
      <c r="Z554" s="27"/>
      <c r="AA554" s="27"/>
      <c r="AB554" s="27"/>
      <c r="AF554" s="27"/>
      <c r="AG554" s="278"/>
      <c r="AH554" s="27"/>
    </row>
    <row r="555" spans="4:34" hidden="1" x14ac:dyDescent="0.35">
      <c r="D555" s="27"/>
      <c r="E555" s="27"/>
      <c r="N555" s="27"/>
      <c r="O555" s="27"/>
      <c r="P555" s="27"/>
      <c r="Z555" s="27"/>
      <c r="AA555" s="27"/>
      <c r="AB555" s="27"/>
      <c r="AF555" s="27"/>
      <c r="AG555" s="278"/>
      <c r="AH555" s="27"/>
    </row>
    <row r="556" spans="4:34" hidden="1" x14ac:dyDescent="0.35">
      <c r="D556" s="27"/>
      <c r="E556" s="27"/>
      <c r="N556" s="27"/>
      <c r="O556" s="27"/>
      <c r="P556" s="27"/>
      <c r="Z556" s="27"/>
      <c r="AA556" s="27"/>
      <c r="AB556" s="27"/>
      <c r="AF556" s="27"/>
      <c r="AG556" s="278"/>
      <c r="AH556" s="27"/>
    </row>
    <row r="557" spans="4:34" hidden="1" x14ac:dyDescent="0.35">
      <c r="D557" s="27"/>
      <c r="E557" s="27"/>
      <c r="N557" s="27"/>
      <c r="O557" s="27"/>
      <c r="P557" s="27"/>
      <c r="Z557" s="27"/>
      <c r="AA557" s="27"/>
      <c r="AB557" s="27"/>
      <c r="AF557" s="27"/>
      <c r="AG557" s="278"/>
      <c r="AH557" s="27"/>
    </row>
    <row r="558" spans="4:34" hidden="1" x14ac:dyDescent="0.35">
      <c r="D558" s="27"/>
      <c r="E558" s="27"/>
      <c r="N558" s="27"/>
      <c r="O558" s="27"/>
      <c r="P558" s="27"/>
      <c r="Z558" s="27"/>
      <c r="AA558" s="27"/>
      <c r="AB558" s="27"/>
      <c r="AF558" s="27"/>
      <c r="AG558" s="278"/>
      <c r="AH558" s="27"/>
    </row>
    <row r="559" spans="4:34" hidden="1" x14ac:dyDescent="0.35">
      <c r="D559" s="27"/>
      <c r="E559" s="27"/>
      <c r="N559" s="27"/>
      <c r="O559" s="27"/>
      <c r="P559" s="27"/>
      <c r="Z559" s="27"/>
      <c r="AA559" s="27"/>
      <c r="AB559" s="27"/>
      <c r="AF559" s="27"/>
      <c r="AG559" s="278"/>
      <c r="AH559" s="27"/>
    </row>
    <row r="560" spans="4:34" hidden="1" x14ac:dyDescent="0.35">
      <c r="D560" s="27"/>
      <c r="E560" s="27"/>
      <c r="N560" s="27"/>
      <c r="O560" s="27"/>
      <c r="P560" s="27"/>
      <c r="Z560" s="27"/>
      <c r="AA560" s="27"/>
      <c r="AB560" s="27"/>
      <c r="AF560" s="27"/>
      <c r="AG560" s="278"/>
      <c r="AH560" s="27"/>
    </row>
    <row r="561" spans="4:34" hidden="1" x14ac:dyDescent="0.35">
      <c r="D561" s="27"/>
      <c r="E561" s="27"/>
      <c r="N561" s="27"/>
      <c r="O561" s="27"/>
      <c r="P561" s="27"/>
      <c r="Z561" s="27"/>
      <c r="AA561" s="27"/>
      <c r="AB561" s="27"/>
      <c r="AF561" s="27"/>
      <c r="AG561" s="278"/>
      <c r="AH561" s="27"/>
    </row>
    <row r="562" spans="4:34" hidden="1" x14ac:dyDescent="0.35">
      <c r="D562" s="27"/>
      <c r="E562" s="27"/>
      <c r="N562" s="27"/>
      <c r="O562" s="27"/>
      <c r="P562" s="27"/>
      <c r="Z562" s="27"/>
      <c r="AA562" s="27"/>
      <c r="AB562" s="27"/>
      <c r="AF562" s="27"/>
      <c r="AG562" s="278"/>
      <c r="AH562" s="27"/>
    </row>
    <row r="563" spans="4:34" hidden="1" x14ac:dyDescent="0.35">
      <c r="D563" s="27"/>
      <c r="E563" s="27"/>
      <c r="N563" s="27"/>
      <c r="O563" s="27"/>
      <c r="P563" s="27"/>
      <c r="Z563" s="27"/>
      <c r="AA563" s="27"/>
      <c r="AB563" s="27"/>
      <c r="AF563" s="27"/>
      <c r="AG563" s="278"/>
      <c r="AH563" s="27"/>
    </row>
    <row r="564" spans="4:34" hidden="1" x14ac:dyDescent="0.35">
      <c r="D564" s="27"/>
      <c r="E564" s="27"/>
      <c r="N564" s="27"/>
      <c r="O564" s="27"/>
      <c r="P564" s="27"/>
      <c r="Z564" s="27"/>
      <c r="AA564" s="27"/>
      <c r="AB564" s="27"/>
      <c r="AF564" s="27"/>
      <c r="AG564" s="278"/>
      <c r="AH564" s="27"/>
    </row>
    <row r="565" spans="4:34" hidden="1" x14ac:dyDescent="0.35">
      <c r="D565" s="27"/>
      <c r="E565" s="27"/>
      <c r="N565" s="27"/>
      <c r="O565" s="27"/>
      <c r="P565" s="27"/>
      <c r="Z565" s="27"/>
      <c r="AA565" s="27"/>
      <c r="AB565" s="27"/>
      <c r="AF565" s="27"/>
      <c r="AG565" s="278"/>
      <c r="AH565" s="27"/>
    </row>
    <row r="566" spans="4:34" hidden="1" x14ac:dyDescent="0.35">
      <c r="D566" s="27"/>
      <c r="E566" s="27"/>
      <c r="N566" s="27"/>
      <c r="O566" s="27"/>
      <c r="P566" s="27"/>
      <c r="Z566" s="27"/>
      <c r="AA566" s="27"/>
      <c r="AB566" s="27"/>
      <c r="AF566" s="27"/>
      <c r="AG566" s="278"/>
      <c r="AH566" s="27"/>
    </row>
    <row r="567" spans="4:34" hidden="1" x14ac:dyDescent="0.35">
      <c r="D567" s="27"/>
      <c r="E567" s="27"/>
      <c r="N567" s="27"/>
      <c r="O567" s="27"/>
      <c r="P567" s="27"/>
      <c r="Z567" s="27"/>
      <c r="AA567" s="27"/>
      <c r="AB567" s="27"/>
      <c r="AF567" s="27"/>
      <c r="AG567" s="278"/>
      <c r="AH567" s="27"/>
    </row>
    <row r="568" spans="4:34" hidden="1" x14ac:dyDescent="0.35">
      <c r="D568" s="27"/>
      <c r="E568" s="27"/>
      <c r="N568" s="27"/>
      <c r="O568" s="27"/>
      <c r="P568" s="27"/>
      <c r="Z568" s="27"/>
      <c r="AA568" s="27"/>
      <c r="AB568" s="27"/>
      <c r="AF568" s="27"/>
      <c r="AG568" s="278"/>
      <c r="AH568" s="27"/>
    </row>
    <row r="569" spans="4:34" hidden="1" x14ac:dyDescent="0.35">
      <c r="D569" s="27"/>
      <c r="E569" s="27"/>
      <c r="N569" s="27"/>
      <c r="O569" s="27"/>
      <c r="P569" s="27"/>
      <c r="Z569" s="27"/>
      <c r="AA569" s="27"/>
      <c r="AB569" s="27"/>
      <c r="AF569" s="27"/>
      <c r="AG569" s="278"/>
      <c r="AH569" s="27"/>
    </row>
    <row r="570" spans="4:34" hidden="1" x14ac:dyDescent="0.35">
      <c r="D570" s="27"/>
      <c r="E570" s="27"/>
      <c r="N570" s="27"/>
      <c r="O570" s="27"/>
      <c r="P570" s="27"/>
      <c r="Z570" s="27"/>
      <c r="AA570" s="27"/>
      <c r="AB570" s="27"/>
      <c r="AF570" s="27"/>
      <c r="AG570" s="278"/>
      <c r="AH570" s="27"/>
    </row>
    <row r="571" spans="4:34" hidden="1" x14ac:dyDescent="0.35">
      <c r="D571" s="27"/>
      <c r="E571" s="27"/>
      <c r="N571" s="27"/>
      <c r="O571" s="27"/>
      <c r="P571" s="27"/>
      <c r="Z571" s="27"/>
      <c r="AA571" s="27"/>
      <c r="AB571" s="27"/>
      <c r="AF571" s="27"/>
      <c r="AG571" s="278"/>
      <c r="AH571" s="27"/>
    </row>
    <row r="572" spans="4:34" hidden="1" x14ac:dyDescent="0.35">
      <c r="D572" s="27"/>
      <c r="E572" s="27"/>
      <c r="N572" s="27"/>
      <c r="O572" s="27"/>
      <c r="P572" s="27"/>
      <c r="Z572" s="27"/>
      <c r="AA572" s="27"/>
      <c r="AB572" s="27"/>
      <c r="AF572" s="27"/>
      <c r="AG572" s="278"/>
      <c r="AH572" s="27"/>
    </row>
    <row r="573" spans="4:34" hidden="1" x14ac:dyDescent="0.35">
      <c r="D573" s="27"/>
      <c r="E573" s="27"/>
      <c r="N573" s="27"/>
      <c r="O573" s="27"/>
      <c r="P573" s="27"/>
      <c r="Z573" s="27"/>
      <c r="AA573" s="27"/>
      <c r="AB573" s="27"/>
      <c r="AF573" s="27"/>
      <c r="AG573" s="278"/>
      <c r="AH573" s="27"/>
    </row>
    <row r="574" spans="4:34" hidden="1" x14ac:dyDescent="0.35">
      <c r="D574" s="27"/>
      <c r="E574" s="27"/>
      <c r="N574" s="27"/>
      <c r="O574" s="27"/>
      <c r="P574" s="27"/>
      <c r="Z574" s="27"/>
      <c r="AA574" s="27"/>
      <c r="AB574" s="27"/>
      <c r="AF574" s="27"/>
      <c r="AG574" s="278"/>
      <c r="AH574" s="27"/>
    </row>
    <row r="575" spans="4:34" hidden="1" x14ac:dyDescent="0.35">
      <c r="D575" s="27"/>
      <c r="E575" s="27"/>
      <c r="N575" s="27"/>
      <c r="O575" s="27"/>
      <c r="P575" s="27"/>
      <c r="Z575" s="27"/>
      <c r="AA575" s="27"/>
      <c r="AB575" s="27"/>
      <c r="AF575" s="27"/>
      <c r="AG575" s="278"/>
      <c r="AH575" s="27"/>
    </row>
    <row r="576" spans="4:34" hidden="1" x14ac:dyDescent="0.35">
      <c r="D576" s="27"/>
      <c r="E576" s="27"/>
      <c r="N576" s="27"/>
      <c r="O576" s="27"/>
      <c r="P576" s="27"/>
      <c r="Z576" s="27"/>
      <c r="AA576" s="27"/>
      <c r="AB576" s="27"/>
      <c r="AF576" s="27"/>
      <c r="AG576" s="278"/>
      <c r="AH576" s="27"/>
    </row>
    <row r="577" spans="4:34" hidden="1" x14ac:dyDescent="0.35">
      <c r="D577" s="27"/>
      <c r="E577" s="27"/>
      <c r="N577" s="27"/>
      <c r="O577" s="27"/>
      <c r="P577" s="27"/>
      <c r="Z577" s="27"/>
      <c r="AA577" s="27"/>
      <c r="AB577" s="27"/>
      <c r="AF577" s="27"/>
      <c r="AG577" s="278"/>
      <c r="AH577" s="27"/>
    </row>
    <row r="578" spans="4:34" hidden="1" x14ac:dyDescent="0.35">
      <c r="D578" s="27"/>
      <c r="E578" s="27"/>
      <c r="N578" s="27"/>
      <c r="O578" s="27"/>
      <c r="P578" s="27"/>
      <c r="Z578" s="27"/>
      <c r="AA578" s="27"/>
      <c r="AB578" s="27"/>
      <c r="AF578" s="27"/>
      <c r="AG578" s="278"/>
      <c r="AH578" s="27"/>
    </row>
    <row r="579" spans="4:34" hidden="1" x14ac:dyDescent="0.35">
      <c r="D579" s="27"/>
      <c r="E579" s="27"/>
      <c r="N579" s="27"/>
      <c r="O579" s="27"/>
      <c r="P579" s="27"/>
      <c r="Z579" s="27"/>
      <c r="AA579" s="27"/>
      <c r="AB579" s="27"/>
      <c r="AF579" s="27"/>
      <c r="AG579" s="278"/>
      <c r="AH579" s="27"/>
    </row>
    <row r="580" spans="4:34" hidden="1" x14ac:dyDescent="0.35">
      <c r="D580" s="27"/>
      <c r="E580" s="27"/>
      <c r="N580" s="27"/>
      <c r="O580" s="27"/>
      <c r="P580" s="27"/>
      <c r="Z580" s="27"/>
      <c r="AA580" s="27"/>
      <c r="AB580" s="27"/>
      <c r="AF580" s="27"/>
      <c r="AG580" s="278"/>
      <c r="AH580" s="27"/>
    </row>
    <row r="581" spans="4:34" hidden="1" x14ac:dyDescent="0.35">
      <c r="D581" s="27"/>
      <c r="E581" s="27"/>
      <c r="N581" s="27"/>
      <c r="O581" s="27"/>
      <c r="P581" s="27"/>
      <c r="Z581" s="27"/>
      <c r="AA581" s="27"/>
      <c r="AB581" s="27"/>
      <c r="AF581" s="27"/>
      <c r="AG581" s="278"/>
      <c r="AH581" s="27"/>
    </row>
    <row r="582" spans="4:34" hidden="1" x14ac:dyDescent="0.35">
      <c r="D582" s="27"/>
      <c r="E582" s="27"/>
      <c r="N582" s="27"/>
      <c r="O582" s="27"/>
      <c r="P582" s="27"/>
      <c r="Z582" s="27"/>
      <c r="AA582" s="27"/>
      <c r="AB582" s="27"/>
      <c r="AF582" s="27"/>
      <c r="AG582" s="278"/>
      <c r="AH582" s="27"/>
    </row>
    <row r="583" spans="4:34" hidden="1" x14ac:dyDescent="0.35">
      <c r="D583" s="27"/>
      <c r="E583" s="27"/>
      <c r="N583" s="27"/>
      <c r="O583" s="27"/>
      <c r="P583" s="27"/>
      <c r="Z583" s="27"/>
      <c r="AA583" s="27"/>
      <c r="AB583" s="27"/>
      <c r="AF583" s="27"/>
      <c r="AG583" s="278"/>
      <c r="AH583" s="27"/>
    </row>
    <row r="584" spans="4:34" hidden="1" x14ac:dyDescent="0.35">
      <c r="D584" s="27"/>
      <c r="E584" s="27"/>
      <c r="N584" s="27"/>
      <c r="O584" s="27"/>
      <c r="P584" s="27"/>
      <c r="Z584" s="27"/>
      <c r="AA584" s="27"/>
      <c r="AB584" s="27"/>
      <c r="AF584" s="27"/>
      <c r="AG584" s="278"/>
      <c r="AH584" s="27"/>
    </row>
    <row r="585" spans="4:34" hidden="1" x14ac:dyDescent="0.35">
      <c r="D585" s="27"/>
      <c r="E585" s="27"/>
      <c r="N585" s="27"/>
      <c r="O585" s="27"/>
      <c r="P585" s="27"/>
      <c r="Z585" s="27"/>
      <c r="AA585" s="27"/>
      <c r="AB585" s="27"/>
      <c r="AF585" s="27"/>
      <c r="AG585" s="278"/>
      <c r="AH585" s="27"/>
    </row>
    <row r="586" spans="4:34" hidden="1" x14ac:dyDescent="0.35">
      <c r="D586" s="27"/>
      <c r="E586" s="27"/>
      <c r="N586" s="27"/>
      <c r="O586" s="27"/>
      <c r="P586" s="27"/>
      <c r="Z586" s="27"/>
      <c r="AA586" s="27"/>
      <c r="AB586" s="27"/>
      <c r="AF586" s="27"/>
      <c r="AG586" s="278"/>
      <c r="AH586" s="27"/>
    </row>
    <row r="587" spans="4:34" hidden="1" x14ac:dyDescent="0.35">
      <c r="D587" s="27"/>
      <c r="E587" s="27"/>
      <c r="N587" s="27"/>
      <c r="O587" s="27"/>
      <c r="P587" s="27"/>
      <c r="Z587" s="27"/>
      <c r="AA587" s="27"/>
      <c r="AB587" s="27"/>
      <c r="AF587" s="27"/>
      <c r="AG587" s="278"/>
      <c r="AH587" s="27"/>
    </row>
    <row r="588" spans="4:34" hidden="1" x14ac:dyDescent="0.35">
      <c r="D588" s="27"/>
      <c r="E588" s="27"/>
      <c r="N588" s="27"/>
      <c r="O588" s="27"/>
      <c r="P588" s="27"/>
      <c r="Z588" s="27"/>
      <c r="AA588" s="27"/>
      <c r="AB588" s="27"/>
      <c r="AF588" s="27"/>
      <c r="AG588" s="278"/>
      <c r="AH588" s="27"/>
    </row>
    <row r="589" spans="4:34" hidden="1" x14ac:dyDescent="0.35">
      <c r="D589" s="27"/>
      <c r="E589" s="27"/>
      <c r="N589" s="27"/>
      <c r="O589" s="27"/>
      <c r="P589" s="27"/>
      <c r="Z589" s="27"/>
      <c r="AA589" s="27"/>
      <c r="AB589" s="27"/>
      <c r="AF589" s="27"/>
      <c r="AG589" s="278"/>
      <c r="AH589" s="27"/>
    </row>
    <row r="590" spans="4:34" hidden="1" x14ac:dyDescent="0.35">
      <c r="D590" s="27"/>
      <c r="E590" s="27"/>
      <c r="N590" s="27"/>
      <c r="O590" s="27"/>
      <c r="P590" s="27"/>
      <c r="Z590" s="27"/>
      <c r="AA590" s="27"/>
      <c r="AB590" s="27"/>
      <c r="AF590" s="27"/>
      <c r="AG590" s="278"/>
      <c r="AH590" s="27"/>
    </row>
    <row r="591" spans="4:34" hidden="1" x14ac:dyDescent="0.35">
      <c r="D591" s="27"/>
      <c r="E591" s="27"/>
      <c r="N591" s="27"/>
      <c r="O591" s="27"/>
      <c r="P591" s="27"/>
      <c r="Z591" s="27"/>
      <c r="AA591" s="27"/>
      <c r="AB591" s="27"/>
      <c r="AF591" s="27"/>
      <c r="AG591" s="278"/>
      <c r="AH591" s="27"/>
    </row>
    <row r="592" spans="4:34" hidden="1" x14ac:dyDescent="0.35">
      <c r="D592" s="27"/>
      <c r="E592" s="27"/>
      <c r="N592" s="27"/>
      <c r="O592" s="27"/>
      <c r="P592" s="27"/>
      <c r="Z592" s="27"/>
      <c r="AA592" s="27"/>
      <c r="AB592" s="27"/>
      <c r="AF592" s="27"/>
      <c r="AG592" s="278"/>
      <c r="AH592" s="27"/>
    </row>
    <row r="593" spans="4:34" hidden="1" x14ac:dyDescent="0.35">
      <c r="D593" s="27"/>
      <c r="E593" s="27"/>
      <c r="N593" s="27"/>
      <c r="O593" s="27"/>
      <c r="P593" s="27"/>
      <c r="Z593" s="27"/>
      <c r="AA593" s="27"/>
      <c r="AB593" s="27"/>
      <c r="AF593" s="27"/>
      <c r="AG593" s="278"/>
      <c r="AH593" s="27"/>
    </row>
    <row r="594" spans="4:34" hidden="1" x14ac:dyDescent="0.35">
      <c r="D594" s="27"/>
      <c r="E594" s="27"/>
      <c r="N594" s="27"/>
      <c r="O594" s="27"/>
      <c r="P594" s="27"/>
      <c r="Z594" s="27"/>
      <c r="AA594" s="27"/>
      <c r="AB594" s="27"/>
      <c r="AF594" s="27"/>
      <c r="AG594" s="278"/>
      <c r="AH594" s="27"/>
    </row>
    <row r="595" spans="4:34" hidden="1" x14ac:dyDescent="0.35">
      <c r="D595" s="27"/>
      <c r="E595" s="27"/>
      <c r="N595" s="27"/>
      <c r="O595" s="27"/>
      <c r="P595" s="27"/>
      <c r="Z595" s="27"/>
      <c r="AA595" s="27"/>
      <c r="AB595" s="27"/>
      <c r="AF595" s="27"/>
      <c r="AG595" s="278"/>
      <c r="AH595" s="27"/>
    </row>
    <row r="596" spans="4:34" hidden="1" x14ac:dyDescent="0.35">
      <c r="D596" s="27"/>
      <c r="E596" s="27"/>
      <c r="N596" s="27"/>
      <c r="O596" s="27"/>
      <c r="P596" s="27"/>
      <c r="Z596" s="27"/>
      <c r="AA596" s="27"/>
      <c r="AB596" s="27"/>
      <c r="AF596" s="27"/>
      <c r="AG596" s="278"/>
      <c r="AH596" s="27"/>
    </row>
    <row r="597" spans="4:34" hidden="1" x14ac:dyDescent="0.35">
      <c r="D597" s="27"/>
      <c r="E597" s="27"/>
      <c r="N597" s="27"/>
      <c r="O597" s="27"/>
      <c r="P597" s="27"/>
      <c r="Z597" s="27"/>
      <c r="AA597" s="27"/>
      <c r="AB597" s="27"/>
      <c r="AF597" s="27"/>
      <c r="AG597" s="278"/>
      <c r="AH597" s="27"/>
    </row>
    <row r="598" spans="4:34" hidden="1" x14ac:dyDescent="0.35">
      <c r="D598" s="27"/>
      <c r="E598" s="27"/>
      <c r="N598" s="27"/>
      <c r="O598" s="27"/>
      <c r="P598" s="27"/>
      <c r="Z598" s="27"/>
      <c r="AA598" s="27"/>
      <c r="AB598" s="27"/>
      <c r="AF598" s="27"/>
      <c r="AG598" s="278"/>
      <c r="AH598" s="27"/>
    </row>
    <row r="599" spans="4:34" hidden="1" x14ac:dyDescent="0.35">
      <c r="D599" s="27"/>
      <c r="E599" s="27"/>
      <c r="N599" s="27"/>
      <c r="O599" s="27"/>
      <c r="P599" s="27"/>
      <c r="Z599" s="27"/>
      <c r="AA599" s="27"/>
      <c r="AB599" s="27"/>
      <c r="AF599" s="27"/>
      <c r="AG599" s="278"/>
      <c r="AH599" s="27"/>
    </row>
    <row r="600" spans="4:34" hidden="1" x14ac:dyDescent="0.35">
      <c r="D600" s="27"/>
      <c r="E600" s="27"/>
      <c r="N600" s="27"/>
      <c r="O600" s="27"/>
      <c r="P600" s="27"/>
      <c r="Z600" s="27"/>
      <c r="AA600" s="27"/>
      <c r="AB600" s="27"/>
      <c r="AF600" s="27"/>
      <c r="AG600" s="278"/>
      <c r="AH600" s="27"/>
    </row>
    <row r="601" spans="4:34" hidden="1" x14ac:dyDescent="0.35">
      <c r="D601" s="27"/>
      <c r="E601" s="27"/>
      <c r="N601" s="27"/>
      <c r="O601" s="27"/>
      <c r="P601" s="27"/>
      <c r="Z601" s="27"/>
      <c r="AA601" s="27"/>
      <c r="AB601" s="27"/>
      <c r="AF601" s="27"/>
      <c r="AG601" s="278"/>
      <c r="AH601" s="27"/>
    </row>
    <row r="602" spans="4:34" hidden="1" x14ac:dyDescent="0.35">
      <c r="D602" s="27"/>
      <c r="E602" s="27"/>
      <c r="N602" s="27"/>
      <c r="O602" s="27"/>
      <c r="P602" s="27"/>
      <c r="Z602" s="27"/>
      <c r="AA602" s="27"/>
      <c r="AB602" s="27"/>
      <c r="AF602" s="27"/>
      <c r="AG602" s="278"/>
      <c r="AH602" s="27"/>
    </row>
    <row r="603" spans="4:34" hidden="1" x14ac:dyDescent="0.35">
      <c r="D603" s="27"/>
      <c r="E603" s="27"/>
      <c r="N603" s="27"/>
      <c r="O603" s="27"/>
      <c r="P603" s="27"/>
      <c r="Z603" s="27"/>
      <c r="AA603" s="27"/>
      <c r="AB603" s="27"/>
      <c r="AF603" s="27"/>
      <c r="AG603" s="278"/>
      <c r="AH603" s="27"/>
    </row>
    <row r="604" spans="4:34" hidden="1" x14ac:dyDescent="0.35">
      <c r="D604" s="27"/>
      <c r="E604" s="27"/>
      <c r="N604" s="27"/>
      <c r="O604" s="27"/>
      <c r="P604" s="27"/>
      <c r="Z604" s="27"/>
      <c r="AA604" s="27"/>
      <c r="AB604" s="27"/>
      <c r="AF604" s="27"/>
      <c r="AG604" s="278"/>
      <c r="AH604" s="27"/>
    </row>
    <row r="605" spans="4:34" hidden="1" x14ac:dyDescent="0.35">
      <c r="D605" s="27"/>
      <c r="E605" s="27"/>
      <c r="N605" s="27"/>
      <c r="O605" s="27"/>
      <c r="P605" s="27"/>
      <c r="Z605" s="27"/>
      <c r="AA605" s="27"/>
      <c r="AB605" s="27"/>
      <c r="AF605" s="27"/>
      <c r="AG605" s="278"/>
      <c r="AH605" s="27"/>
    </row>
    <row r="606" spans="4:34" hidden="1" x14ac:dyDescent="0.35">
      <c r="D606" s="27"/>
      <c r="E606" s="27"/>
      <c r="N606" s="27"/>
      <c r="O606" s="27"/>
      <c r="P606" s="27"/>
      <c r="Z606" s="27"/>
      <c r="AA606" s="27"/>
      <c r="AB606" s="27"/>
      <c r="AF606" s="27"/>
      <c r="AG606" s="278"/>
      <c r="AH606" s="27"/>
    </row>
    <row r="607" spans="4:34" hidden="1" x14ac:dyDescent="0.35">
      <c r="D607" s="27"/>
      <c r="E607" s="27"/>
      <c r="N607" s="27"/>
      <c r="O607" s="27"/>
      <c r="P607" s="27"/>
      <c r="Z607" s="27"/>
      <c r="AA607" s="27"/>
      <c r="AB607" s="27"/>
      <c r="AF607" s="27"/>
      <c r="AG607" s="278"/>
      <c r="AH607" s="27"/>
    </row>
    <row r="608" spans="4:34" hidden="1" x14ac:dyDescent="0.35">
      <c r="D608" s="27"/>
      <c r="E608" s="27"/>
      <c r="N608" s="27"/>
      <c r="O608" s="27"/>
      <c r="P608" s="27"/>
      <c r="Z608" s="27"/>
      <c r="AA608" s="27"/>
      <c r="AB608" s="27"/>
      <c r="AF608" s="27"/>
      <c r="AG608" s="278"/>
      <c r="AH608" s="27"/>
    </row>
    <row r="609" spans="4:34" hidden="1" x14ac:dyDescent="0.35">
      <c r="D609" s="27"/>
      <c r="E609" s="27"/>
      <c r="N609" s="27"/>
      <c r="O609" s="27"/>
      <c r="P609" s="27"/>
      <c r="Z609" s="27"/>
      <c r="AA609" s="27"/>
      <c r="AB609" s="27"/>
      <c r="AF609" s="27"/>
      <c r="AG609" s="278"/>
      <c r="AH609" s="27"/>
    </row>
    <row r="610" spans="4:34" hidden="1" x14ac:dyDescent="0.35">
      <c r="D610" s="27"/>
      <c r="E610" s="27"/>
      <c r="N610" s="27"/>
      <c r="O610" s="27"/>
      <c r="P610" s="27"/>
      <c r="Z610" s="27"/>
      <c r="AA610" s="27"/>
      <c r="AB610" s="27"/>
      <c r="AF610" s="27"/>
      <c r="AG610" s="278"/>
      <c r="AH610" s="27"/>
    </row>
    <row r="611" spans="4:34" hidden="1" x14ac:dyDescent="0.35">
      <c r="D611" s="27"/>
      <c r="E611" s="27"/>
      <c r="N611" s="27"/>
      <c r="O611" s="27"/>
      <c r="P611" s="27"/>
      <c r="Z611" s="27"/>
      <c r="AA611" s="27"/>
      <c r="AB611" s="27"/>
      <c r="AF611" s="27"/>
      <c r="AG611" s="278"/>
      <c r="AH611" s="27"/>
    </row>
    <row r="612" spans="4:34" hidden="1" x14ac:dyDescent="0.35">
      <c r="D612" s="27"/>
      <c r="E612" s="27"/>
      <c r="N612" s="27"/>
      <c r="O612" s="27"/>
      <c r="P612" s="27"/>
      <c r="Z612" s="27"/>
      <c r="AA612" s="27"/>
      <c r="AB612" s="27"/>
      <c r="AF612" s="27"/>
      <c r="AG612" s="278"/>
      <c r="AH612" s="27"/>
    </row>
    <row r="613" spans="4:34" hidden="1" x14ac:dyDescent="0.35">
      <c r="D613" s="27"/>
      <c r="E613" s="27"/>
      <c r="N613" s="27"/>
      <c r="O613" s="27"/>
      <c r="P613" s="27"/>
      <c r="Z613" s="27"/>
      <c r="AA613" s="27"/>
      <c r="AB613" s="27"/>
      <c r="AF613" s="27"/>
      <c r="AG613" s="278"/>
      <c r="AH613" s="27"/>
    </row>
    <row r="614" spans="4:34" hidden="1" x14ac:dyDescent="0.35">
      <c r="D614" s="27"/>
      <c r="E614" s="27"/>
      <c r="N614" s="27"/>
      <c r="O614" s="27"/>
      <c r="P614" s="27"/>
      <c r="Z614" s="27"/>
      <c r="AA614" s="27"/>
      <c r="AB614" s="27"/>
      <c r="AF614" s="27"/>
      <c r="AG614" s="278"/>
      <c r="AH614" s="27"/>
    </row>
    <row r="615" spans="4:34" hidden="1" x14ac:dyDescent="0.35">
      <c r="D615" s="27"/>
      <c r="E615" s="27"/>
      <c r="N615" s="27"/>
      <c r="O615" s="27"/>
      <c r="P615" s="27"/>
      <c r="Z615" s="27"/>
      <c r="AA615" s="27"/>
      <c r="AB615" s="27"/>
      <c r="AF615" s="27"/>
      <c r="AG615" s="278"/>
      <c r="AH615" s="27"/>
    </row>
    <row r="616" spans="4:34" hidden="1" x14ac:dyDescent="0.35">
      <c r="D616" s="27"/>
      <c r="E616" s="27"/>
      <c r="N616" s="27"/>
      <c r="O616" s="27"/>
      <c r="P616" s="27"/>
      <c r="Z616" s="27"/>
      <c r="AA616" s="27"/>
      <c r="AB616" s="27"/>
      <c r="AF616" s="27"/>
      <c r="AG616" s="278"/>
      <c r="AH616" s="27"/>
    </row>
    <row r="617" spans="4:34" hidden="1" x14ac:dyDescent="0.35">
      <c r="D617" s="27"/>
      <c r="E617" s="27"/>
      <c r="N617" s="27"/>
      <c r="O617" s="27"/>
      <c r="P617" s="27"/>
      <c r="Z617" s="27"/>
      <c r="AA617" s="27"/>
      <c r="AB617" s="27"/>
      <c r="AF617" s="27"/>
      <c r="AG617" s="278"/>
      <c r="AH617" s="27"/>
    </row>
    <row r="618" spans="4:34" hidden="1" x14ac:dyDescent="0.35">
      <c r="D618" s="27"/>
      <c r="E618" s="27"/>
      <c r="N618" s="27"/>
      <c r="O618" s="27"/>
      <c r="P618" s="27"/>
      <c r="Z618" s="27"/>
      <c r="AA618" s="27"/>
      <c r="AB618" s="27"/>
      <c r="AF618" s="27"/>
      <c r="AG618" s="278"/>
      <c r="AH618" s="27"/>
    </row>
    <row r="619" spans="4:34" hidden="1" x14ac:dyDescent="0.35">
      <c r="D619" s="27"/>
      <c r="E619" s="27"/>
      <c r="N619" s="27"/>
      <c r="O619" s="27"/>
      <c r="P619" s="27"/>
      <c r="Z619" s="27"/>
      <c r="AA619" s="27"/>
      <c r="AB619" s="27"/>
      <c r="AF619" s="27"/>
      <c r="AG619" s="278"/>
      <c r="AH619" s="27"/>
    </row>
    <row r="620" spans="4:34" hidden="1" x14ac:dyDescent="0.35">
      <c r="D620" s="27"/>
      <c r="E620" s="27"/>
      <c r="N620" s="27"/>
      <c r="O620" s="27"/>
      <c r="P620" s="27"/>
      <c r="Z620" s="27"/>
      <c r="AA620" s="27"/>
      <c r="AB620" s="27"/>
      <c r="AF620" s="27"/>
      <c r="AG620" s="278"/>
      <c r="AH620" s="27"/>
    </row>
    <row r="621" spans="4:34" hidden="1" x14ac:dyDescent="0.35">
      <c r="D621" s="27"/>
      <c r="E621" s="27"/>
      <c r="N621" s="27"/>
      <c r="O621" s="27"/>
      <c r="P621" s="27"/>
      <c r="Z621" s="27"/>
      <c r="AA621" s="27"/>
      <c r="AB621" s="27"/>
      <c r="AF621" s="27"/>
      <c r="AG621" s="278"/>
      <c r="AH621" s="27"/>
    </row>
    <row r="622" spans="4:34" hidden="1" x14ac:dyDescent="0.35">
      <c r="D622" s="27"/>
      <c r="E622" s="27"/>
      <c r="N622" s="27"/>
      <c r="O622" s="27"/>
      <c r="P622" s="27"/>
      <c r="Z622" s="27"/>
      <c r="AA622" s="27"/>
      <c r="AB622" s="27"/>
      <c r="AF622" s="27"/>
      <c r="AG622" s="278"/>
      <c r="AH622" s="27"/>
    </row>
    <row r="623" spans="4:34" hidden="1" x14ac:dyDescent="0.35">
      <c r="D623" s="27"/>
      <c r="E623" s="27"/>
      <c r="N623" s="27"/>
      <c r="O623" s="27"/>
      <c r="P623" s="27"/>
      <c r="Z623" s="27"/>
      <c r="AA623" s="27"/>
      <c r="AB623" s="27"/>
      <c r="AF623" s="27"/>
      <c r="AG623" s="278"/>
      <c r="AH623" s="27"/>
    </row>
    <row r="624" spans="4:34" hidden="1" x14ac:dyDescent="0.35">
      <c r="D624" s="27"/>
      <c r="E624" s="27"/>
      <c r="N624" s="27"/>
      <c r="O624" s="27"/>
      <c r="P624" s="27"/>
      <c r="Z624" s="27"/>
      <c r="AA624" s="27"/>
      <c r="AB624" s="27"/>
      <c r="AF624" s="27"/>
      <c r="AG624" s="278"/>
      <c r="AH624" s="27"/>
    </row>
    <row r="625" spans="4:34" hidden="1" x14ac:dyDescent="0.35">
      <c r="D625" s="27"/>
      <c r="E625" s="27"/>
      <c r="N625" s="27"/>
      <c r="O625" s="27"/>
      <c r="P625" s="27"/>
      <c r="Z625" s="27"/>
      <c r="AA625" s="27"/>
      <c r="AB625" s="27"/>
      <c r="AF625" s="27"/>
      <c r="AG625" s="278"/>
      <c r="AH625" s="27"/>
    </row>
    <row r="626" spans="4:34" hidden="1" x14ac:dyDescent="0.35">
      <c r="D626" s="27"/>
      <c r="E626" s="27"/>
      <c r="N626" s="27"/>
      <c r="O626" s="27"/>
      <c r="P626" s="27"/>
      <c r="Z626" s="27"/>
      <c r="AA626" s="27"/>
      <c r="AB626" s="27"/>
      <c r="AF626" s="27"/>
      <c r="AG626" s="278"/>
      <c r="AH626" s="27"/>
    </row>
    <row r="627" spans="4:34" hidden="1" x14ac:dyDescent="0.35">
      <c r="D627" s="27"/>
      <c r="E627" s="27"/>
      <c r="N627" s="27"/>
      <c r="O627" s="27"/>
      <c r="P627" s="27"/>
      <c r="Z627" s="27"/>
      <c r="AA627" s="27"/>
      <c r="AB627" s="27"/>
      <c r="AF627" s="27"/>
      <c r="AG627" s="278"/>
      <c r="AH627" s="27"/>
    </row>
    <row r="628" spans="4:34" hidden="1" x14ac:dyDescent="0.35">
      <c r="D628" s="27"/>
      <c r="E628" s="27"/>
      <c r="N628" s="27"/>
      <c r="O628" s="27"/>
      <c r="P628" s="27"/>
      <c r="Z628" s="27"/>
      <c r="AA628" s="27"/>
      <c r="AB628" s="27"/>
      <c r="AF628" s="27"/>
      <c r="AG628" s="278"/>
      <c r="AH628" s="27"/>
    </row>
    <row r="629" spans="4:34" hidden="1" x14ac:dyDescent="0.35">
      <c r="D629" s="27"/>
      <c r="E629" s="27"/>
      <c r="N629" s="27"/>
      <c r="O629" s="27"/>
      <c r="P629" s="27"/>
      <c r="Z629" s="27"/>
      <c r="AA629" s="27"/>
      <c r="AB629" s="27"/>
      <c r="AF629" s="27"/>
      <c r="AG629" s="278"/>
      <c r="AH629" s="27"/>
    </row>
    <row r="630" spans="4:34" hidden="1" x14ac:dyDescent="0.35">
      <c r="D630" s="27"/>
      <c r="E630" s="27"/>
      <c r="N630" s="27"/>
      <c r="O630" s="27"/>
      <c r="P630" s="27"/>
      <c r="Z630" s="27"/>
      <c r="AA630" s="27"/>
      <c r="AB630" s="27"/>
      <c r="AF630" s="27"/>
      <c r="AG630" s="278"/>
      <c r="AH630" s="27"/>
    </row>
    <row r="631" spans="4:34" hidden="1" x14ac:dyDescent="0.35">
      <c r="D631" s="27"/>
      <c r="E631" s="27"/>
      <c r="N631" s="27"/>
      <c r="O631" s="27"/>
      <c r="P631" s="27"/>
      <c r="Z631" s="27"/>
      <c r="AA631" s="27"/>
      <c r="AB631" s="27"/>
      <c r="AF631" s="27"/>
      <c r="AG631" s="278"/>
      <c r="AH631" s="27"/>
    </row>
    <row r="632" spans="4:34" hidden="1" x14ac:dyDescent="0.35">
      <c r="D632" s="27"/>
      <c r="E632" s="27"/>
      <c r="N632" s="27"/>
      <c r="O632" s="27"/>
      <c r="P632" s="27"/>
      <c r="Z632" s="27"/>
      <c r="AA632" s="27"/>
      <c r="AB632" s="27"/>
      <c r="AF632" s="27"/>
      <c r="AG632" s="278"/>
      <c r="AH632" s="27"/>
    </row>
    <row r="633" spans="4:34" hidden="1" x14ac:dyDescent="0.35">
      <c r="D633" s="27"/>
      <c r="E633" s="27"/>
      <c r="N633" s="27"/>
      <c r="O633" s="27"/>
      <c r="P633" s="27"/>
      <c r="Z633" s="27"/>
      <c r="AA633" s="27"/>
      <c r="AB633" s="27"/>
      <c r="AF633" s="27"/>
      <c r="AG633" s="278"/>
      <c r="AH633" s="27"/>
    </row>
    <row r="634" spans="4:34" hidden="1" x14ac:dyDescent="0.35">
      <c r="D634" s="27"/>
      <c r="E634" s="27"/>
      <c r="N634" s="27"/>
      <c r="O634" s="27"/>
      <c r="P634" s="27"/>
      <c r="Z634" s="27"/>
      <c r="AA634" s="27"/>
      <c r="AB634" s="27"/>
      <c r="AF634" s="27"/>
      <c r="AG634" s="278"/>
      <c r="AH634" s="27"/>
    </row>
    <row r="635" spans="4:34" hidden="1" x14ac:dyDescent="0.35">
      <c r="D635" s="27"/>
      <c r="E635" s="27"/>
      <c r="N635" s="27"/>
      <c r="O635" s="27"/>
      <c r="P635" s="27"/>
      <c r="Z635" s="27"/>
      <c r="AA635" s="27"/>
      <c r="AB635" s="27"/>
      <c r="AF635" s="27"/>
      <c r="AG635" s="278"/>
      <c r="AH635" s="27"/>
    </row>
    <row r="636" spans="4:34" hidden="1" x14ac:dyDescent="0.35">
      <c r="D636" s="27"/>
      <c r="E636" s="27"/>
      <c r="N636" s="27"/>
      <c r="O636" s="27"/>
      <c r="P636" s="27"/>
      <c r="Z636" s="27"/>
      <c r="AA636" s="27"/>
      <c r="AB636" s="27"/>
      <c r="AF636" s="27"/>
      <c r="AG636" s="278"/>
      <c r="AH636" s="27"/>
    </row>
    <row r="637" spans="4:34" hidden="1" x14ac:dyDescent="0.35">
      <c r="D637" s="27"/>
      <c r="E637" s="27"/>
      <c r="N637" s="27"/>
      <c r="O637" s="27"/>
      <c r="P637" s="27"/>
      <c r="Z637" s="27"/>
      <c r="AA637" s="27"/>
      <c r="AB637" s="27"/>
      <c r="AF637" s="27"/>
      <c r="AG637" s="278"/>
      <c r="AH637" s="27"/>
    </row>
    <row r="638" spans="4:34" hidden="1" x14ac:dyDescent="0.35">
      <c r="D638" s="27"/>
      <c r="E638" s="27"/>
      <c r="N638" s="27"/>
      <c r="O638" s="27"/>
      <c r="P638" s="27"/>
      <c r="Z638" s="27"/>
      <c r="AA638" s="27"/>
      <c r="AB638" s="27"/>
      <c r="AF638" s="27"/>
      <c r="AG638" s="278"/>
      <c r="AH638" s="27"/>
    </row>
    <row r="639" spans="4:34" hidden="1" x14ac:dyDescent="0.35">
      <c r="D639" s="27"/>
      <c r="E639" s="27"/>
      <c r="N639" s="27"/>
      <c r="O639" s="27"/>
      <c r="P639" s="27"/>
      <c r="Z639" s="27"/>
      <c r="AA639" s="27"/>
      <c r="AB639" s="27"/>
      <c r="AF639" s="27"/>
      <c r="AG639" s="278"/>
      <c r="AH639" s="27"/>
    </row>
    <row r="640" spans="4:34" hidden="1" x14ac:dyDescent="0.35">
      <c r="D640" s="27"/>
      <c r="E640" s="27"/>
      <c r="N640" s="27"/>
      <c r="O640" s="27"/>
      <c r="P640" s="27"/>
      <c r="Z640" s="27"/>
      <c r="AA640" s="27"/>
      <c r="AB640" s="27"/>
      <c r="AF640" s="27"/>
      <c r="AG640" s="278"/>
      <c r="AH640" s="27"/>
    </row>
    <row r="641" spans="4:34" hidden="1" x14ac:dyDescent="0.35">
      <c r="D641" s="27"/>
      <c r="E641" s="27"/>
      <c r="N641" s="27"/>
      <c r="O641" s="27"/>
      <c r="P641" s="27"/>
      <c r="Z641" s="27"/>
      <c r="AA641" s="27"/>
      <c r="AB641" s="27"/>
      <c r="AF641" s="27"/>
      <c r="AG641" s="278"/>
      <c r="AH641" s="27"/>
    </row>
    <row r="642" spans="4:34" hidden="1" x14ac:dyDescent="0.35">
      <c r="D642" s="27"/>
      <c r="E642" s="27"/>
      <c r="N642" s="27"/>
      <c r="O642" s="27"/>
      <c r="P642" s="27"/>
      <c r="Z642" s="27"/>
      <c r="AA642" s="27"/>
      <c r="AB642" s="27"/>
      <c r="AF642" s="27"/>
      <c r="AG642" s="278"/>
      <c r="AH642" s="27"/>
    </row>
    <row r="643" spans="4:34" hidden="1" x14ac:dyDescent="0.35">
      <c r="D643" s="27"/>
      <c r="E643" s="27"/>
      <c r="N643" s="27"/>
      <c r="O643" s="27"/>
      <c r="P643" s="27"/>
      <c r="Z643" s="27"/>
      <c r="AA643" s="27"/>
      <c r="AB643" s="27"/>
      <c r="AF643" s="27"/>
      <c r="AG643" s="278"/>
      <c r="AH643" s="27"/>
    </row>
    <row r="644" spans="4:34" hidden="1" x14ac:dyDescent="0.35">
      <c r="D644" s="27"/>
      <c r="E644" s="27"/>
      <c r="N644" s="27"/>
      <c r="O644" s="27"/>
      <c r="P644" s="27"/>
      <c r="Z644" s="27"/>
      <c r="AA644" s="27"/>
      <c r="AB644" s="27"/>
      <c r="AF644" s="27"/>
      <c r="AG644" s="278"/>
      <c r="AH644" s="27"/>
    </row>
    <row r="645" spans="4:34" hidden="1" x14ac:dyDescent="0.35">
      <c r="D645" s="27"/>
      <c r="E645" s="27"/>
      <c r="N645" s="27"/>
      <c r="O645" s="27"/>
      <c r="P645" s="27"/>
      <c r="Z645" s="27"/>
      <c r="AA645" s="27"/>
      <c r="AB645" s="27"/>
      <c r="AF645" s="27"/>
      <c r="AG645" s="278"/>
      <c r="AH645" s="27"/>
    </row>
    <row r="646" spans="4:34" hidden="1" x14ac:dyDescent="0.35">
      <c r="D646" s="27"/>
      <c r="E646" s="27"/>
      <c r="N646" s="27"/>
      <c r="O646" s="27"/>
      <c r="P646" s="27"/>
      <c r="Z646" s="27"/>
      <c r="AA646" s="27"/>
      <c r="AB646" s="27"/>
      <c r="AF646" s="27"/>
      <c r="AG646" s="278"/>
      <c r="AH646" s="27"/>
    </row>
    <row r="647" spans="4:34" hidden="1" x14ac:dyDescent="0.35">
      <c r="D647" s="27"/>
      <c r="E647" s="27"/>
      <c r="N647" s="27"/>
      <c r="O647" s="27"/>
      <c r="P647" s="27"/>
      <c r="Z647" s="27"/>
      <c r="AA647" s="27"/>
      <c r="AB647" s="27"/>
      <c r="AF647" s="27"/>
      <c r="AG647" s="278"/>
      <c r="AH647" s="27"/>
    </row>
    <row r="648" spans="4:34" hidden="1" x14ac:dyDescent="0.35">
      <c r="D648" s="27"/>
      <c r="E648" s="27"/>
      <c r="N648" s="27"/>
      <c r="O648" s="27"/>
      <c r="P648" s="27"/>
      <c r="Z648" s="27"/>
      <c r="AA648" s="27"/>
      <c r="AB648" s="27"/>
      <c r="AF648" s="27"/>
      <c r="AG648" s="278"/>
      <c r="AH648" s="27"/>
    </row>
    <row r="649" spans="4:34" hidden="1" x14ac:dyDescent="0.35">
      <c r="D649" s="27"/>
      <c r="E649" s="27"/>
      <c r="N649" s="27"/>
      <c r="O649" s="27"/>
      <c r="P649" s="27"/>
      <c r="Z649" s="27"/>
      <c r="AA649" s="27"/>
      <c r="AB649" s="27"/>
      <c r="AF649" s="27"/>
      <c r="AG649" s="278"/>
      <c r="AH649" s="27"/>
    </row>
    <row r="650" spans="4:34" hidden="1" x14ac:dyDescent="0.35">
      <c r="D650" s="27"/>
      <c r="E650" s="27"/>
      <c r="N650" s="27"/>
      <c r="O650" s="27"/>
      <c r="P650" s="27"/>
      <c r="Z650" s="27"/>
      <c r="AA650" s="27"/>
      <c r="AB650" s="27"/>
      <c r="AF650" s="27"/>
      <c r="AG650" s="278"/>
      <c r="AH650" s="27"/>
    </row>
    <row r="651" spans="4:34" hidden="1" x14ac:dyDescent="0.35">
      <c r="D651" s="27"/>
      <c r="E651" s="27"/>
      <c r="N651" s="27"/>
      <c r="O651" s="27"/>
      <c r="P651" s="27"/>
      <c r="Z651" s="27"/>
      <c r="AA651" s="27"/>
      <c r="AB651" s="27"/>
      <c r="AF651" s="27"/>
      <c r="AG651" s="278"/>
      <c r="AH651" s="27"/>
    </row>
    <row r="652" spans="4:34" hidden="1" x14ac:dyDescent="0.35">
      <c r="D652" s="27"/>
      <c r="E652" s="27"/>
      <c r="N652" s="27"/>
      <c r="O652" s="27"/>
      <c r="P652" s="27"/>
      <c r="Z652" s="27"/>
      <c r="AA652" s="27"/>
      <c r="AB652" s="27"/>
      <c r="AF652" s="27"/>
      <c r="AG652" s="278"/>
      <c r="AH652" s="27"/>
    </row>
    <row r="653" spans="4:34" hidden="1" x14ac:dyDescent="0.35">
      <c r="D653" s="27"/>
      <c r="E653" s="27"/>
      <c r="N653" s="27"/>
      <c r="O653" s="27"/>
      <c r="P653" s="27"/>
      <c r="Z653" s="27"/>
      <c r="AA653" s="27"/>
      <c r="AB653" s="27"/>
      <c r="AF653" s="27"/>
      <c r="AG653" s="278"/>
      <c r="AH653" s="27"/>
    </row>
    <row r="654" spans="4:34" hidden="1" x14ac:dyDescent="0.35">
      <c r="D654" s="27"/>
      <c r="E654" s="27"/>
      <c r="N654" s="27"/>
      <c r="O654" s="27"/>
      <c r="P654" s="27"/>
      <c r="Z654" s="27"/>
      <c r="AA654" s="27"/>
      <c r="AB654" s="27"/>
      <c r="AF654" s="27"/>
      <c r="AG654" s="278"/>
      <c r="AH654" s="27"/>
    </row>
    <row r="655" spans="4:34" hidden="1" x14ac:dyDescent="0.35">
      <c r="D655" s="27"/>
      <c r="E655" s="27"/>
      <c r="N655" s="27"/>
      <c r="O655" s="27"/>
      <c r="P655" s="27"/>
      <c r="Z655" s="27"/>
      <c r="AA655" s="27"/>
      <c r="AB655" s="27"/>
      <c r="AF655" s="27"/>
      <c r="AG655" s="278"/>
      <c r="AH655" s="27"/>
    </row>
    <row r="656" spans="4:34" hidden="1" x14ac:dyDescent="0.35">
      <c r="D656" s="27"/>
      <c r="E656" s="27"/>
      <c r="N656" s="27"/>
      <c r="O656" s="27"/>
      <c r="P656" s="27"/>
      <c r="Z656" s="27"/>
      <c r="AA656" s="27"/>
      <c r="AB656" s="27"/>
      <c r="AF656" s="27"/>
      <c r="AG656" s="278"/>
      <c r="AH656" s="27"/>
    </row>
    <row r="657" spans="4:34" hidden="1" x14ac:dyDescent="0.35">
      <c r="D657" s="27"/>
      <c r="E657" s="27"/>
      <c r="N657" s="27"/>
      <c r="O657" s="27"/>
      <c r="P657" s="27"/>
      <c r="Z657" s="27"/>
      <c r="AA657" s="27"/>
      <c r="AB657" s="27"/>
      <c r="AF657" s="27"/>
      <c r="AG657" s="278"/>
      <c r="AH657" s="27"/>
    </row>
    <row r="658" spans="4:34" hidden="1" x14ac:dyDescent="0.35">
      <c r="D658" s="27"/>
      <c r="E658" s="27"/>
      <c r="N658" s="27"/>
      <c r="O658" s="27"/>
      <c r="P658" s="27"/>
      <c r="Z658" s="27"/>
      <c r="AA658" s="27"/>
      <c r="AB658" s="27"/>
      <c r="AF658" s="27"/>
      <c r="AG658" s="278"/>
      <c r="AH658" s="27"/>
    </row>
    <row r="659" spans="4:34" hidden="1" x14ac:dyDescent="0.35">
      <c r="D659" s="27"/>
      <c r="E659" s="27"/>
      <c r="N659" s="27"/>
      <c r="O659" s="27"/>
      <c r="P659" s="27"/>
      <c r="Z659" s="27"/>
      <c r="AA659" s="27"/>
      <c r="AB659" s="27"/>
      <c r="AF659" s="27"/>
      <c r="AG659" s="278"/>
      <c r="AH659" s="27"/>
    </row>
    <row r="660" spans="4:34" hidden="1" x14ac:dyDescent="0.35">
      <c r="D660" s="27"/>
      <c r="E660" s="27"/>
      <c r="N660" s="27"/>
      <c r="O660" s="27"/>
      <c r="P660" s="27"/>
      <c r="Z660" s="27"/>
      <c r="AA660" s="27"/>
      <c r="AB660" s="27"/>
      <c r="AF660" s="27"/>
      <c r="AG660" s="278"/>
      <c r="AH660" s="27"/>
    </row>
    <row r="661" spans="4:34" hidden="1" x14ac:dyDescent="0.35">
      <c r="D661" s="27"/>
      <c r="E661" s="27"/>
      <c r="N661" s="27"/>
      <c r="O661" s="27"/>
      <c r="P661" s="27"/>
      <c r="Z661" s="27"/>
      <c r="AA661" s="27"/>
      <c r="AB661" s="27"/>
      <c r="AF661" s="27"/>
      <c r="AG661" s="278"/>
      <c r="AH661" s="27"/>
    </row>
    <row r="662" spans="4:34" hidden="1" x14ac:dyDescent="0.35">
      <c r="D662" s="27"/>
      <c r="E662" s="27"/>
      <c r="N662" s="27"/>
      <c r="O662" s="27"/>
      <c r="P662" s="27"/>
      <c r="Z662" s="27"/>
      <c r="AA662" s="27"/>
      <c r="AB662" s="27"/>
      <c r="AF662" s="27"/>
      <c r="AG662" s="278"/>
      <c r="AH662" s="27"/>
    </row>
    <row r="663" spans="4:34" hidden="1" x14ac:dyDescent="0.35">
      <c r="D663" s="27"/>
      <c r="E663" s="27"/>
      <c r="N663" s="27"/>
      <c r="O663" s="27"/>
      <c r="P663" s="27"/>
      <c r="Z663" s="27"/>
      <c r="AA663" s="27"/>
      <c r="AB663" s="27"/>
      <c r="AF663" s="27"/>
      <c r="AH663" s="27"/>
    </row>
    <row r="664" spans="4:34" hidden="1" x14ac:dyDescent="0.35">
      <c r="D664" s="27"/>
      <c r="E664" s="27"/>
      <c r="N664" s="27"/>
      <c r="O664" s="27"/>
      <c r="P664" s="27"/>
      <c r="Z664" s="27"/>
      <c r="AA664" s="27"/>
      <c r="AB664" s="27"/>
      <c r="AF664" s="27"/>
      <c r="AH664" s="27"/>
    </row>
    <row r="665" spans="4:34" hidden="1" x14ac:dyDescent="0.35">
      <c r="D665" s="27"/>
      <c r="E665" s="27"/>
      <c r="N665" s="27"/>
      <c r="O665" s="27"/>
      <c r="P665" s="27"/>
      <c r="Z665" s="27"/>
      <c r="AA665" s="27"/>
      <c r="AB665" s="27"/>
      <c r="AF665" s="27"/>
      <c r="AH665" s="27"/>
    </row>
  </sheetData>
  <pageMargins left="0.75" right="0.75" top="1" bottom="1" header="0.5" footer="0.5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K664"/>
  <sheetViews>
    <sheetView zoomScale="70" zoomScaleNormal="70" zoomScalePageLayoutView="85" workbookViewId="0">
      <pane xSplit="4" ySplit="1" topLeftCell="E2" activePane="bottomRight" state="frozenSplit"/>
      <selection activeCell="B20" sqref="B20"/>
      <selection pane="topRight" activeCell="B20" sqref="B20"/>
      <selection pane="bottomLeft" activeCell="B20" sqref="B20"/>
      <selection pane="bottomRight" activeCell="D12" sqref="D12"/>
    </sheetView>
  </sheetViews>
  <sheetFormatPr defaultColWidth="0" defaultRowHeight="12.5" zeroHeight="1" x14ac:dyDescent="0.25"/>
  <cols>
    <col min="1" max="1" width="3.81640625" style="73" hidden="1" customWidth="1"/>
    <col min="2" max="2" width="4" style="43" bestFit="1" customWidth="1"/>
    <col min="3" max="3" width="9.81640625" style="43" bestFit="1" customWidth="1"/>
    <col min="4" max="4" width="14.453125" style="5" bestFit="1" customWidth="1"/>
    <col min="5" max="5" width="10" style="6" bestFit="1" customWidth="1"/>
    <col min="6" max="6" width="11.453125" style="43" bestFit="1" customWidth="1"/>
    <col min="7" max="7" width="16.1796875" style="43" bestFit="1" customWidth="1"/>
    <col min="8" max="13" width="8" style="43" customWidth="1"/>
    <col min="14" max="16" width="8" style="44" customWidth="1"/>
    <col min="17" max="25" width="8" style="43" customWidth="1"/>
    <col min="26" max="28" width="8" style="44" customWidth="1"/>
    <col min="29" max="31" width="8" style="43" customWidth="1"/>
    <col min="32" max="32" width="8" style="44" customWidth="1"/>
    <col min="33" max="33" width="8" style="29" customWidth="1"/>
    <col min="34" max="34" width="8" style="45" customWidth="1"/>
    <col min="35" max="35" width="0" style="57" hidden="1" customWidth="1"/>
    <col min="36" max="37" width="0" style="43" hidden="1" customWidth="1"/>
    <col min="38" max="16384" width="13.1796875" style="43" hidden="1"/>
  </cols>
  <sheetData>
    <row r="1" spans="1:35" s="22" customFormat="1" ht="132" customHeight="1" x14ac:dyDescent="0.35">
      <c r="A1" s="70" t="s">
        <v>0</v>
      </c>
      <c r="B1" s="20" t="s">
        <v>75</v>
      </c>
      <c r="C1" s="19" t="s">
        <v>1</v>
      </c>
      <c r="D1" s="1" t="s">
        <v>2</v>
      </c>
      <c r="E1" s="2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54</v>
      </c>
      <c r="L1" s="19" t="s">
        <v>58</v>
      </c>
      <c r="M1" s="19" t="s">
        <v>57</v>
      </c>
      <c r="N1" s="19" t="s">
        <v>9</v>
      </c>
      <c r="O1" s="19" t="s">
        <v>55</v>
      </c>
      <c r="P1" s="19" t="s">
        <v>56</v>
      </c>
      <c r="Q1" s="19" t="s">
        <v>12</v>
      </c>
      <c r="R1" s="19" t="s">
        <v>13</v>
      </c>
      <c r="S1" s="19" t="s">
        <v>14</v>
      </c>
      <c r="T1" s="19" t="s">
        <v>15</v>
      </c>
      <c r="U1" s="19" t="s">
        <v>16</v>
      </c>
      <c r="V1" s="19" t="s">
        <v>17</v>
      </c>
      <c r="W1" s="19" t="s">
        <v>18</v>
      </c>
      <c r="X1" s="19" t="s">
        <v>19</v>
      </c>
      <c r="Y1" s="19" t="s">
        <v>20</v>
      </c>
      <c r="Z1" s="19" t="s">
        <v>21</v>
      </c>
      <c r="AA1" s="19" t="s">
        <v>22</v>
      </c>
      <c r="AB1" s="19" t="s">
        <v>23</v>
      </c>
      <c r="AC1" s="19" t="s">
        <v>24</v>
      </c>
      <c r="AD1" s="19" t="s">
        <v>25</v>
      </c>
      <c r="AE1" s="19" t="s">
        <v>26</v>
      </c>
      <c r="AF1" s="19" t="s">
        <v>43</v>
      </c>
      <c r="AG1" s="125" t="s">
        <v>65</v>
      </c>
      <c r="AH1" s="21" t="s">
        <v>66</v>
      </c>
      <c r="AI1" s="55" t="s">
        <v>42</v>
      </c>
    </row>
    <row r="2" spans="1:35" s="27" customFormat="1" ht="4" customHeight="1" x14ac:dyDescent="0.25">
      <c r="A2" s="71"/>
      <c r="B2" s="42"/>
      <c r="C2" s="49"/>
      <c r="D2" s="17"/>
      <c r="E2" s="18"/>
      <c r="F2" s="49"/>
      <c r="G2" s="49"/>
      <c r="H2" s="50"/>
      <c r="I2" s="50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50"/>
      <c r="AA2" s="50"/>
      <c r="AB2" s="50"/>
      <c r="AC2" s="49"/>
      <c r="AD2" s="49"/>
      <c r="AE2" s="49"/>
      <c r="AF2" s="50"/>
      <c r="AG2" s="94"/>
      <c r="AH2" s="99"/>
      <c r="AI2" s="56" t="e">
        <f>CONCATENATE(AF2 &amp; "." &amp;#REF!)</f>
        <v>#REF!</v>
      </c>
    </row>
    <row r="3" spans="1:35" s="27" customFormat="1" ht="20" customHeight="1" x14ac:dyDescent="0.25">
      <c r="A3" s="71">
        <v>276</v>
      </c>
      <c r="B3" s="71">
        <v>101</v>
      </c>
      <c r="C3" s="42" t="s">
        <v>243</v>
      </c>
      <c r="D3" s="42" t="s">
        <v>244</v>
      </c>
      <c r="E3" s="63">
        <v>38614</v>
      </c>
      <c r="F3" s="64" t="s">
        <v>49</v>
      </c>
      <c r="G3" s="64" t="s">
        <v>28</v>
      </c>
      <c r="H3" s="132">
        <v>189.3</v>
      </c>
      <c r="I3" s="132">
        <v>76.599999999999994</v>
      </c>
      <c r="J3" s="64">
        <v>247</v>
      </c>
      <c r="K3" s="64">
        <v>316</v>
      </c>
      <c r="L3" s="64">
        <v>330</v>
      </c>
      <c r="M3" s="64">
        <v>324</v>
      </c>
      <c r="N3" s="66">
        <v>69</v>
      </c>
      <c r="O3" s="66">
        <v>83</v>
      </c>
      <c r="P3" s="66">
        <v>77</v>
      </c>
      <c r="Q3" s="38">
        <v>1.0620000000000001</v>
      </c>
      <c r="R3" s="38">
        <v>1.7649999999999999</v>
      </c>
      <c r="S3" s="38">
        <v>2.9550000000000001</v>
      </c>
      <c r="T3" s="38">
        <v>1.0629999999999999</v>
      </c>
      <c r="U3" s="38">
        <v>1.7390000000000001</v>
      </c>
      <c r="V3" s="38">
        <v>2.9279999999999999</v>
      </c>
      <c r="W3" s="38"/>
      <c r="X3" s="38"/>
      <c r="Y3" s="38"/>
      <c r="Z3" s="69">
        <v>1.0620000000000001</v>
      </c>
      <c r="AA3" s="69">
        <v>1.7390000000000001</v>
      </c>
      <c r="AB3" s="69">
        <v>2.9279999999999999</v>
      </c>
      <c r="AC3" s="38">
        <v>8.3759999999999994</v>
      </c>
      <c r="AD3" s="38">
        <v>8.2680000000000007</v>
      </c>
      <c r="AE3" s="38">
        <v>8.1229999999999993</v>
      </c>
      <c r="AF3" s="69">
        <v>8.1229999999999993</v>
      </c>
      <c r="AG3" s="275">
        <v>21.05</v>
      </c>
      <c r="AH3" s="98">
        <v>960</v>
      </c>
      <c r="AI3" s="56"/>
    </row>
    <row r="4" spans="1:35" s="27" customFormat="1" ht="20" customHeight="1" x14ac:dyDescent="0.25">
      <c r="A4" s="71">
        <v>277</v>
      </c>
      <c r="B4" s="71">
        <v>102</v>
      </c>
      <c r="C4" s="42" t="s">
        <v>192</v>
      </c>
      <c r="D4" s="42" t="s">
        <v>245</v>
      </c>
      <c r="E4" s="63">
        <v>38455</v>
      </c>
      <c r="F4" s="64" t="s">
        <v>49</v>
      </c>
      <c r="G4" s="64" t="s">
        <v>29</v>
      </c>
      <c r="H4" s="132">
        <v>184.9</v>
      </c>
      <c r="I4" s="132">
        <v>78.599999999999994</v>
      </c>
      <c r="J4" s="64">
        <v>240</v>
      </c>
      <c r="K4" s="64">
        <v>312</v>
      </c>
      <c r="L4" s="64">
        <v>316</v>
      </c>
      <c r="M4" s="64">
        <v>333</v>
      </c>
      <c r="N4" s="66">
        <v>72</v>
      </c>
      <c r="O4" s="66">
        <v>76</v>
      </c>
      <c r="P4" s="66">
        <v>93</v>
      </c>
      <c r="Q4" s="38">
        <v>1.119</v>
      </c>
      <c r="R4" s="38">
        <v>1.829</v>
      </c>
      <c r="S4" s="38">
        <v>3.07</v>
      </c>
      <c r="T4" s="38">
        <v>1.1040000000000001</v>
      </c>
      <c r="U4" s="38">
        <v>1.8109999999999999</v>
      </c>
      <c r="V4" s="38">
        <v>3.0089999999999999</v>
      </c>
      <c r="W4" s="38">
        <v>1.1279999999999999</v>
      </c>
      <c r="X4" s="38">
        <v>1.8380000000000001</v>
      </c>
      <c r="Y4" s="38">
        <v>3.0430000000000001</v>
      </c>
      <c r="Z4" s="69">
        <v>1.1040000000000001</v>
      </c>
      <c r="AA4" s="69">
        <v>1.8109999999999999</v>
      </c>
      <c r="AB4" s="69">
        <v>3.0089999999999999</v>
      </c>
      <c r="AC4" s="38">
        <v>8.3219999999999992</v>
      </c>
      <c r="AD4" s="38">
        <v>8.0830000000000002</v>
      </c>
      <c r="AE4" s="38"/>
      <c r="AF4" s="69">
        <v>8.0830000000000002</v>
      </c>
      <c r="AG4" s="275">
        <v>19.04</v>
      </c>
      <c r="AH4" s="98">
        <v>440</v>
      </c>
      <c r="AI4" s="56"/>
    </row>
    <row r="5" spans="1:35" s="27" customFormat="1" ht="20" customHeight="1" x14ac:dyDescent="0.25">
      <c r="A5" s="71">
        <v>278</v>
      </c>
      <c r="B5" s="71">
        <v>103</v>
      </c>
      <c r="C5" s="42" t="s">
        <v>246</v>
      </c>
      <c r="D5" s="42" t="s">
        <v>247</v>
      </c>
      <c r="E5" s="63">
        <v>38657</v>
      </c>
      <c r="F5" s="64" t="s">
        <v>49</v>
      </c>
      <c r="G5" s="64" t="s">
        <v>37</v>
      </c>
      <c r="H5" s="132">
        <v>195.4</v>
      </c>
      <c r="I5" s="132">
        <v>93.6</v>
      </c>
      <c r="J5" s="64">
        <v>253</v>
      </c>
      <c r="K5" s="64">
        <v>313</v>
      </c>
      <c r="L5" s="64">
        <v>329</v>
      </c>
      <c r="M5" s="64">
        <v>320</v>
      </c>
      <c r="N5" s="66">
        <v>60</v>
      </c>
      <c r="O5" s="66">
        <v>76</v>
      </c>
      <c r="P5" s="66">
        <v>67</v>
      </c>
      <c r="Q5" s="38">
        <v>1.1879999999999999</v>
      </c>
      <c r="R5" s="38">
        <v>1.927</v>
      </c>
      <c r="S5" s="38">
        <v>3.173</v>
      </c>
      <c r="T5" s="38">
        <v>1.1819999999999999</v>
      </c>
      <c r="U5" s="38">
        <v>1.919</v>
      </c>
      <c r="V5" s="38">
        <v>3.1629999999999998</v>
      </c>
      <c r="W5" s="38">
        <v>1.149</v>
      </c>
      <c r="X5" s="38">
        <v>1.897</v>
      </c>
      <c r="Y5" s="38">
        <v>3.1579999999999999</v>
      </c>
      <c r="Z5" s="69">
        <v>1.149</v>
      </c>
      <c r="AA5" s="69">
        <v>1.897</v>
      </c>
      <c r="AB5" s="69">
        <v>3.1579999999999999</v>
      </c>
      <c r="AC5" s="38">
        <v>8.5470000000000006</v>
      </c>
      <c r="AD5" s="38">
        <v>8.423</v>
      </c>
      <c r="AE5" s="38"/>
      <c r="AF5" s="69">
        <v>8.423</v>
      </c>
      <c r="AG5" s="275">
        <v>19.04</v>
      </c>
      <c r="AH5" s="98">
        <v>440</v>
      </c>
      <c r="AI5" s="56"/>
    </row>
    <row r="6" spans="1:35" s="27" customFormat="1" ht="20" customHeight="1" x14ac:dyDescent="0.25">
      <c r="A6" s="71"/>
      <c r="B6" s="71">
        <v>104</v>
      </c>
      <c r="C6" s="42" t="s">
        <v>228</v>
      </c>
      <c r="D6" s="42" t="s">
        <v>248</v>
      </c>
      <c r="E6" s="63">
        <v>38063</v>
      </c>
      <c r="F6" s="64" t="s">
        <v>49</v>
      </c>
      <c r="G6" s="64" t="s">
        <v>28</v>
      </c>
      <c r="H6" s="132">
        <v>187.1</v>
      </c>
      <c r="I6" s="132">
        <v>85.6</v>
      </c>
      <c r="J6" s="64">
        <v>241</v>
      </c>
      <c r="K6" s="64">
        <v>296</v>
      </c>
      <c r="L6" s="64">
        <v>319</v>
      </c>
      <c r="M6" s="64">
        <v>305</v>
      </c>
      <c r="N6" s="66">
        <v>55</v>
      </c>
      <c r="O6" s="66">
        <v>78</v>
      </c>
      <c r="P6" s="66">
        <v>64</v>
      </c>
      <c r="Q6" s="38">
        <v>1.1599999999999999</v>
      </c>
      <c r="R6" s="38">
        <v>1.8919999999999999</v>
      </c>
      <c r="S6" s="38">
        <v>3.2120000000000002</v>
      </c>
      <c r="T6" s="38">
        <v>1.1619999999999999</v>
      </c>
      <c r="U6" s="38">
        <v>1.8819999999999999</v>
      </c>
      <c r="V6" s="38">
        <v>3.1739999999999999</v>
      </c>
      <c r="W6" s="38">
        <v>1.153</v>
      </c>
      <c r="X6" s="38">
        <v>1.8720000000000001</v>
      </c>
      <c r="Y6" s="38">
        <v>3.2309999999999999</v>
      </c>
      <c r="Z6" s="69">
        <v>1.153</v>
      </c>
      <c r="AA6" s="69">
        <v>1.8720000000000001</v>
      </c>
      <c r="AB6" s="69">
        <v>3.1739999999999999</v>
      </c>
      <c r="AC6" s="38">
        <v>8.9580000000000002</v>
      </c>
      <c r="AD6" s="38">
        <v>9.1199999999999992</v>
      </c>
      <c r="AE6" s="38"/>
      <c r="AF6" s="69">
        <v>8.9580000000000002</v>
      </c>
      <c r="AG6" s="275">
        <v>21.01</v>
      </c>
      <c r="AH6" s="98">
        <v>800</v>
      </c>
      <c r="AI6" s="56"/>
    </row>
    <row r="7" spans="1:35" s="27" customFormat="1" ht="20" customHeight="1" x14ac:dyDescent="0.25">
      <c r="A7" s="71"/>
      <c r="B7" s="71">
        <v>105</v>
      </c>
      <c r="C7" s="42" t="s">
        <v>249</v>
      </c>
      <c r="D7" s="42" t="s">
        <v>250</v>
      </c>
      <c r="E7" s="63">
        <v>38358</v>
      </c>
      <c r="F7" s="64" t="s">
        <v>49</v>
      </c>
      <c r="G7" s="64" t="s">
        <v>33</v>
      </c>
      <c r="H7" s="132">
        <v>182.5</v>
      </c>
      <c r="I7" s="132">
        <v>75</v>
      </c>
      <c r="J7" s="64">
        <v>237</v>
      </c>
      <c r="K7" s="64">
        <v>300</v>
      </c>
      <c r="L7" s="64">
        <v>314</v>
      </c>
      <c r="M7" s="64">
        <v>304</v>
      </c>
      <c r="N7" s="66">
        <v>63</v>
      </c>
      <c r="O7" s="66">
        <v>77</v>
      </c>
      <c r="P7" s="66">
        <v>67</v>
      </c>
      <c r="Q7" s="38">
        <v>1.0960000000000001</v>
      </c>
      <c r="R7" s="38">
        <v>1.802</v>
      </c>
      <c r="S7" s="38">
        <v>3.012</v>
      </c>
      <c r="T7" s="38">
        <v>1.107</v>
      </c>
      <c r="U7" s="38">
        <v>1.8220000000000001</v>
      </c>
      <c r="V7" s="38">
        <v>3.032</v>
      </c>
      <c r="W7" s="38"/>
      <c r="X7" s="38"/>
      <c r="Y7" s="38"/>
      <c r="Z7" s="69">
        <v>1.0960000000000001</v>
      </c>
      <c r="AA7" s="69">
        <v>1.802</v>
      </c>
      <c r="AB7" s="69">
        <v>3.012</v>
      </c>
      <c r="AC7" s="38">
        <v>8.3409999999999993</v>
      </c>
      <c r="AD7" s="38">
        <v>8.2919999999999998</v>
      </c>
      <c r="AE7" s="38">
        <v>8.4689999999999994</v>
      </c>
      <c r="AF7" s="69">
        <v>8.2919999999999998</v>
      </c>
      <c r="AG7" s="275">
        <v>20.079999999999998</v>
      </c>
      <c r="AH7" s="98">
        <v>760</v>
      </c>
      <c r="AI7" s="56"/>
    </row>
    <row r="8" spans="1:35" s="27" customFormat="1" ht="20" customHeight="1" x14ac:dyDescent="0.25">
      <c r="A8" s="71"/>
      <c r="B8" s="71">
        <v>106</v>
      </c>
      <c r="C8" s="42" t="s">
        <v>251</v>
      </c>
      <c r="D8" s="42" t="s">
        <v>252</v>
      </c>
      <c r="E8" s="63">
        <v>38386</v>
      </c>
      <c r="F8" s="64" t="s">
        <v>49</v>
      </c>
      <c r="G8" s="64" t="s">
        <v>35</v>
      </c>
      <c r="H8" s="132">
        <v>178.6</v>
      </c>
      <c r="I8" s="132">
        <v>78.8</v>
      </c>
      <c r="J8" s="64">
        <v>231</v>
      </c>
      <c r="K8" s="64">
        <v>289</v>
      </c>
      <c r="L8" s="64">
        <v>287</v>
      </c>
      <c r="M8" s="64">
        <v>303</v>
      </c>
      <c r="N8" s="66">
        <v>58</v>
      </c>
      <c r="O8" s="66">
        <v>56</v>
      </c>
      <c r="P8" s="66">
        <v>72</v>
      </c>
      <c r="Q8" s="38">
        <v>1.1259999999999999</v>
      </c>
      <c r="R8" s="38">
        <v>1.8740000000000001</v>
      </c>
      <c r="S8" s="38">
        <v>3.1309999999999998</v>
      </c>
      <c r="T8" s="38">
        <v>1.1539999999999999</v>
      </c>
      <c r="U8" s="38">
        <v>1.9259999999999999</v>
      </c>
      <c r="V8" s="38">
        <v>3.2029999999999998</v>
      </c>
      <c r="W8" s="38"/>
      <c r="X8" s="38"/>
      <c r="Y8" s="38"/>
      <c r="Z8" s="69">
        <v>1.1259999999999999</v>
      </c>
      <c r="AA8" s="69">
        <v>1.8740000000000001</v>
      </c>
      <c r="AB8" s="69">
        <v>3.1309999999999998</v>
      </c>
      <c r="AC8" s="38">
        <v>9.02</v>
      </c>
      <c r="AD8" s="38">
        <v>8.8629999999999995</v>
      </c>
      <c r="AE8" s="38">
        <v>8.6579999999999995</v>
      </c>
      <c r="AF8" s="69">
        <v>8.6579999999999995</v>
      </c>
      <c r="AG8" s="275">
        <v>19.02</v>
      </c>
      <c r="AH8" s="98">
        <v>360</v>
      </c>
      <c r="AI8" s="56"/>
    </row>
    <row r="9" spans="1:35" s="27" customFormat="1" ht="20" customHeight="1" x14ac:dyDescent="0.25">
      <c r="A9" s="71"/>
      <c r="B9" s="71">
        <v>107</v>
      </c>
      <c r="C9" s="42" t="s">
        <v>222</v>
      </c>
      <c r="D9" s="42" t="s">
        <v>253</v>
      </c>
      <c r="E9" s="63">
        <v>38462</v>
      </c>
      <c r="F9" s="64" t="s">
        <v>49</v>
      </c>
      <c r="G9" s="64" t="s">
        <v>29</v>
      </c>
      <c r="H9" s="132">
        <v>190.5</v>
      </c>
      <c r="I9" s="132">
        <v>73.599999999999994</v>
      </c>
      <c r="J9" s="64">
        <v>251</v>
      </c>
      <c r="K9" s="64">
        <v>313</v>
      </c>
      <c r="L9" s="64">
        <v>325</v>
      </c>
      <c r="M9" s="64">
        <v>322</v>
      </c>
      <c r="N9" s="66">
        <v>62</v>
      </c>
      <c r="O9" s="66">
        <v>74</v>
      </c>
      <c r="P9" s="66">
        <v>71</v>
      </c>
      <c r="Q9" s="38">
        <v>1.0820000000000001</v>
      </c>
      <c r="R9" s="38">
        <v>1.8129999999999999</v>
      </c>
      <c r="S9" s="38">
        <v>3.056</v>
      </c>
      <c r="T9" s="38">
        <v>1.119</v>
      </c>
      <c r="U9" s="38">
        <v>1.853</v>
      </c>
      <c r="V9" s="38">
        <v>3.109</v>
      </c>
      <c r="W9" s="38">
        <v>1.159</v>
      </c>
      <c r="X9" s="38">
        <v>1.8959999999999999</v>
      </c>
      <c r="Y9" s="38">
        <v>3.153</v>
      </c>
      <c r="Z9" s="69">
        <v>1.0820000000000001</v>
      </c>
      <c r="AA9" s="69">
        <v>1.8129999999999999</v>
      </c>
      <c r="AB9" s="69">
        <v>3.056</v>
      </c>
      <c r="AC9" s="38">
        <v>8.2870000000000008</v>
      </c>
      <c r="AD9" s="38">
        <v>8.1530000000000005</v>
      </c>
      <c r="AE9" s="38">
        <v>8.1549999999999994</v>
      </c>
      <c r="AF9" s="69">
        <v>8.1530000000000005</v>
      </c>
      <c r="AG9" s="275">
        <v>20.03</v>
      </c>
      <c r="AH9" s="98">
        <v>560</v>
      </c>
      <c r="AI9" s="56"/>
    </row>
    <row r="10" spans="1:35" s="27" customFormat="1" ht="20" customHeight="1" x14ac:dyDescent="0.25">
      <c r="A10" s="71"/>
      <c r="B10" s="71">
        <v>108</v>
      </c>
      <c r="C10" s="42" t="s">
        <v>254</v>
      </c>
      <c r="D10" s="42" t="s">
        <v>255</v>
      </c>
      <c r="E10" s="63">
        <v>38507</v>
      </c>
      <c r="F10" s="64" t="s">
        <v>49</v>
      </c>
      <c r="G10" s="64" t="s">
        <v>28</v>
      </c>
      <c r="H10" s="132">
        <v>188.3</v>
      </c>
      <c r="I10" s="132">
        <v>78.400000000000006</v>
      </c>
      <c r="J10" s="64">
        <v>244</v>
      </c>
      <c r="K10" s="64">
        <v>307</v>
      </c>
      <c r="L10" s="64">
        <v>315</v>
      </c>
      <c r="M10" s="64">
        <v>303</v>
      </c>
      <c r="N10" s="66">
        <v>63</v>
      </c>
      <c r="O10" s="66">
        <v>71</v>
      </c>
      <c r="P10" s="66">
        <v>59</v>
      </c>
      <c r="Q10" s="38">
        <v>1.121</v>
      </c>
      <c r="R10" s="38">
        <v>1.8380000000000001</v>
      </c>
      <c r="S10" s="38">
        <v>3.0470000000000002</v>
      </c>
      <c r="T10" s="38">
        <v>1.141</v>
      </c>
      <c r="U10" s="38">
        <v>1.8480000000000001</v>
      </c>
      <c r="V10" s="38">
        <v>3.06</v>
      </c>
      <c r="W10" s="38">
        <v>1.1080000000000001</v>
      </c>
      <c r="X10" s="38">
        <v>1.8280000000000001</v>
      </c>
      <c r="Y10" s="38">
        <v>3.0449999999999999</v>
      </c>
      <c r="Z10" s="69">
        <v>1.1080000000000001</v>
      </c>
      <c r="AA10" s="69">
        <v>1.8280000000000001</v>
      </c>
      <c r="AB10" s="69">
        <v>3.0449999999999999</v>
      </c>
      <c r="AC10" s="38">
        <v>8.4329999999999998</v>
      </c>
      <c r="AD10" s="38">
        <v>8.4320000000000004</v>
      </c>
      <c r="AE10" s="38">
        <v>8.5310000000000006</v>
      </c>
      <c r="AF10" s="69">
        <v>8.4320000000000004</v>
      </c>
      <c r="AG10" s="275">
        <v>20.05</v>
      </c>
      <c r="AH10" s="98">
        <v>640</v>
      </c>
      <c r="AI10" s="56"/>
    </row>
    <row r="11" spans="1:35" s="27" customFormat="1" ht="20" customHeight="1" x14ac:dyDescent="0.25">
      <c r="A11" s="71"/>
      <c r="B11" s="71">
        <v>109</v>
      </c>
      <c r="C11" s="42" t="s">
        <v>159</v>
      </c>
      <c r="D11" s="42" t="s">
        <v>256</v>
      </c>
      <c r="E11" s="63">
        <v>38622</v>
      </c>
      <c r="F11" s="64" t="s">
        <v>49</v>
      </c>
      <c r="G11" s="64" t="s">
        <v>40</v>
      </c>
      <c r="H11" s="132">
        <v>192.8</v>
      </c>
      <c r="I11" s="132">
        <v>78.900000000000006</v>
      </c>
      <c r="J11" s="64">
        <v>258</v>
      </c>
      <c r="K11" s="64">
        <v>321</v>
      </c>
      <c r="L11" s="64">
        <v>333</v>
      </c>
      <c r="M11" s="64">
        <v>322</v>
      </c>
      <c r="N11" s="66">
        <v>63</v>
      </c>
      <c r="O11" s="66">
        <v>75</v>
      </c>
      <c r="P11" s="66">
        <v>64</v>
      </c>
      <c r="Q11" s="38">
        <v>1.149</v>
      </c>
      <c r="R11" s="38">
        <v>1.913</v>
      </c>
      <c r="S11" s="38">
        <v>3.19</v>
      </c>
      <c r="T11" s="38">
        <v>1.105</v>
      </c>
      <c r="U11" s="38">
        <v>1.841</v>
      </c>
      <c r="V11" s="38">
        <v>3.101</v>
      </c>
      <c r="W11" s="38">
        <v>1.075</v>
      </c>
      <c r="X11" s="38">
        <v>1.784</v>
      </c>
      <c r="Y11" s="38">
        <v>3.044</v>
      </c>
      <c r="Z11" s="69">
        <v>1.075</v>
      </c>
      <c r="AA11" s="69">
        <v>1.784</v>
      </c>
      <c r="AB11" s="69">
        <v>3.044</v>
      </c>
      <c r="AC11" s="38">
        <v>8.81</v>
      </c>
      <c r="AD11" s="38">
        <v>8.5660000000000007</v>
      </c>
      <c r="AE11" s="38"/>
      <c r="AF11" s="69">
        <v>8.5660000000000007</v>
      </c>
      <c r="AG11" s="275">
        <v>18.03</v>
      </c>
      <c r="AH11" s="98">
        <v>280</v>
      </c>
      <c r="AI11" s="56"/>
    </row>
    <row r="12" spans="1:35" s="27" customFormat="1" ht="20" customHeight="1" x14ac:dyDescent="0.25">
      <c r="A12" s="71"/>
      <c r="B12" s="71">
        <v>110</v>
      </c>
      <c r="C12" s="42" t="s">
        <v>257</v>
      </c>
      <c r="D12" s="42" t="s">
        <v>258</v>
      </c>
      <c r="E12" s="63">
        <v>38386</v>
      </c>
      <c r="F12" s="64" t="s">
        <v>49</v>
      </c>
      <c r="G12" s="64" t="s">
        <v>29</v>
      </c>
      <c r="H12" s="132">
        <v>190</v>
      </c>
      <c r="I12" s="132">
        <v>87.7</v>
      </c>
      <c r="J12" s="64">
        <v>253</v>
      </c>
      <c r="K12" s="64">
        <v>306</v>
      </c>
      <c r="L12" s="64">
        <v>326</v>
      </c>
      <c r="M12" s="64">
        <v>325</v>
      </c>
      <c r="N12" s="66">
        <v>53</v>
      </c>
      <c r="O12" s="66">
        <v>73</v>
      </c>
      <c r="P12" s="66">
        <v>72</v>
      </c>
      <c r="Q12" s="38">
        <v>1.1399999999999999</v>
      </c>
      <c r="R12" s="38">
        <v>1.89</v>
      </c>
      <c r="S12" s="38">
        <v>3.1850000000000001</v>
      </c>
      <c r="T12" s="38">
        <v>1.1519999999999999</v>
      </c>
      <c r="U12" s="38">
        <v>1.9119999999999999</v>
      </c>
      <c r="V12" s="38">
        <v>3.1930000000000001</v>
      </c>
      <c r="W12" s="38">
        <v>1.1970000000000001</v>
      </c>
      <c r="X12" s="38">
        <v>1.9490000000000001</v>
      </c>
      <c r="Y12" s="38">
        <v>3.2290000000000001</v>
      </c>
      <c r="Z12" s="69">
        <v>1.1399999999999999</v>
      </c>
      <c r="AA12" s="69">
        <v>1.89</v>
      </c>
      <c r="AB12" s="69">
        <v>3.1850000000000001</v>
      </c>
      <c r="AC12" s="38">
        <v>8.9770000000000003</v>
      </c>
      <c r="AD12" s="38">
        <v>8.92</v>
      </c>
      <c r="AE12" s="38">
        <v>8.8949999999999996</v>
      </c>
      <c r="AF12" s="69">
        <v>8.8949999999999996</v>
      </c>
      <c r="AG12" s="275">
        <v>20.010000000000002</v>
      </c>
      <c r="AH12" s="98">
        <v>480</v>
      </c>
      <c r="AI12" s="56"/>
    </row>
    <row r="13" spans="1:35" s="27" customFormat="1" ht="20" customHeight="1" x14ac:dyDescent="0.25">
      <c r="A13" s="71"/>
      <c r="B13" s="71">
        <v>111</v>
      </c>
      <c r="C13" s="42" t="s">
        <v>181</v>
      </c>
      <c r="D13" s="42" t="s">
        <v>259</v>
      </c>
      <c r="E13" s="63">
        <v>38429</v>
      </c>
      <c r="F13" s="64" t="s">
        <v>49</v>
      </c>
      <c r="G13" s="64" t="s">
        <v>33</v>
      </c>
      <c r="H13" s="132">
        <v>188.5</v>
      </c>
      <c r="I13" s="132">
        <v>88.6</v>
      </c>
      <c r="J13" s="64">
        <v>247</v>
      </c>
      <c r="K13" s="64">
        <v>308</v>
      </c>
      <c r="L13" s="64">
        <v>327</v>
      </c>
      <c r="M13" s="64">
        <v>311</v>
      </c>
      <c r="N13" s="66">
        <v>61</v>
      </c>
      <c r="O13" s="66">
        <v>80</v>
      </c>
      <c r="P13" s="66">
        <v>64</v>
      </c>
      <c r="Q13" s="38">
        <v>1.109</v>
      </c>
      <c r="R13" s="38">
        <v>1.8380000000000001</v>
      </c>
      <c r="S13" s="38">
        <v>3.089</v>
      </c>
      <c r="T13" s="38">
        <v>1.133</v>
      </c>
      <c r="U13" s="38">
        <v>1.8680000000000001</v>
      </c>
      <c r="V13" s="38">
        <v>3.1890000000000001</v>
      </c>
      <c r="W13" s="38">
        <v>1.1160000000000001</v>
      </c>
      <c r="X13" s="38">
        <v>1.8560000000000001</v>
      </c>
      <c r="Y13" s="38">
        <v>3.1819999999999999</v>
      </c>
      <c r="Z13" s="69">
        <v>1.109</v>
      </c>
      <c r="AA13" s="69">
        <v>1.8380000000000001</v>
      </c>
      <c r="AB13" s="69">
        <v>3.089</v>
      </c>
      <c r="AC13" s="38">
        <v>8.359</v>
      </c>
      <c r="AD13" s="38">
        <v>8.2270000000000003</v>
      </c>
      <c r="AE13" s="38">
        <v>8.2089999999999996</v>
      </c>
      <c r="AF13" s="69">
        <v>8.2089999999999996</v>
      </c>
      <c r="AG13" s="275">
        <v>21.01</v>
      </c>
      <c r="AH13" s="98">
        <v>800</v>
      </c>
      <c r="AI13" s="56"/>
    </row>
    <row r="14" spans="1:35" s="27" customFormat="1" ht="20" customHeight="1" x14ac:dyDescent="0.25">
      <c r="A14" s="71"/>
      <c r="B14" s="71">
        <v>112</v>
      </c>
      <c r="C14" s="42" t="s">
        <v>260</v>
      </c>
      <c r="D14" s="42" t="s">
        <v>261</v>
      </c>
      <c r="E14" s="63">
        <v>38869</v>
      </c>
      <c r="F14" s="64" t="s">
        <v>49</v>
      </c>
      <c r="G14" s="64" t="s">
        <v>60</v>
      </c>
      <c r="H14" s="132">
        <v>180</v>
      </c>
      <c r="I14" s="132">
        <v>69.2</v>
      </c>
      <c r="J14" s="64">
        <v>240</v>
      </c>
      <c r="K14" s="64">
        <v>298</v>
      </c>
      <c r="L14" s="64">
        <v>309</v>
      </c>
      <c r="M14" s="64">
        <v>306</v>
      </c>
      <c r="N14" s="66">
        <v>58</v>
      </c>
      <c r="O14" s="66">
        <v>69</v>
      </c>
      <c r="P14" s="66">
        <v>66</v>
      </c>
      <c r="Q14" s="38">
        <v>1.151</v>
      </c>
      <c r="R14" s="38">
        <v>1.9039999999999999</v>
      </c>
      <c r="S14" s="38">
        <v>3.2559999999999998</v>
      </c>
      <c r="T14" s="38">
        <v>1.18</v>
      </c>
      <c r="U14" s="38">
        <v>1.927</v>
      </c>
      <c r="V14" s="38">
        <v>3.2549999999999999</v>
      </c>
      <c r="W14" s="38"/>
      <c r="X14" s="38"/>
      <c r="Y14" s="38"/>
      <c r="Z14" s="69">
        <v>1.151</v>
      </c>
      <c r="AA14" s="69">
        <v>1.9039999999999999</v>
      </c>
      <c r="AB14" s="69">
        <v>3.2549999999999999</v>
      </c>
      <c r="AC14" s="38">
        <v>9.06</v>
      </c>
      <c r="AD14" s="38">
        <v>8.8409999999999993</v>
      </c>
      <c r="AE14" s="38">
        <v>8.8849999999999998</v>
      </c>
      <c r="AF14" s="69">
        <v>8.8409999999999993</v>
      </c>
      <c r="AG14" s="275">
        <v>21.02</v>
      </c>
      <c r="AH14" s="98">
        <v>840</v>
      </c>
      <c r="AI14" s="56"/>
    </row>
    <row r="15" spans="1:35" s="27" customFormat="1" ht="20" customHeight="1" x14ac:dyDescent="0.25">
      <c r="A15" s="71"/>
      <c r="B15" s="71">
        <v>113</v>
      </c>
      <c r="C15" s="42" t="s">
        <v>243</v>
      </c>
      <c r="D15" s="42" t="s">
        <v>262</v>
      </c>
      <c r="E15" s="63">
        <v>38872</v>
      </c>
      <c r="F15" s="64" t="s">
        <v>49</v>
      </c>
      <c r="G15" s="64" t="s">
        <v>35</v>
      </c>
      <c r="H15" s="132">
        <v>166.6</v>
      </c>
      <c r="I15" s="132">
        <v>64.5</v>
      </c>
      <c r="J15" s="64">
        <v>221</v>
      </c>
      <c r="K15" s="64">
        <v>274</v>
      </c>
      <c r="L15" s="64">
        <v>291</v>
      </c>
      <c r="M15" s="64">
        <v>287</v>
      </c>
      <c r="N15" s="66">
        <v>53</v>
      </c>
      <c r="O15" s="66">
        <v>70</v>
      </c>
      <c r="P15" s="66">
        <v>66</v>
      </c>
      <c r="Q15" s="38">
        <v>1.1220000000000001</v>
      </c>
      <c r="R15" s="38">
        <v>1.8580000000000001</v>
      </c>
      <c r="S15" s="38">
        <v>3.121</v>
      </c>
      <c r="T15" s="38">
        <v>1.1399999999999999</v>
      </c>
      <c r="U15" s="38">
        <v>1.9630000000000001</v>
      </c>
      <c r="V15" s="38">
        <v>3.23</v>
      </c>
      <c r="W15" s="38">
        <v>1.337</v>
      </c>
      <c r="X15" s="38">
        <v>2.0739999999999998</v>
      </c>
      <c r="Y15" s="38">
        <v>3.3610000000000002</v>
      </c>
      <c r="Z15" s="69">
        <v>1.1220000000000001</v>
      </c>
      <c r="AA15" s="69">
        <v>1.8580000000000001</v>
      </c>
      <c r="AB15" s="69">
        <v>3.121</v>
      </c>
      <c r="AC15" s="38">
        <v>8.5380000000000003</v>
      </c>
      <c r="AD15" s="38">
        <v>8.7919999999999998</v>
      </c>
      <c r="AE15" s="38">
        <v>8.4849999999999994</v>
      </c>
      <c r="AF15" s="69">
        <v>8.4849999999999994</v>
      </c>
      <c r="AG15" s="275">
        <v>21.04</v>
      </c>
      <c r="AH15" s="98">
        <v>920</v>
      </c>
      <c r="AI15" s="56"/>
    </row>
    <row r="16" spans="1:35" s="27" customFormat="1" ht="20" customHeight="1" x14ac:dyDescent="0.25">
      <c r="A16" s="71"/>
      <c r="B16" s="71">
        <v>114</v>
      </c>
      <c r="C16" s="42" t="s">
        <v>263</v>
      </c>
      <c r="D16" s="42" t="s">
        <v>264</v>
      </c>
      <c r="E16" s="63">
        <v>38790</v>
      </c>
      <c r="F16" s="64" t="s">
        <v>49</v>
      </c>
      <c r="G16" s="64" t="s">
        <v>28</v>
      </c>
      <c r="H16" s="132">
        <v>183.1</v>
      </c>
      <c r="I16" s="132">
        <v>73.2</v>
      </c>
      <c r="J16" s="64">
        <v>237</v>
      </c>
      <c r="K16" s="64">
        <v>297</v>
      </c>
      <c r="L16" s="64">
        <v>310</v>
      </c>
      <c r="M16" s="64">
        <v>322</v>
      </c>
      <c r="N16" s="66">
        <v>60</v>
      </c>
      <c r="O16" s="66">
        <v>73</v>
      </c>
      <c r="P16" s="66">
        <v>85</v>
      </c>
      <c r="Q16" s="38">
        <v>1.2050000000000001</v>
      </c>
      <c r="R16" s="38">
        <v>1.9219999999999999</v>
      </c>
      <c r="S16" s="38">
        <v>3.1520000000000001</v>
      </c>
      <c r="T16" s="38">
        <v>1.2</v>
      </c>
      <c r="U16" s="38">
        <v>1.9119999999999999</v>
      </c>
      <c r="V16" s="38">
        <v>3.1459999999999999</v>
      </c>
      <c r="W16" s="38">
        <v>1.1970000000000001</v>
      </c>
      <c r="X16" s="38">
        <v>1.9079999999999999</v>
      </c>
      <c r="Y16" s="38">
        <v>3.1280000000000001</v>
      </c>
      <c r="Z16" s="69">
        <v>1.1970000000000001</v>
      </c>
      <c r="AA16" s="69">
        <v>1.9079999999999999</v>
      </c>
      <c r="AB16" s="69">
        <v>3.1280000000000001</v>
      </c>
      <c r="AC16" s="38">
        <v>8.8699999999999992</v>
      </c>
      <c r="AD16" s="38">
        <v>8.7460000000000004</v>
      </c>
      <c r="AE16" s="38">
        <v>8.7309999999999999</v>
      </c>
      <c r="AF16" s="69">
        <v>8.7309999999999999</v>
      </c>
      <c r="AG16" s="275">
        <v>20.03</v>
      </c>
      <c r="AH16" s="98">
        <v>560</v>
      </c>
      <c r="AI16" s="56"/>
    </row>
    <row r="17" spans="1:35" s="27" customFormat="1" ht="20" customHeight="1" x14ac:dyDescent="0.25">
      <c r="A17" s="71"/>
      <c r="B17" s="71">
        <v>115</v>
      </c>
      <c r="C17" s="42" t="s">
        <v>265</v>
      </c>
      <c r="D17" s="42" t="s">
        <v>266</v>
      </c>
      <c r="E17" s="63">
        <v>38730</v>
      </c>
      <c r="F17" s="64" t="s">
        <v>49</v>
      </c>
      <c r="G17" s="64" t="s">
        <v>34</v>
      </c>
      <c r="H17" s="132">
        <v>196.4</v>
      </c>
      <c r="I17" s="132">
        <v>93.2</v>
      </c>
      <c r="J17" s="64">
        <v>254</v>
      </c>
      <c r="K17" s="64">
        <v>316</v>
      </c>
      <c r="L17" s="64">
        <v>328</v>
      </c>
      <c r="M17" s="64">
        <v>328</v>
      </c>
      <c r="N17" s="66">
        <v>62</v>
      </c>
      <c r="O17" s="66">
        <v>74</v>
      </c>
      <c r="P17" s="66">
        <v>74</v>
      </c>
      <c r="Q17" s="38">
        <v>1.1000000000000001</v>
      </c>
      <c r="R17" s="38">
        <v>1.875</v>
      </c>
      <c r="S17" s="38">
        <v>3.1869999999999998</v>
      </c>
      <c r="T17" s="38">
        <v>1.1000000000000001</v>
      </c>
      <c r="U17" s="38">
        <v>1.855</v>
      </c>
      <c r="V17" s="38">
        <v>3.1469999999999998</v>
      </c>
      <c r="W17" s="38">
        <v>1.1559999999999999</v>
      </c>
      <c r="X17" s="38">
        <v>1.921</v>
      </c>
      <c r="Y17" s="38">
        <v>3.21</v>
      </c>
      <c r="Z17" s="69">
        <v>1.1000000000000001</v>
      </c>
      <c r="AA17" s="69">
        <v>1.855</v>
      </c>
      <c r="AB17" s="69">
        <v>3.1469999999999998</v>
      </c>
      <c r="AC17" s="38">
        <v>8.7249999999999996</v>
      </c>
      <c r="AD17" s="38">
        <v>8.6869999999999994</v>
      </c>
      <c r="AE17" s="38">
        <v>8.8160000000000007</v>
      </c>
      <c r="AF17" s="69">
        <v>8.6869999999999994</v>
      </c>
      <c r="AG17" s="275">
        <v>19.03</v>
      </c>
      <c r="AH17" s="98">
        <v>400</v>
      </c>
      <c r="AI17" s="56"/>
    </row>
    <row r="18" spans="1:35" s="27" customFormat="1" ht="20" customHeight="1" x14ac:dyDescent="0.25">
      <c r="A18" s="71"/>
      <c r="B18" s="71">
        <v>116</v>
      </c>
      <c r="C18" s="42" t="s">
        <v>139</v>
      </c>
      <c r="D18" s="42" t="s">
        <v>267</v>
      </c>
      <c r="E18" s="63">
        <v>38869</v>
      </c>
      <c r="F18" s="64" t="s">
        <v>49</v>
      </c>
      <c r="G18" s="64" t="s">
        <v>28</v>
      </c>
      <c r="H18" s="132">
        <v>184.1</v>
      </c>
      <c r="I18" s="132">
        <v>70.400000000000006</v>
      </c>
      <c r="J18" s="64">
        <v>239</v>
      </c>
      <c r="K18" s="64">
        <v>301</v>
      </c>
      <c r="L18" s="64">
        <v>322</v>
      </c>
      <c r="M18" s="64">
        <v>314</v>
      </c>
      <c r="N18" s="66">
        <v>62</v>
      </c>
      <c r="O18" s="66">
        <v>83</v>
      </c>
      <c r="P18" s="66">
        <v>75</v>
      </c>
      <c r="Q18" s="38">
        <v>1.097</v>
      </c>
      <c r="R18" s="38">
        <v>1.8180000000000001</v>
      </c>
      <c r="S18" s="38">
        <v>3.0640000000000001</v>
      </c>
      <c r="T18" s="38">
        <v>1.095</v>
      </c>
      <c r="U18" s="38">
        <v>1.823</v>
      </c>
      <c r="V18" s="38">
        <v>3.089</v>
      </c>
      <c r="W18" s="38">
        <v>1.125</v>
      </c>
      <c r="X18" s="38">
        <v>1.8360000000000001</v>
      </c>
      <c r="Y18" s="38">
        <v>3.085</v>
      </c>
      <c r="Z18" s="69">
        <v>1.095</v>
      </c>
      <c r="AA18" s="69">
        <v>1.8180000000000001</v>
      </c>
      <c r="AB18" s="69">
        <v>3.0640000000000001</v>
      </c>
      <c r="AC18" s="38">
        <v>8.4390000000000001</v>
      </c>
      <c r="AD18" s="38">
        <v>8.2379999999999995</v>
      </c>
      <c r="AE18" s="38">
        <v>8.3629999999999995</v>
      </c>
      <c r="AF18" s="69">
        <v>8.2379999999999995</v>
      </c>
      <c r="AG18" s="275">
        <v>20.079999999999998</v>
      </c>
      <c r="AH18" s="98">
        <v>760</v>
      </c>
      <c r="AI18" s="56"/>
    </row>
    <row r="19" spans="1:35" s="27" customFormat="1" ht="20" customHeight="1" x14ac:dyDescent="0.25">
      <c r="A19" s="71"/>
      <c r="B19" s="71">
        <v>117</v>
      </c>
      <c r="C19" s="42" t="s">
        <v>268</v>
      </c>
      <c r="D19" s="42" t="s">
        <v>269</v>
      </c>
      <c r="E19" s="63">
        <v>38565</v>
      </c>
      <c r="F19" s="64" t="s">
        <v>49</v>
      </c>
      <c r="G19" s="64" t="s">
        <v>40</v>
      </c>
      <c r="H19" s="132">
        <v>199.7</v>
      </c>
      <c r="I19" s="132">
        <v>90.3</v>
      </c>
      <c r="J19" s="64">
        <v>257</v>
      </c>
      <c r="K19" s="64">
        <v>314</v>
      </c>
      <c r="L19" s="64">
        <v>334</v>
      </c>
      <c r="M19" s="64">
        <v>326</v>
      </c>
      <c r="N19" s="66">
        <v>57</v>
      </c>
      <c r="O19" s="66">
        <v>77</v>
      </c>
      <c r="P19" s="66">
        <v>69</v>
      </c>
      <c r="Q19" s="38">
        <v>1.127</v>
      </c>
      <c r="R19" s="38">
        <v>1.8640000000000001</v>
      </c>
      <c r="S19" s="38">
        <v>3.1749999999999998</v>
      </c>
      <c r="T19" s="38">
        <v>1.093</v>
      </c>
      <c r="U19" s="38">
        <v>1.823</v>
      </c>
      <c r="V19" s="38">
        <v>3.0630000000000002</v>
      </c>
      <c r="W19" s="38"/>
      <c r="X19" s="38"/>
      <c r="Y19" s="38"/>
      <c r="Z19" s="69">
        <v>1.093</v>
      </c>
      <c r="AA19" s="69">
        <v>1.823</v>
      </c>
      <c r="AB19" s="69">
        <v>3.0630000000000002</v>
      </c>
      <c r="AC19" s="38">
        <v>8.8109999999999999</v>
      </c>
      <c r="AD19" s="38">
        <v>8.6829999999999998</v>
      </c>
      <c r="AE19" s="38">
        <v>8.6519999999999992</v>
      </c>
      <c r="AF19" s="69">
        <v>8.6519999999999992</v>
      </c>
      <c r="AG19" s="275">
        <v>19.02</v>
      </c>
      <c r="AH19" s="98">
        <v>360</v>
      </c>
      <c r="AI19" s="56"/>
    </row>
    <row r="20" spans="1:35" s="27" customFormat="1" ht="20" customHeight="1" x14ac:dyDescent="0.25">
      <c r="A20" s="71"/>
      <c r="B20" s="71">
        <v>118</v>
      </c>
      <c r="C20" s="42" t="s">
        <v>270</v>
      </c>
      <c r="D20" s="42" t="s">
        <v>271</v>
      </c>
      <c r="E20" s="63">
        <v>38294</v>
      </c>
      <c r="F20" s="64" t="s">
        <v>49</v>
      </c>
      <c r="G20" s="64" t="s">
        <v>37</v>
      </c>
      <c r="H20" s="132">
        <v>195.4</v>
      </c>
      <c r="I20" s="132">
        <v>85.4</v>
      </c>
      <c r="J20" s="64">
        <v>255</v>
      </c>
      <c r="K20" s="64">
        <v>312</v>
      </c>
      <c r="L20" s="64">
        <v>334</v>
      </c>
      <c r="M20" s="64">
        <v>315</v>
      </c>
      <c r="N20" s="66">
        <v>57</v>
      </c>
      <c r="O20" s="66">
        <v>79</v>
      </c>
      <c r="P20" s="66">
        <v>60</v>
      </c>
      <c r="Q20" s="38">
        <v>1.155</v>
      </c>
      <c r="R20" s="38">
        <v>1.9119999999999999</v>
      </c>
      <c r="S20" s="38">
        <v>3.2469999999999999</v>
      </c>
      <c r="T20" s="38">
        <v>1.2</v>
      </c>
      <c r="U20" s="38">
        <v>1.93</v>
      </c>
      <c r="V20" s="38">
        <v>3.2269999999999999</v>
      </c>
      <c r="W20" s="38">
        <v>1.147</v>
      </c>
      <c r="X20" s="38">
        <v>1.8939999999999999</v>
      </c>
      <c r="Y20" s="38">
        <v>3.2010000000000001</v>
      </c>
      <c r="Z20" s="69">
        <v>1.147</v>
      </c>
      <c r="AA20" s="69">
        <v>1.8939999999999999</v>
      </c>
      <c r="AB20" s="69">
        <v>3.2010000000000001</v>
      </c>
      <c r="AC20" s="38">
        <v>8.6999999999999993</v>
      </c>
      <c r="AD20" s="38">
        <v>8.8539999999999992</v>
      </c>
      <c r="AE20" s="38">
        <v>8.4320000000000004</v>
      </c>
      <c r="AF20" s="69">
        <v>8.4320000000000004</v>
      </c>
      <c r="AG20" s="275">
        <v>20.010000000000002</v>
      </c>
      <c r="AH20" s="98">
        <v>480</v>
      </c>
      <c r="AI20" s="56"/>
    </row>
    <row r="21" spans="1:35" s="27" customFormat="1" ht="20" customHeight="1" x14ac:dyDescent="0.25">
      <c r="A21" s="71"/>
      <c r="B21" s="71">
        <v>119</v>
      </c>
      <c r="C21" s="42" t="s">
        <v>94</v>
      </c>
      <c r="D21" s="42" t="s">
        <v>272</v>
      </c>
      <c r="E21" s="63">
        <v>38196</v>
      </c>
      <c r="F21" s="64" t="s">
        <v>49</v>
      </c>
      <c r="G21" s="64" t="s">
        <v>33</v>
      </c>
      <c r="H21" s="132">
        <v>185.7</v>
      </c>
      <c r="I21" s="132">
        <v>80.8</v>
      </c>
      <c r="J21" s="64">
        <v>246</v>
      </c>
      <c r="K21" s="64">
        <v>298</v>
      </c>
      <c r="L21" s="64">
        <v>316</v>
      </c>
      <c r="M21" s="64">
        <v>312</v>
      </c>
      <c r="N21" s="66">
        <v>52</v>
      </c>
      <c r="O21" s="66">
        <v>70</v>
      </c>
      <c r="P21" s="66">
        <v>66</v>
      </c>
      <c r="Q21" s="38">
        <v>1.099</v>
      </c>
      <c r="R21" s="38">
        <v>1.825</v>
      </c>
      <c r="S21" s="38">
        <v>3.0859999999999999</v>
      </c>
      <c r="T21" s="38">
        <v>1.133</v>
      </c>
      <c r="U21" s="38">
        <v>1.861</v>
      </c>
      <c r="V21" s="38">
        <v>3.0910000000000002</v>
      </c>
      <c r="W21" s="38">
        <v>1.123</v>
      </c>
      <c r="X21" s="38">
        <v>1.85</v>
      </c>
      <c r="Y21" s="38">
        <v>3.1019999999999999</v>
      </c>
      <c r="Z21" s="69">
        <v>1.099</v>
      </c>
      <c r="AA21" s="69">
        <v>1.825</v>
      </c>
      <c r="AB21" s="69">
        <v>3.0859999999999999</v>
      </c>
      <c r="AC21" s="38">
        <v>8.4979999999999993</v>
      </c>
      <c r="AD21" s="38">
        <v>8.3949999999999996</v>
      </c>
      <c r="AE21" s="38"/>
      <c r="AF21" s="69">
        <v>8.3949999999999996</v>
      </c>
      <c r="AG21" s="275">
        <v>20.059999999999999</v>
      </c>
      <c r="AH21" s="98">
        <v>680</v>
      </c>
      <c r="AI21" s="56"/>
    </row>
    <row r="22" spans="1:35" s="27" customFormat="1" ht="20" customHeight="1" x14ac:dyDescent="0.25">
      <c r="A22" s="71"/>
      <c r="B22" s="71">
        <v>120</v>
      </c>
      <c r="C22" s="42" t="s">
        <v>224</v>
      </c>
      <c r="D22" s="42" t="s">
        <v>273</v>
      </c>
      <c r="E22" s="63">
        <v>38434</v>
      </c>
      <c r="F22" s="64" t="s">
        <v>49</v>
      </c>
      <c r="G22" s="64" t="s">
        <v>37</v>
      </c>
      <c r="H22" s="132">
        <v>192.1</v>
      </c>
      <c r="I22" s="132">
        <v>84.9</v>
      </c>
      <c r="J22" s="64">
        <v>254</v>
      </c>
      <c r="K22" s="64">
        <v>307</v>
      </c>
      <c r="L22" s="64">
        <v>318</v>
      </c>
      <c r="M22" s="64">
        <v>314</v>
      </c>
      <c r="N22" s="66">
        <v>53</v>
      </c>
      <c r="O22" s="66">
        <v>64</v>
      </c>
      <c r="P22" s="66">
        <v>60</v>
      </c>
      <c r="Q22" s="38">
        <v>1.1830000000000001</v>
      </c>
      <c r="R22" s="38">
        <v>1.944</v>
      </c>
      <c r="S22" s="38">
        <v>3.2589999999999999</v>
      </c>
      <c r="T22" s="38">
        <v>1.2070000000000001</v>
      </c>
      <c r="U22" s="38">
        <v>1.96</v>
      </c>
      <c r="V22" s="38">
        <v>3.226</v>
      </c>
      <c r="W22" s="38">
        <v>1.214</v>
      </c>
      <c r="X22" s="38">
        <v>1.9630000000000001</v>
      </c>
      <c r="Y22" s="38">
        <v>3.2269999999999999</v>
      </c>
      <c r="Z22" s="69">
        <v>1.1830000000000001</v>
      </c>
      <c r="AA22" s="69">
        <v>1.944</v>
      </c>
      <c r="AB22" s="69">
        <v>3.226</v>
      </c>
      <c r="AC22" s="38">
        <v>8.7420000000000009</v>
      </c>
      <c r="AD22" s="38">
        <v>9.0169999999999995</v>
      </c>
      <c r="AE22" s="38">
        <v>8.6189999999999998</v>
      </c>
      <c r="AF22" s="69">
        <v>8.6189999999999998</v>
      </c>
      <c r="AG22" s="275">
        <v>19.03</v>
      </c>
      <c r="AH22" s="98">
        <v>400</v>
      </c>
      <c r="AI22" s="56"/>
    </row>
    <row r="23" spans="1:35" s="27" customFormat="1" ht="20" customHeight="1" x14ac:dyDescent="0.25">
      <c r="A23" s="71"/>
      <c r="B23" s="71">
        <v>121</v>
      </c>
      <c r="C23" s="42" t="s">
        <v>246</v>
      </c>
      <c r="D23" s="42" t="s">
        <v>274</v>
      </c>
      <c r="E23" s="63">
        <v>38503</v>
      </c>
      <c r="F23" s="64" t="s">
        <v>49</v>
      </c>
      <c r="G23" s="64" t="s">
        <v>35</v>
      </c>
      <c r="H23" s="132">
        <v>176.3</v>
      </c>
      <c r="I23" s="132">
        <v>65.900000000000006</v>
      </c>
      <c r="J23" s="64">
        <v>230</v>
      </c>
      <c r="K23" s="64">
        <v>294</v>
      </c>
      <c r="L23" s="64">
        <v>300</v>
      </c>
      <c r="M23" s="64">
        <v>301</v>
      </c>
      <c r="N23" s="66">
        <v>64</v>
      </c>
      <c r="O23" s="66">
        <v>70</v>
      </c>
      <c r="P23" s="66">
        <v>71</v>
      </c>
      <c r="Q23" s="38">
        <v>1.107</v>
      </c>
      <c r="R23" s="38">
        <v>1.81</v>
      </c>
      <c r="S23" s="38">
        <v>3.0129999999999999</v>
      </c>
      <c r="T23" s="38">
        <v>1.157</v>
      </c>
      <c r="U23" s="38">
        <v>1.8580000000000001</v>
      </c>
      <c r="V23" s="38">
        <v>3.0550000000000002</v>
      </c>
      <c r="W23" s="38">
        <v>1.149</v>
      </c>
      <c r="X23" s="38">
        <v>1.8460000000000001</v>
      </c>
      <c r="Y23" s="38">
        <v>3.03</v>
      </c>
      <c r="Z23" s="69">
        <v>1.107</v>
      </c>
      <c r="AA23" s="69">
        <v>1.81</v>
      </c>
      <c r="AB23" s="69">
        <v>3.0129999999999999</v>
      </c>
      <c r="AC23" s="38">
        <v>8.1229999999999993</v>
      </c>
      <c r="AD23" s="38">
        <v>8.3119999999999994</v>
      </c>
      <c r="AE23" s="38"/>
      <c r="AF23" s="69">
        <v>8.1229999999999993</v>
      </c>
      <c r="AG23" s="275">
        <v>19.04</v>
      </c>
      <c r="AH23" s="98">
        <v>440</v>
      </c>
      <c r="AI23" s="56"/>
    </row>
    <row r="24" spans="1:35" s="27" customFormat="1" ht="20" customHeight="1" x14ac:dyDescent="0.25">
      <c r="A24" s="71"/>
      <c r="B24" s="71">
        <v>122</v>
      </c>
      <c r="C24" s="42" t="s">
        <v>275</v>
      </c>
      <c r="D24" s="42" t="s">
        <v>38</v>
      </c>
      <c r="E24" s="63">
        <v>38477</v>
      </c>
      <c r="F24" s="64" t="s">
        <v>49</v>
      </c>
      <c r="G24" s="64" t="s">
        <v>60</v>
      </c>
      <c r="H24" s="132">
        <v>178.5</v>
      </c>
      <c r="I24" s="132">
        <v>78.8</v>
      </c>
      <c r="J24" s="64">
        <v>230</v>
      </c>
      <c r="K24" s="64">
        <v>296</v>
      </c>
      <c r="L24" s="64">
        <v>319</v>
      </c>
      <c r="M24" s="64">
        <v>304</v>
      </c>
      <c r="N24" s="66">
        <v>66</v>
      </c>
      <c r="O24" s="66">
        <v>89</v>
      </c>
      <c r="P24" s="66">
        <v>74</v>
      </c>
      <c r="Q24" s="38">
        <v>1.2</v>
      </c>
      <c r="R24" s="38">
        <v>1.913</v>
      </c>
      <c r="S24" s="38">
        <v>3.11</v>
      </c>
      <c r="T24" s="38">
        <v>1.204</v>
      </c>
      <c r="U24" s="38">
        <v>1.92</v>
      </c>
      <c r="V24" s="38">
        <v>3.1179999999999999</v>
      </c>
      <c r="W24" s="38">
        <v>1.2230000000000001</v>
      </c>
      <c r="X24" s="38">
        <v>1.9350000000000001</v>
      </c>
      <c r="Y24" s="38">
        <v>3.1379999999999999</v>
      </c>
      <c r="Z24" s="69">
        <v>1.2</v>
      </c>
      <c r="AA24" s="69">
        <v>1.913</v>
      </c>
      <c r="AB24" s="69">
        <v>3.11</v>
      </c>
      <c r="AC24" s="38">
        <v>8.3680000000000003</v>
      </c>
      <c r="AD24" s="38">
        <v>8.1720000000000006</v>
      </c>
      <c r="AE24" s="38">
        <v>8.2460000000000004</v>
      </c>
      <c r="AF24" s="69">
        <v>8.1720000000000006</v>
      </c>
      <c r="AG24" s="275">
        <v>21.08</v>
      </c>
      <c r="AH24" s="98">
        <v>1080</v>
      </c>
      <c r="AI24" s="56"/>
    </row>
    <row r="25" spans="1:35" s="27" customFormat="1" ht="20" customHeight="1" x14ac:dyDescent="0.25">
      <c r="A25" s="71">
        <v>279</v>
      </c>
      <c r="B25" s="71">
        <v>123</v>
      </c>
      <c r="C25" s="42" t="s">
        <v>239</v>
      </c>
      <c r="D25" s="42" t="s">
        <v>276</v>
      </c>
      <c r="E25" s="63">
        <v>38856</v>
      </c>
      <c r="F25" s="64" t="s">
        <v>49</v>
      </c>
      <c r="G25" s="64" t="s">
        <v>35</v>
      </c>
      <c r="H25" s="132">
        <v>175.9</v>
      </c>
      <c r="I25" s="132">
        <v>75.599999999999994</v>
      </c>
      <c r="J25" s="64">
        <v>230</v>
      </c>
      <c r="K25" s="64">
        <v>290</v>
      </c>
      <c r="L25" s="64">
        <v>306</v>
      </c>
      <c r="M25" s="64">
        <v>295</v>
      </c>
      <c r="N25" s="66">
        <v>60</v>
      </c>
      <c r="O25" s="66">
        <v>76</v>
      </c>
      <c r="P25" s="66">
        <v>65</v>
      </c>
      <c r="Q25" s="38">
        <v>1.1220000000000001</v>
      </c>
      <c r="R25" s="38">
        <v>1.8640000000000001</v>
      </c>
      <c r="S25" s="38">
        <v>3.09</v>
      </c>
      <c r="T25" s="38">
        <v>1.157</v>
      </c>
      <c r="U25" s="38">
        <v>1.869</v>
      </c>
      <c r="V25" s="38">
        <v>3.0670000000000002</v>
      </c>
      <c r="W25" s="38"/>
      <c r="X25" s="38"/>
      <c r="Y25" s="38"/>
      <c r="Z25" s="69">
        <v>1.1220000000000001</v>
      </c>
      <c r="AA25" s="69">
        <v>1.8640000000000001</v>
      </c>
      <c r="AB25" s="69">
        <v>3.0670000000000002</v>
      </c>
      <c r="AC25" s="38">
        <v>8.2430000000000003</v>
      </c>
      <c r="AD25" s="38">
        <v>8.0340000000000007</v>
      </c>
      <c r="AE25" s="38">
        <v>8.1660000000000004</v>
      </c>
      <c r="AF25" s="69">
        <v>8.0340000000000007</v>
      </c>
      <c r="AG25" s="275">
        <v>18.03</v>
      </c>
      <c r="AH25" s="98">
        <v>280</v>
      </c>
      <c r="AI25" s="56"/>
    </row>
    <row r="26" spans="1:35" s="27" customFormat="1" ht="20" customHeight="1" x14ac:dyDescent="0.25">
      <c r="A26" s="71"/>
      <c r="B26" s="71">
        <v>124</v>
      </c>
      <c r="C26" s="42" t="s">
        <v>239</v>
      </c>
      <c r="D26" s="42" t="s">
        <v>277</v>
      </c>
      <c r="E26" s="63">
        <v>38091</v>
      </c>
      <c r="F26" s="64" t="s">
        <v>49</v>
      </c>
      <c r="G26" s="64" t="s">
        <v>33</v>
      </c>
      <c r="H26" s="132">
        <v>185.6</v>
      </c>
      <c r="I26" s="132">
        <v>74.7</v>
      </c>
      <c r="J26" s="64">
        <v>238</v>
      </c>
      <c r="K26" s="64">
        <v>301</v>
      </c>
      <c r="L26" s="64">
        <v>308</v>
      </c>
      <c r="M26" s="64">
        <v>299</v>
      </c>
      <c r="N26" s="66">
        <v>63</v>
      </c>
      <c r="O26" s="66">
        <v>70</v>
      </c>
      <c r="P26" s="66">
        <v>61</v>
      </c>
      <c r="Q26" s="38">
        <v>1.1120000000000001</v>
      </c>
      <c r="R26" s="38">
        <v>1.827</v>
      </c>
      <c r="S26" s="38">
        <v>3.0710000000000002</v>
      </c>
      <c r="T26" s="38">
        <v>1.1359999999999999</v>
      </c>
      <c r="U26" s="38">
        <v>1.8480000000000001</v>
      </c>
      <c r="V26" s="38">
        <v>3.1909999999999998</v>
      </c>
      <c r="W26" s="38">
        <v>1.149</v>
      </c>
      <c r="X26" s="38">
        <v>1.875</v>
      </c>
      <c r="Y26" s="38">
        <v>3.258</v>
      </c>
      <c r="Z26" s="69">
        <v>1.1120000000000001</v>
      </c>
      <c r="AA26" s="69">
        <v>1.827</v>
      </c>
      <c r="AB26" s="69">
        <v>3.0710000000000002</v>
      </c>
      <c r="AC26" s="38"/>
      <c r="AD26" s="38"/>
      <c r="AE26" s="38"/>
      <c r="AF26" s="69"/>
      <c r="AG26" s="275">
        <v>20.03</v>
      </c>
      <c r="AH26" s="98">
        <v>560</v>
      </c>
      <c r="AI26" s="56"/>
    </row>
    <row r="27" spans="1:35" s="27" customFormat="1" ht="20" customHeight="1" x14ac:dyDescent="0.25">
      <c r="A27" s="71"/>
      <c r="B27" s="71">
        <v>125</v>
      </c>
      <c r="C27" s="42" t="s">
        <v>278</v>
      </c>
      <c r="D27" s="42" t="s">
        <v>279</v>
      </c>
      <c r="E27" s="63">
        <v>38412</v>
      </c>
      <c r="F27" s="64" t="s">
        <v>49</v>
      </c>
      <c r="G27" s="64" t="s">
        <v>35</v>
      </c>
      <c r="H27" s="132">
        <v>170.9</v>
      </c>
      <c r="I27" s="132">
        <v>65.400000000000006</v>
      </c>
      <c r="J27" s="64">
        <v>224</v>
      </c>
      <c r="K27" s="64">
        <v>287</v>
      </c>
      <c r="L27" s="64">
        <v>293</v>
      </c>
      <c r="M27" s="64">
        <v>301</v>
      </c>
      <c r="N27" s="66">
        <v>63</v>
      </c>
      <c r="O27" s="66">
        <v>69</v>
      </c>
      <c r="P27" s="66">
        <v>77</v>
      </c>
      <c r="Q27" s="38">
        <v>1.1619999999999999</v>
      </c>
      <c r="R27" s="38">
        <v>1.8660000000000001</v>
      </c>
      <c r="S27" s="38">
        <v>3.0739999999999998</v>
      </c>
      <c r="T27" s="38">
        <v>1.19</v>
      </c>
      <c r="U27" s="38">
        <v>1.905</v>
      </c>
      <c r="V27" s="38">
        <v>3.125</v>
      </c>
      <c r="W27" s="38">
        <v>1.1759999999999999</v>
      </c>
      <c r="X27" s="38">
        <v>1.9</v>
      </c>
      <c r="Y27" s="38">
        <v>3.1070000000000002</v>
      </c>
      <c r="Z27" s="69">
        <v>1.1619999999999999</v>
      </c>
      <c r="AA27" s="69">
        <v>1.8660000000000001</v>
      </c>
      <c r="AB27" s="69">
        <v>3.0739999999999998</v>
      </c>
      <c r="AC27" s="38">
        <v>8.157</v>
      </c>
      <c r="AD27" s="38">
        <v>8.2460000000000004</v>
      </c>
      <c r="AE27" s="38"/>
      <c r="AF27" s="69">
        <v>8.157</v>
      </c>
      <c r="AG27" s="275">
        <v>21.05</v>
      </c>
      <c r="AH27" s="98">
        <v>960</v>
      </c>
      <c r="AI27" s="56"/>
    </row>
    <row r="28" spans="1:35" s="27" customFormat="1" ht="20" customHeight="1" x14ac:dyDescent="0.25">
      <c r="A28" s="71"/>
      <c r="B28" s="71">
        <v>126</v>
      </c>
      <c r="C28" s="42" t="s">
        <v>280</v>
      </c>
      <c r="D28" s="42" t="s">
        <v>281</v>
      </c>
      <c r="E28" s="63">
        <v>38699</v>
      </c>
      <c r="F28" s="64" t="s">
        <v>49</v>
      </c>
      <c r="G28" s="64" t="s">
        <v>67</v>
      </c>
      <c r="H28" s="132">
        <v>190.6</v>
      </c>
      <c r="I28" s="132">
        <v>79</v>
      </c>
      <c r="J28" s="64">
        <v>243</v>
      </c>
      <c r="K28" s="64">
        <v>305</v>
      </c>
      <c r="L28" s="64">
        <v>313</v>
      </c>
      <c r="M28" s="64">
        <v>315</v>
      </c>
      <c r="N28" s="66">
        <v>62</v>
      </c>
      <c r="O28" s="66">
        <v>70</v>
      </c>
      <c r="P28" s="66">
        <v>72</v>
      </c>
      <c r="Q28" s="38">
        <v>1.0880000000000001</v>
      </c>
      <c r="R28" s="38">
        <v>1.8069999999999999</v>
      </c>
      <c r="S28" s="38">
        <v>3.05</v>
      </c>
      <c r="T28" s="38">
        <v>1.145</v>
      </c>
      <c r="U28" s="38">
        <v>1.863</v>
      </c>
      <c r="V28" s="38">
        <v>3.085</v>
      </c>
      <c r="W28" s="38">
        <v>1.133</v>
      </c>
      <c r="X28" s="38">
        <v>1.847</v>
      </c>
      <c r="Y28" s="38">
        <v>3.0659999999999998</v>
      </c>
      <c r="Z28" s="69">
        <v>1.0880000000000001</v>
      </c>
      <c r="AA28" s="69">
        <v>1.8069999999999999</v>
      </c>
      <c r="AB28" s="69">
        <v>3.05</v>
      </c>
      <c r="AC28" s="38">
        <v>8.6669999999999998</v>
      </c>
      <c r="AD28" s="38"/>
      <c r="AE28" s="38"/>
      <c r="AF28" s="69">
        <v>8.6669999999999998</v>
      </c>
      <c r="AG28" s="275">
        <v>20.02</v>
      </c>
      <c r="AH28" s="98">
        <v>520</v>
      </c>
      <c r="AI28" s="56"/>
    </row>
    <row r="29" spans="1:35" s="27" customFormat="1" ht="20" customHeight="1" x14ac:dyDescent="0.25">
      <c r="A29" s="71"/>
      <c r="B29" s="71">
        <v>127</v>
      </c>
      <c r="C29" s="42" t="s">
        <v>282</v>
      </c>
      <c r="D29" s="42" t="s">
        <v>283</v>
      </c>
      <c r="E29" s="63">
        <v>38833</v>
      </c>
      <c r="F29" s="64" t="s">
        <v>49</v>
      </c>
      <c r="G29" s="64" t="s">
        <v>33</v>
      </c>
      <c r="H29" s="132">
        <v>189.2</v>
      </c>
      <c r="I29" s="132">
        <v>83.4</v>
      </c>
      <c r="J29" s="64">
        <v>254</v>
      </c>
      <c r="K29" s="64">
        <v>320</v>
      </c>
      <c r="L29" s="64">
        <v>336</v>
      </c>
      <c r="M29" s="64">
        <v>333</v>
      </c>
      <c r="N29" s="66">
        <v>66</v>
      </c>
      <c r="O29" s="66">
        <v>82</v>
      </c>
      <c r="P29" s="66">
        <v>79</v>
      </c>
      <c r="Q29" s="38">
        <v>1.0449999999999999</v>
      </c>
      <c r="R29" s="38">
        <v>1.75</v>
      </c>
      <c r="S29" s="38">
        <v>2.9660000000000002</v>
      </c>
      <c r="T29" s="38">
        <v>1.038</v>
      </c>
      <c r="U29" s="38">
        <v>1.7470000000000001</v>
      </c>
      <c r="V29" s="38">
        <v>2.972</v>
      </c>
      <c r="W29" s="38"/>
      <c r="X29" s="38"/>
      <c r="Y29" s="38"/>
      <c r="Z29" s="69">
        <v>1.038</v>
      </c>
      <c r="AA29" s="69">
        <v>1.7470000000000001</v>
      </c>
      <c r="AB29" s="69">
        <v>2.9660000000000002</v>
      </c>
      <c r="AC29" s="38">
        <v>8.5039999999999996</v>
      </c>
      <c r="AD29" s="38">
        <v>8.4749999999999996</v>
      </c>
      <c r="AE29" s="38"/>
      <c r="AF29" s="69">
        <v>8.4749999999999996</v>
      </c>
      <c r="AG29" s="275">
        <v>20.05</v>
      </c>
      <c r="AH29" s="98">
        <v>640</v>
      </c>
      <c r="AI29" s="56"/>
    </row>
    <row r="30" spans="1:35" s="27" customFormat="1" ht="20" customHeight="1" x14ac:dyDescent="0.25">
      <c r="A30" s="71"/>
      <c r="B30" s="71">
        <v>128</v>
      </c>
      <c r="C30" s="42" t="s">
        <v>228</v>
      </c>
      <c r="D30" s="42" t="s">
        <v>284</v>
      </c>
      <c r="E30" s="63">
        <v>38609</v>
      </c>
      <c r="F30" s="64" t="s">
        <v>49</v>
      </c>
      <c r="G30" s="64" t="s">
        <v>28</v>
      </c>
      <c r="H30" s="132">
        <v>183.4</v>
      </c>
      <c r="I30" s="132">
        <v>78.8</v>
      </c>
      <c r="J30" s="64">
        <v>244</v>
      </c>
      <c r="K30" s="64"/>
      <c r="L30" s="64"/>
      <c r="M30" s="64"/>
      <c r="N30" s="66"/>
      <c r="O30" s="66"/>
      <c r="P30" s="66"/>
      <c r="Q30" s="38"/>
      <c r="R30" s="38"/>
      <c r="S30" s="38"/>
      <c r="T30" s="38"/>
      <c r="U30" s="38"/>
      <c r="V30" s="38"/>
      <c r="W30" s="38"/>
      <c r="X30" s="38"/>
      <c r="Y30" s="38"/>
      <c r="Z30" s="69"/>
      <c r="AA30" s="69"/>
      <c r="AB30" s="69"/>
      <c r="AC30" s="38"/>
      <c r="AD30" s="38"/>
      <c r="AE30" s="38"/>
      <c r="AF30" s="69"/>
      <c r="AG30" s="275"/>
      <c r="AH30" s="98"/>
      <c r="AI30" s="56"/>
    </row>
    <row r="31" spans="1:35" s="27" customFormat="1" ht="20" customHeight="1" x14ac:dyDescent="0.25">
      <c r="A31" s="71">
        <v>280</v>
      </c>
      <c r="B31" s="71">
        <v>129</v>
      </c>
      <c r="C31" s="42" t="s">
        <v>246</v>
      </c>
      <c r="D31" s="42" t="s">
        <v>285</v>
      </c>
      <c r="E31" s="63">
        <v>38407</v>
      </c>
      <c r="F31" s="64" t="s">
        <v>49</v>
      </c>
      <c r="G31" s="64" t="s">
        <v>28</v>
      </c>
      <c r="H31" s="132">
        <v>184.9</v>
      </c>
      <c r="I31" s="132">
        <v>81</v>
      </c>
      <c r="J31" s="64">
        <v>244</v>
      </c>
      <c r="K31" s="64">
        <v>307</v>
      </c>
      <c r="L31" s="64">
        <v>323</v>
      </c>
      <c r="M31" s="64"/>
      <c r="N31" s="66">
        <v>63</v>
      </c>
      <c r="O31" s="66">
        <v>79</v>
      </c>
      <c r="P31" s="66"/>
      <c r="Q31" s="38">
        <v>1.117</v>
      </c>
      <c r="R31" s="38">
        <v>1.82</v>
      </c>
      <c r="S31" s="38">
        <v>3.121</v>
      </c>
      <c r="T31" s="38">
        <v>1.1479999999999999</v>
      </c>
      <c r="U31" s="38">
        <v>1.859</v>
      </c>
      <c r="V31" s="38">
        <v>3.06</v>
      </c>
      <c r="W31" s="38">
        <v>1.099</v>
      </c>
      <c r="X31" s="38">
        <v>1.8049999999999999</v>
      </c>
      <c r="Y31" s="38">
        <v>3.0329999999999999</v>
      </c>
      <c r="Z31" s="69">
        <v>1.099</v>
      </c>
      <c r="AA31" s="69">
        <v>1.8049999999999999</v>
      </c>
      <c r="AB31" s="69">
        <v>3.0329999999999999</v>
      </c>
      <c r="AC31" s="38">
        <v>8.59</v>
      </c>
      <c r="AD31" s="38">
        <v>8.5670000000000002</v>
      </c>
      <c r="AE31" s="38">
        <v>8.4990000000000006</v>
      </c>
      <c r="AF31" s="69">
        <v>8.4990000000000006</v>
      </c>
      <c r="AG31" s="275">
        <v>20.079999999999998</v>
      </c>
      <c r="AH31" s="98">
        <v>760</v>
      </c>
      <c r="AI31" s="56"/>
    </row>
    <row r="32" spans="1:35" s="27" customFormat="1" ht="20" customHeight="1" x14ac:dyDescent="0.25">
      <c r="A32" s="71">
        <v>281</v>
      </c>
      <c r="B32" s="71">
        <v>130</v>
      </c>
      <c r="C32" s="42" t="s">
        <v>148</v>
      </c>
      <c r="D32" s="42" t="s">
        <v>286</v>
      </c>
      <c r="E32" s="63">
        <v>39016</v>
      </c>
      <c r="F32" s="64" t="s">
        <v>49</v>
      </c>
      <c r="G32" s="64" t="s">
        <v>33</v>
      </c>
      <c r="H32" s="132">
        <v>186.6</v>
      </c>
      <c r="I32" s="132">
        <v>78.099999999999994</v>
      </c>
      <c r="J32" s="64">
        <v>249</v>
      </c>
      <c r="K32" s="64">
        <v>305</v>
      </c>
      <c r="L32" s="64">
        <v>320</v>
      </c>
      <c r="M32" s="64">
        <v>315</v>
      </c>
      <c r="N32" s="66">
        <v>56</v>
      </c>
      <c r="O32" s="66">
        <v>71</v>
      </c>
      <c r="P32" s="66">
        <v>66</v>
      </c>
      <c r="Q32" s="38">
        <v>1.1160000000000001</v>
      </c>
      <c r="R32" s="38">
        <v>1.865</v>
      </c>
      <c r="S32" s="38">
        <v>3.0920000000000001</v>
      </c>
      <c r="T32" s="38">
        <v>1.2130000000000001</v>
      </c>
      <c r="U32" s="38">
        <v>1.9590000000000001</v>
      </c>
      <c r="V32" s="38">
        <v>3.1890000000000001</v>
      </c>
      <c r="W32" s="38">
        <v>1.1200000000000001</v>
      </c>
      <c r="X32" s="38">
        <v>1.8440000000000001</v>
      </c>
      <c r="Y32" s="38">
        <v>3.1059999999999999</v>
      </c>
      <c r="Z32" s="69">
        <v>1.1160000000000001</v>
      </c>
      <c r="AA32" s="69">
        <v>1.8440000000000001</v>
      </c>
      <c r="AB32" s="69">
        <v>3.0920000000000001</v>
      </c>
      <c r="AC32" s="38">
        <v>8.7929999999999993</v>
      </c>
      <c r="AD32" s="38">
        <v>8.6920000000000002</v>
      </c>
      <c r="AE32" s="38">
        <v>8.6989999999999998</v>
      </c>
      <c r="AF32" s="69">
        <v>8.6920000000000002</v>
      </c>
      <c r="AG32" s="275">
        <v>19.04</v>
      </c>
      <c r="AH32" s="98">
        <v>440</v>
      </c>
      <c r="AI32" s="56"/>
    </row>
    <row r="33" spans="1:35" s="27" customFormat="1" ht="20" customHeight="1" x14ac:dyDescent="0.25">
      <c r="A33" s="71">
        <v>282</v>
      </c>
      <c r="B33" s="71">
        <v>131</v>
      </c>
      <c r="C33" s="42" t="s">
        <v>287</v>
      </c>
      <c r="D33" s="42" t="s">
        <v>288</v>
      </c>
      <c r="E33" s="63">
        <v>38595</v>
      </c>
      <c r="F33" s="64" t="s">
        <v>49</v>
      </c>
      <c r="G33" s="64" t="s">
        <v>60</v>
      </c>
      <c r="H33" s="132">
        <v>179.3</v>
      </c>
      <c r="I33" s="132">
        <v>75</v>
      </c>
      <c r="J33" s="64">
        <v>236</v>
      </c>
      <c r="K33" s="64">
        <v>291</v>
      </c>
      <c r="L33" s="64">
        <v>310</v>
      </c>
      <c r="M33" s="64">
        <v>290</v>
      </c>
      <c r="N33" s="66">
        <v>55</v>
      </c>
      <c r="O33" s="66">
        <v>74</v>
      </c>
      <c r="P33" s="66">
        <v>54</v>
      </c>
      <c r="Q33" s="38">
        <v>1.181</v>
      </c>
      <c r="R33" s="38">
        <v>1.899</v>
      </c>
      <c r="S33" s="38">
        <v>3.13</v>
      </c>
      <c r="T33" s="38">
        <v>1.2370000000000001</v>
      </c>
      <c r="U33" s="38">
        <v>1.95</v>
      </c>
      <c r="V33" s="38">
        <v>3.1640000000000001</v>
      </c>
      <c r="W33" s="38"/>
      <c r="X33" s="38"/>
      <c r="Y33" s="38"/>
      <c r="Z33" s="69">
        <v>1.181</v>
      </c>
      <c r="AA33" s="69">
        <v>1.899</v>
      </c>
      <c r="AB33" s="69">
        <v>3.13</v>
      </c>
      <c r="AC33" s="38">
        <v>8.8490000000000002</v>
      </c>
      <c r="AD33" s="38">
        <v>8.6319999999999997</v>
      </c>
      <c r="AE33" s="38"/>
      <c r="AF33" s="69">
        <v>8.6319999999999997</v>
      </c>
      <c r="AG33" s="275">
        <v>20.07</v>
      </c>
      <c r="AH33" s="98">
        <v>720</v>
      </c>
      <c r="AI33" s="56"/>
    </row>
    <row r="34" spans="1:35" s="27" customFormat="1" ht="20" customHeight="1" x14ac:dyDescent="0.25">
      <c r="A34" s="71">
        <v>283</v>
      </c>
      <c r="B34" s="71">
        <v>132</v>
      </c>
      <c r="C34" s="42" t="s">
        <v>97</v>
      </c>
      <c r="D34" s="42" t="s">
        <v>289</v>
      </c>
      <c r="E34" s="63">
        <v>38642</v>
      </c>
      <c r="F34" s="64" t="s">
        <v>49</v>
      </c>
      <c r="G34" s="64" t="s">
        <v>33</v>
      </c>
      <c r="H34" s="132">
        <v>189</v>
      </c>
      <c r="I34" s="132">
        <v>69</v>
      </c>
      <c r="J34" s="64">
        <v>251</v>
      </c>
      <c r="K34" s="64">
        <v>310</v>
      </c>
      <c r="L34" s="64">
        <v>330</v>
      </c>
      <c r="M34" s="64">
        <v>323</v>
      </c>
      <c r="N34" s="66">
        <v>59</v>
      </c>
      <c r="O34" s="66">
        <v>79</v>
      </c>
      <c r="P34" s="66">
        <v>72</v>
      </c>
      <c r="Q34" s="38">
        <v>1.139</v>
      </c>
      <c r="R34" s="38">
        <v>1.8480000000000001</v>
      </c>
      <c r="S34" s="38">
        <v>3.0430000000000001</v>
      </c>
      <c r="T34" s="38">
        <v>1.109</v>
      </c>
      <c r="U34" s="38">
        <v>1.8129999999999999</v>
      </c>
      <c r="V34" s="38">
        <v>3.0049999999999999</v>
      </c>
      <c r="W34" s="38">
        <v>1.089</v>
      </c>
      <c r="X34" s="38">
        <v>1.7909999999999999</v>
      </c>
      <c r="Y34" s="38">
        <v>2.9809999999999999</v>
      </c>
      <c r="Z34" s="69">
        <v>1.089</v>
      </c>
      <c r="AA34" s="69">
        <v>1.7909999999999999</v>
      </c>
      <c r="AB34" s="69">
        <v>2.9809999999999999</v>
      </c>
      <c r="AC34" s="38">
        <v>8.4280000000000008</v>
      </c>
      <c r="AD34" s="38">
        <v>8.5350000000000001</v>
      </c>
      <c r="AE34" s="38">
        <v>8.42</v>
      </c>
      <c r="AF34" s="69">
        <v>8.42</v>
      </c>
      <c r="AG34" s="275">
        <v>20.04</v>
      </c>
      <c r="AH34" s="98">
        <v>600</v>
      </c>
      <c r="AI34" s="56"/>
    </row>
    <row r="35" spans="1:35" s="27" customFormat="1" ht="20" customHeight="1" x14ac:dyDescent="0.25">
      <c r="A35" s="71">
        <v>284</v>
      </c>
      <c r="B35" s="71">
        <v>133</v>
      </c>
      <c r="C35" s="42" t="s">
        <v>290</v>
      </c>
      <c r="D35" s="42" t="s">
        <v>291</v>
      </c>
      <c r="E35" s="63">
        <v>38469</v>
      </c>
      <c r="F35" s="64" t="s">
        <v>49</v>
      </c>
      <c r="G35" s="64" t="s">
        <v>33</v>
      </c>
      <c r="H35" s="132">
        <v>182.4</v>
      </c>
      <c r="I35" s="132">
        <v>76.900000000000006</v>
      </c>
      <c r="J35" s="64">
        <v>238</v>
      </c>
      <c r="K35" s="64">
        <v>295</v>
      </c>
      <c r="L35" s="64">
        <v>308</v>
      </c>
      <c r="M35" s="64">
        <v>317</v>
      </c>
      <c r="N35" s="66">
        <v>57</v>
      </c>
      <c r="O35" s="66">
        <v>70</v>
      </c>
      <c r="P35" s="66">
        <v>79</v>
      </c>
      <c r="Q35" s="38">
        <v>1.2330000000000001</v>
      </c>
      <c r="R35" s="38">
        <v>1.899</v>
      </c>
      <c r="S35" s="38">
        <v>3.1219999999999999</v>
      </c>
      <c r="T35" s="38">
        <v>1.167</v>
      </c>
      <c r="U35" s="38">
        <v>1.903</v>
      </c>
      <c r="V35" s="38">
        <v>3.0289999999999999</v>
      </c>
      <c r="W35" s="38">
        <v>1.1279999999999999</v>
      </c>
      <c r="X35" s="38">
        <v>1.823</v>
      </c>
      <c r="Y35" s="38">
        <v>2.988</v>
      </c>
      <c r="Z35" s="69">
        <v>1.1279999999999999</v>
      </c>
      <c r="AA35" s="69">
        <v>1.823</v>
      </c>
      <c r="AB35" s="69">
        <v>2.988</v>
      </c>
      <c r="AC35" s="38">
        <v>10.483000000000001</v>
      </c>
      <c r="AD35" s="38">
        <v>8.2940000000000005</v>
      </c>
      <c r="AE35" s="38"/>
      <c r="AF35" s="69">
        <v>8.2940000000000005</v>
      </c>
      <c r="AG35" s="275">
        <v>20.05</v>
      </c>
      <c r="AH35" s="98">
        <v>640</v>
      </c>
      <c r="AI35" s="56"/>
    </row>
    <row r="36" spans="1:35" s="27" customFormat="1" ht="20" customHeight="1" x14ac:dyDescent="0.25">
      <c r="A36" s="71">
        <v>285</v>
      </c>
      <c r="B36" s="71">
        <v>134</v>
      </c>
      <c r="C36" s="42" t="s">
        <v>292</v>
      </c>
      <c r="D36" s="42" t="s">
        <v>293</v>
      </c>
      <c r="E36" s="63">
        <v>38489</v>
      </c>
      <c r="F36" s="64" t="s">
        <v>49</v>
      </c>
      <c r="G36" s="64" t="s">
        <v>40</v>
      </c>
      <c r="H36" s="132">
        <v>202.8</v>
      </c>
      <c r="I36" s="132">
        <v>102.7</v>
      </c>
      <c r="J36" s="64">
        <v>262</v>
      </c>
      <c r="K36" s="64">
        <v>320</v>
      </c>
      <c r="L36" s="64">
        <v>338</v>
      </c>
      <c r="M36" s="64">
        <v>329</v>
      </c>
      <c r="N36" s="66">
        <v>58</v>
      </c>
      <c r="O36" s="66">
        <v>76</v>
      </c>
      <c r="P36" s="66">
        <v>67</v>
      </c>
      <c r="Q36" s="38">
        <v>1.19</v>
      </c>
      <c r="R36" s="38">
        <v>1.9259999999999999</v>
      </c>
      <c r="S36" s="38">
        <v>3.1829999999999998</v>
      </c>
      <c r="T36" s="38">
        <v>1.123</v>
      </c>
      <c r="U36" s="38">
        <v>1.869</v>
      </c>
      <c r="V36" s="38">
        <v>3.125</v>
      </c>
      <c r="W36" s="38">
        <v>1.1140000000000001</v>
      </c>
      <c r="X36" s="38">
        <v>1.91</v>
      </c>
      <c r="Y36" s="38">
        <v>3.1139999999999999</v>
      </c>
      <c r="Z36" s="69">
        <v>1.1140000000000001</v>
      </c>
      <c r="AA36" s="69">
        <v>1.869</v>
      </c>
      <c r="AB36" s="69">
        <v>3.1139999999999999</v>
      </c>
      <c r="AC36" s="38">
        <v>8.57</v>
      </c>
      <c r="AD36" s="38">
        <v>8.3409999999999993</v>
      </c>
      <c r="AE36" s="38">
        <v>8.6880000000000006</v>
      </c>
      <c r="AF36" s="69">
        <v>8.3409999999999993</v>
      </c>
      <c r="AG36" s="275">
        <v>19.02</v>
      </c>
      <c r="AH36" s="98">
        <v>360</v>
      </c>
      <c r="AI36" s="56"/>
    </row>
    <row r="37" spans="1:35" s="27" customFormat="1" ht="20" customHeight="1" x14ac:dyDescent="0.25">
      <c r="A37" s="71">
        <v>286</v>
      </c>
      <c r="B37" s="71">
        <v>135</v>
      </c>
      <c r="C37" s="42" t="s">
        <v>173</v>
      </c>
      <c r="D37" s="42" t="s">
        <v>294</v>
      </c>
      <c r="E37" s="63">
        <v>38486</v>
      </c>
      <c r="F37" s="64" t="s">
        <v>49</v>
      </c>
      <c r="G37" s="64" t="s">
        <v>34</v>
      </c>
      <c r="H37" s="132">
        <v>191.7</v>
      </c>
      <c r="I37" s="132">
        <v>90.8</v>
      </c>
      <c r="J37" s="64">
        <v>251</v>
      </c>
      <c r="K37" s="64"/>
      <c r="L37" s="64"/>
      <c r="M37" s="64"/>
      <c r="N37" s="66"/>
      <c r="O37" s="66"/>
      <c r="P37" s="66"/>
      <c r="Q37" s="38"/>
      <c r="R37" s="38"/>
      <c r="S37" s="38"/>
      <c r="T37" s="38"/>
      <c r="U37" s="38"/>
      <c r="V37" s="38"/>
      <c r="W37" s="38"/>
      <c r="X37" s="38"/>
      <c r="Y37" s="38"/>
      <c r="Z37" s="69"/>
      <c r="AA37" s="69"/>
      <c r="AB37" s="69"/>
      <c r="AC37" s="38"/>
      <c r="AD37" s="38"/>
      <c r="AE37" s="38"/>
      <c r="AF37" s="69"/>
      <c r="AG37" s="275"/>
      <c r="AH37" s="98"/>
      <c r="AI37" s="56"/>
    </row>
    <row r="38" spans="1:35" s="27" customFormat="1" ht="20" hidden="1" customHeight="1" x14ac:dyDescent="0.25">
      <c r="A38" s="71">
        <v>287</v>
      </c>
      <c r="B38" s="71"/>
      <c r="C38" s="42"/>
      <c r="D38" s="42"/>
      <c r="E38" s="63"/>
      <c r="F38" s="64"/>
      <c r="G38" s="64"/>
      <c r="H38" s="132"/>
      <c r="I38" s="132"/>
      <c r="J38" s="64"/>
      <c r="K38" s="64"/>
      <c r="L38" s="64"/>
      <c r="M38" s="64"/>
      <c r="N38" s="66"/>
      <c r="O38" s="66"/>
      <c r="P38" s="66"/>
      <c r="Q38" s="38"/>
      <c r="R38" s="38"/>
      <c r="S38" s="38"/>
      <c r="T38" s="38"/>
      <c r="U38" s="38"/>
      <c r="V38" s="38"/>
      <c r="W38" s="38"/>
      <c r="X38" s="38"/>
      <c r="Y38" s="38"/>
      <c r="Z38" s="69"/>
      <c r="AA38" s="69"/>
      <c r="AB38" s="69"/>
      <c r="AC38" s="38"/>
      <c r="AD38" s="38"/>
      <c r="AE38" s="38"/>
      <c r="AF38" s="69"/>
      <c r="AG38" s="275"/>
      <c r="AH38" s="98"/>
      <c r="AI38" s="56"/>
    </row>
    <row r="39" spans="1:35" s="27" customFormat="1" ht="20" hidden="1" customHeight="1" x14ac:dyDescent="0.25">
      <c r="A39" s="71">
        <v>288</v>
      </c>
      <c r="B39" s="71"/>
      <c r="C39" s="42"/>
      <c r="D39" s="42"/>
      <c r="E39" s="63"/>
      <c r="F39" s="64"/>
      <c r="G39" s="64"/>
      <c r="H39" s="132"/>
      <c r="I39" s="132"/>
      <c r="J39" s="64"/>
      <c r="K39" s="64"/>
      <c r="L39" s="64"/>
      <c r="M39" s="64"/>
      <c r="N39" s="66"/>
      <c r="O39" s="66"/>
      <c r="P39" s="66"/>
      <c r="Q39" s="38"/>
      <c r="R39" s="38"/>
      <c r="S39" s="38"/>
      <c r="T39" s="38"/>
      <c r="U39" s="38"/>
      <c r="V39" s="38"/>
      <c r="W39" s="38"/>
      <c r="X39" s="38"/>
      <c r="Y39" s="38"/>
      <c r="Z39" s="69"/>
      <c r="AA39" s="69"/>
      <c r="AB39" s="69"/>
      <c r="AC39" s="38"/>
      <c r="AD39" s="38"/>
      <c r="AE39" s="38"/>
      <c r="AF39" s="69"/>
      <c r="AG39" s="275"/>
      <c r="AH39" s="98"/>
      <c r="AI39" s="56"/>
    </row>
    <row r="40" spans="1:35" s="27" customFormat="1" ht="20" hidden="1" customHeight="1" x14ac:dyDescent="0.25">
      <c r="A40" s="71">
        <v>289</v>
      </c>
      <c r="B40" s="71"/>
      <c r="C40" s="42"/>
      <c r="D40" s="42"/>
      <c r="E40" s="63"/>
      <c r="F40" s="64"/>
      <c r="G40" s="64"/>
      <c r="H40" s="132"/>
      <c r="I40" s="132"/>
      <c r="J40" s="64"/>
      <c r="K40" s="64"/>
      <c r="L40" s="64"/>
      <c r="M40" s="64"/>
      <c r="N40" s="66"/>
      <c r="O40" s="66"/>
      <c r="P40" s="66"/>
      <c r="Q40" s="38"/>
      <c r="R40" s="38"/>
      <c r="S40" s="38"/>
      <c r="T40" s="38"/>
      <c r="U40" s="38"/>
      <c r="V40" s="38"/>
      <c r="W40" s="38"/>
      <c r="X40" s="38"/>
      <c r="Y40" s="38"/>
      <c r="Z40" s="69"/>
      <c r="AA40" s="69"/>
      <c r="AB40" s="69"/>
      <c r="AC40" s="38"/>
      <c r="AD40" s="38"/>
      <c r="AE40" s="38"/>
      <c r="AF40" s="69"/>
      <c r="AG40" s="275"/>
      <c r="AH40" s="98"/>
      <c r="AI40" s="56"/>
    </row>
    <row r="41" spans="1:35" s="27" customFormat="1" ht="20" hidden="1" customHeight="1" x14ac:dyDescent="0.25">
      <c r="A41" s="71">
        <v>290</v>
      </c>
      <c r="B41" s="71"/>
      <c r="C41" s="42"/>
      <c r="D41" s="42"/>
      <c r="E41" s="63"/>
      <c r="F41" s="64"/>
      <c r="G41" s="64"/>
      <c r="H41" s="132"/>
      <c r="I41" s="132"/>
      <c r="J41" s="64"/>
      <c r="K41" s="64"/>
      <c r="L41" s="64"/>
      <c r="M41" s="64"/>
      <c r="N41" s="66"/>
      <c r="O41" s="66"/>
      <c r="P41" s="66"/>
      <c r="Q41" s="38"/>
      <c r="R41" s="38"/>
      <c r="S41" s="38"/>
      <c r="T41" s="38"/>
      <c r="U41" s="38"/>
      <c r="V41" s="38"/>
      <c r="W41" s="38"/>
      <c r="X41" s="38"/>
      <c r="Y41" s="38"/>
      <c r="Z41" s="69"/>
      <c r="AA41" s="69"/>
      <c r="AB41" s="69"/>
      <c r="AC41" s="38"/>
      <c r="AD41" s="38"/>
      <c r="AE41" s="38"/>
      <c r="AF41" s="69"/>
      <c r="AG41" s="275"/>
      <c r="AH41" s="98"/>
      <c r="AI41" s="56"/>
    </row>
    <row r="42" spans="1:35" s="27" customFormat="1" ht="20" hidden="1" customHeight="1" x14ac:dyDescent="0.25">
      <c r="A42" s="71">
        <v>291</v>
      </c>
      <c r="B42" s="71"/>
      <c r="C42" s="42"/>
      <c r="D42" s="42"/>
      <c r="E42" s="63"/>
      <c r="F42" s="64"/>
      <c r="G42" s="64"/>
      <c r="H42" s="132"/>
      <c r="I42" s="132"/>
      <c r="J42" s="64"/>
      <c r="K42" s="64"/>
      <c r="L42" s="64"/>
      <c r="M42" s="64"/>
      <c r="N42" s="66"/>
      <c r="O42" s="66"/>
      <c r="P42" s="66"/>
      <c r="Q42" s="38"/>
      <c r="R42" s="38"/>
      <c r="S42" s="38"/>
      <c r="T42" s="38"/>
      <c r="U42" s="38"/>
      <c r="V42" s="38"/>
      <c r="W42" s="38"/>
      <c r="X42" s="38"/>
      <c r="Y42" s="38"/>
      <c r="Z42" s="69"/>
      <c r="AA42" s="69"/>
      <c r="AB42" s="69"/>
      <c r="AC42" s="38"/>
      <c r="AD42" s="38"/>
      <c r="AE42" s="38"/>
      <c r="AF42" s="69"/>
      <c r="AG42" s="275"/>
      <c r="AH42" s="98"/>
      <c r="AI42" s="56"/>
    </row>
    <row r="43" spans="1:35" s="27" customFormat="1" ht="20" hidden="1" customHeight="1" x14ac:dyDescent="0.25">
      <c r="A43" s="71">
        <v>292</v>
      </c>
      <c r="B43" s="71"/>
      <c r="C43" s="42"/>
      <c r="D43" s="42"/>
      <c r="E43" s="63"/>
      <c r="F43" s="64"/>
      <c r="G43" s="64"/>
      <c r="H43" s="132"/>
      <c r="I43" s="132"/>
      <c r="J43" s="64"/>
      <c r="K43" s="64"/>
      <c r="L43" s="64"/>
      <c r="M43" s="64"/>
      <c r="N43" s="66"/>
      <c r="O43" s="66"/>
      <c r="P43" s="66"/>
      <c r="Q43" s="38"/>
      <c r="R43" s="38"/>
      <c r="S43" s="38"/>
      <c r="T43" s="38"/>
      <c r="U43" s="38"/>
      <c r="V43" s="38"/>
      <c r="W43" s="38"/>
      <c r="X43" s="38"/>
      <c r="Y43" s="38"/>
      <c r="Z43" s="69"/>
      <c r="AA43" s="69"/>
      <c r="AB43" s="69"/>
      <c r="AC43" s="38"/>
      <c r="AD43" s="38"/>
      <c r="AE43" s="38"/>
      <c r="AF43" s="69"/>
      <c r="AG43" s="275"/>
      <c r="AH43" s="98"/>
      <c r="AI43" s="56">
        <v>18</v>
      </c>
    </row>
    <row r="44" spans="1:35" s="27" customFormat="1" ht="20" hidden="1" customHeight="1" x14ac:dyDescent="0.25">
      <c r="A44" s="71">
        <v>293</v>
      </c>
      <c r="B44" s="71"/>
      <c r="C44" s="42"/>
      <c r="D44" s="42"/>
      <c r="E44" s="63"/>
      <c r="F44" s="64"/>
      <c r="G44" s="64"/>
      <c r="H44" s="132"/>
      <c r="I44" s="132"/>
      <c r="J44" s="64"/>
      <c r="K44" s="64"/>
      <c r="L44" s="64"/>
      <c r="M44" s="64"/>
      <c r="N44" s="66"/>
      <c r="O44" s="66"/>
      <c r="P44" s="66"/>
      <c r="Q44" s="38"/>
      <c r="R44" s="38"/>
      <c r="S44" s="38"/>
      <c r="T44" s="38"/>
      <c r="U44" s="38"/>
      <c r="V44" s="38"/>
      <c r="W44" s="38"/>
      <c r="X44" s="38"/>
      <c r="Y44" s="38"/>
      <c r="Z44" s="69"/>
      <c r="AA44" s="69"/>
      <c r="AB44" s="69"/>
      <c r="AC44" s="38"/>
      <c r="AD44" s="38"/>
      <c r="AE44" s="38"/>
      <c r="AF44" s="69"/>
      <c r="AG44" s="275"/>
      <c r="AH44" s="98"/>
      <c r="AI44" s="56">
        <v>18</v>
      </c>
    </row>
    <row r="45" spans="1:35" s="27" customFormat="1" ht="20" hidden="1" customHeight="1" x14ac:dyDescent="0.25">
      <c r="A45" s="71">
        <v>294</v>
      </c>
      <c r="B45" s="71"/>
      <c r="C45" s="42"/>
      <c r="D45" s="42"/>
      <c r="E45" s="63"/>
      <c r="F45" s="64"/>
      <c r="G45" s="64"/>
      <c r="H45" s="132"/>
      <c r="I45" s="132"/>
      <c r="J45" s="64"/>
      <c r="K45" s="64"/>
      <c r="L45" s="64"/>
      <c r="M45" s="64"/>
      <c r="N45" s="66"/>
      <c r="O45" s="66"/>
      <c r="P45" s="66"/>
      <c r="Q45" s="38"/>
      <c r="R45" s="38"/>
      <c r="S45" s="38"/>
      <c r="T45" s="38"/>
      <c r="U45" s="38"/>
      <c r="V45" s="38"/>
      <c r="W45" s="38"/>
      <c r="X45" s="38"/>
      <c r="Y45" s="38"/>
      <c r="Z45" s="69"/>
      <c r="AA45" s="69"/>
      <c r="AB45" s="69"/>
      <c r="AC45" s="38"/>
      <c r="AD45" s="38"/>
      <c r="AE45" s="38"/>
      <c r="AF45" s="69"/>
      <c r="AG45" s="275"/>
      <c r="AH45" s="98"/>
      <c r="AI45" s="56">
        <v>19</v>
      </c>
    </row>
    <row r="46" spans="1:35" s="27" customFormat="1" ht="20" hidden="1" customHeight="1" x14ac:dyDescent="0.25">
      <c r="A46" s="71">
        <v>295</v>
      </c>
      <c r="B46" s="71"/>
      <c r="C46" s="42"/>
      <c r="D46" s="42"/>
      <c r="E46" s="63"/>
      <c r="F46" s="64"/>
      <c r="G46" s="64"/>
      <c r="H46" s="132"/>
      <c r="I46" s="132"/>
      <c r="J46" s="64"/>
      <c r="K46" s="64"/>
      <c r="L46" s="64"/>
      <c r="M46" s="64"/>
      <c r="N46" s="66"/>
      <c r="O46" s="66"/>
      <c r="P46" s="66"/>
      <c r="Q46" s="38"/>
      <c r="R46" s="38"/>
      <c r="S46" s="38"/>
      <c r="T46" s="38"/>
      <c r="U46" s="38"/>
      <c r="V46" s="38"/>
      <c r="W46" s="38"/>
      <c r="X46" s="38"/>
      <c r="Y46" s="38"/>
      <c r="Z46" s="69"/>
      <c r="AA46" s="69"/>
      <c r="AB46" s="69"/>
      <c r="AC46" s="38"/>
      <c r="AD46" s="38"/>
      <c r="AE46" s="38"/>
      <c r="AF46" s="69"/>
      <c r="AG46" s="275"/>
      <c r="AH46" s="98"/>
      <c r="AI46" s="56">
        <v>17</v>
      </c>
    </row>
    <row r="47" spans="1:35" s="27" customFormat="1" ht="20" hidden="1" customHeight="1" x14ac:dyDescent="0.25">
      <c r="A47" s="71">
        <v>296</v>
      </c>
      <c r="B47" s="71"/>
      <c r="C47" s="42"/>
      <c r="D47" s="42"/>
      <c r="E47" s="63"/>
      <c r="F47" s="64"/>
      <c r="G47" s="64"/>
      <c r="H47" s="132"/>
      <c r="I47" s="132"/>
      <c r="J47" s="64"/>
      <c r="K47" s="64"/>
      <c r="L47" s="64"/>
      <c r="M47" s="64"/>
      <c r="N47" s="66"/>
      <c r="O47" s="66"/>
      <c r="P47" s="66"/>
      <c r="Q47" s="38"/>
      <c r="R47" s="38"/>
      <c r="S47" s="38"/>
      <c r="T47" s="38"/>
      <c r="U47" s="38"/>
      <c r="V47" s="38"/>
      <c r="W47" s="38"/>
      <c r="X47" s="38"/>
      <c r="Y47" s="38"/>
      <c r="Z47" s="69"/>
      <c r="AA47" s="69"/>
      <c r="AB47" s="69"/>
      <c r="AC47" s="38"/>
      <c r="AD47" s="38"/>
      <c r="AE47" s="38"/>
      <c r="AF47" s="69"/>
      <c r="AG47" s="275"/>
      <c r="AH47" s="98"/>
      <c r="AI47" s="56">
        <v>18</v>
      </c>
    </row>
    <row r="48" spans="1:35" s="27" customFormat="1" ht="20" hidden="1" customHeight="1" x14ac:dyDescent="0.25">
      <c r="A48" s="71">
        <v>297</v>
      </c>
      <c r="B48" s="71"/>
      <c r="C48" s="42"/>
      <c r="D48" s="42"/>
      <c r="E48" s="63"/>
      <c r="F48" s="64"/>
      <c r="G48" s="64"/>
      <c r="H48" s="132"/>
      <c r="I48" s="132"/>
      <c r="J48" s="64"/>
      <c r="K48" s="64"/>
      <c r="L48" s="64"/>
      <c r="M48" s="64"/>
      <c r="N48" s="66"/>
      <c r="O48" s="66"/>
      <c r="P48" s="66"/>
      <c r="Q48" s="38"/>
      <c r="R48" s="38"/>
      <c r="S48" s="38"/>
      <c r="T48" s="38"/>
      <c r="U48" s="38"/>
      <c r="V48" s="38"/>
      <c r="W48" s="38"/>
      <c r="X48" s="38"/>
      <c r="Y48" s="38"/>
      <c r="Z48" s="69"/>
      <c r="AA48" s="69"/>
      <c r="AB48" s="69"/>
      <c r="AC48" s="38"/>
      <c r="AD48" s="38"/>
      <c r="AE48" s="38"/>
      <c r="AF48" s="69"/>
      <c r="AG48" s="275"/>
      <c r="AH48" s="98"/>
      <c r="AI48" s="56">
        <v>17</v>
      </c>
    </row>
    <row r="49" spans="1:35" s="27" customFormat="1" ht="20" hidden="1" customHeight="1" x14ac:dyDescent="0.25">
      <c r="A49" s="71">
        <v>298</v>
      </c>
      <c r="B49" s="71"/>
      <c r="C49" s="42"/>
      <c r="D49" s="42"/>
      <c r="E49" s="63"/>
      <c r="F49" s="64"/>
      <c r="G49" s="64"/>
      <c r="H49" s="132"/>
      <c r="I49" s="132"/>
      <c r="J49" s="64"/>
      <c r="K49" s="64"/>
      <c r="L49" s="64"/>
      <c r="M49" s="64"/>
      <c r="N49" s="66"/>
      <c r="O49" s="66"/>
      <c r="P49" s="66"/>
      <c r="Q49" s="38"/>
      <c r="R49" s="38"/>
      <c r="S49" s="38"/>
      <c r="T49" s="38"/>
      <c r="U49" s="38"/>
      <c r="V49" s="38"/>
      <c r="W49" s="38"/>
      <c r="X49" s="38"/>
      <c r="Y49" s="38"/>
      <c r="Z49" s="69"/>
      <c r="AA49" s="69"/>
      <c r="AB49" s="69"/>
      <c r="AC49" s="38"/>
      <c r="AD49" s="38"/>
      <c r="AE49" s="38"/>
      <c r="AF49" s="69"/>
      <c r="AG49" s="275"/>
      <c r="AH49" s="98"/>
      <c r="AI49" s="56">
        <v>17</v>
      </c>
    </row>
    <row r="50" spans="1:35" s="27" customFormat="1" ht="15.5" customHeight="1" x14ac:dyDescent="0.25">
      <c r="A50" s="71"/>
      <c r="B50" s="31"/>
      <c r="C50" s="31"/>
      <c r="D50" s="7" t="s">
        <v>30</v>
      </c>
      <c r="E50" s="8"/>
      <c r="F50" s="31"/>
      <c r="G50" s="31"/>
      <c r="H50" s="34">
        <f>AVERAGE(H3:H49)</f>
        <v>186.23142857142852</v>
      </c>
      <c r="I50" s="34"/>
      <c r="J50" s="33">
        <f t="shared" ref="J50:AF50" si="0">AVERAGE(J3:J49)</f>
        <v>243.68571428571428</v>
      </c>
      <c r="K50" s="33">
        <f t="shared" si="0"/>
        <v>303.60606060606062</v>
      </c>
      <c r="L50" s="33">
        <f t="shared" si="0"/>
        <v>317.78787878787881</v>
      </c>
      <c r="M50" s="33">
        <f t="shared" si="0"/>
        <v>313.0625</v>
      </c>
      <c r="N50" s="34">
        <f t="shared" si="0"/>
        <v>60.151515151515149</v>
      </c>
      <c r="O50" s="34">
        <f t="shared" si="0"/>
        <v>74.333333333333329</v>
      </c>
      <c r="P50" s="34">
        <f t="shared" si="0"/>
        <v>69.625</v>
      </c>
      <c r="Q50" s="175">
        <f t="shared" si="0"/>
        <v>1.1334242424242424</v>
      </c>
      <c r="R50" s="175">
        <f t="shared" si="0"/>
        <v>1.8605151515151519</v>
      </c>
      <c r="S50" s="175">
        <f t="shared" si="0"/>
        <v>3.1130909090909089</v>
      </c>
      <c r="T50" s="175">
        <f t="shared" si="0"/>
        <v>1.1452727272727274</v>
      </c>
      <c r="U50" s="175">
        <f t="shared" si="0"/>
        <v>1.8738787878787879</v>
      </c>
      <c r="V50" s="175">
        <f t="shared" si="0"/>
        <v>3.1157575757575753</v>
      </c>
      <c r="W50" s="175">
        <f t="shared" si="0"/>
        <v>1.15056</v>
      </c>
      <c r="X50" s="175">
        <f t="shared" si="0"/>
        <v>1.8776799999999998</v>
      </c>
      <c r="Y50" s="175">
        <f t="shared" si="0"/>
        <v>3.1287999999999996</v>
      </c>
      <c r="Z50" s="175">
        <f t="shared" si="0"/>
        <v>1.1196060606060603</v>
      </c>
      <c r="AA50" s="175">
        <f t="shared" si="0"/>
        <v>1.8436969696969698</v>
      </c>
      <c r="AB50" s="175">
        <f t="shared" si="0"/>
        <v>3.0851818181818178</v>
      </c>
      <c r="AC50" s="175">
        <f t="shared" si="0"/>
        <v>8.6433749999999989</v>
      </c>
      <c r="AD50" s="175">
        <f t="shared" si="0"/>
        <v>8.5129032258064523</v>
      </c>
      <c r="AE50" s="175">
        <f t="shared" si="0"/>
        <v>8.5114761904761913</v>
      </c>
      <c r="AF50" s="175">
        <f t="shared" si="0"/>
        <v>8.4493124999999996</v>
      </c>
      <c r="AG50" s="32">
        <v>20.04</v>
      </c>
      <c r="AH50" s="33">
        <f>AVERAGE(AH3:AH49)</f>
        <v>603.63636363636363</v>
      </c>
      <c r="AI50" s="56"/>
    </row>
    <row r="51" spans="1:35" s="27" customFormat="1" ht="15.5" customHeight="1" x14ac:dyDescent="0.25">
      <c r="A51" s="71"/>
      <c r="B51" s="31"/>
      <c r="C51" s="31"/>
      <c r="D51" s="7" t="s">
        <v>31</v>
      </c>
      <c r="E51" s="8"/>
      <c r="F51" s="31"/>
      <c r="G51" s="31"/>
      <c r="H51" s="34">
        <f>MAX(H3:H49)</f>
        <v>202.8</v>
      </c>
      <c r="I51" s="34"/>
      <c r="J51" s="33">
        <f t="shared" ref="J51:AF51" si="1">MAX(J3:J49)</f>
        <v>262</v>
      </c>
      <c r="K51" s="33">
        <f t="shared" si="1"/>
        <v>321</v>
      </c>
      <c r="L51" s="33">
        <f t="shared" si="1"/>
        <v>338</v>
      </c>
      <c r="M51" s="33">
        <f t="shared" si="1"/>
        <v>333</v>
      </c>
      <c r="N51" s="34">
        <f t="shared" si="1"/>
        <v>72</v>
      </c>
      <c r="O51" s="34">
        <f t="shared" si="1"/>
        <v>89</v>
      </c>
      <c r="P51" s="34">
        <f t="shared" si="1"/>
        <v>93</v>
      </c>
      <c r="Q51" s="175">
        <f t="shared" si="1"/>
        <v>1.2330000000000001</v>
      </c>
      <c r="R51" s="175">
        <f t="shared" si="1"/>
        <v>1.944</v>
      </c>
      <c r="S51" s="175">
        <f t="shared" si="1"/>
        <v>3.2589999999999999</v>
      </c>
      <c r="T51" s="175">
        <f t="shared" si="1"/>
        <v>1.2370000000000001</v>
      </c>
      <c r="U51" s="175">
        <f t="shared" si="1"/>
        <v>1.9630000000000001</v>
      </c>
      <c r="V51" s="175">
        <f t="shared" si="1"/>
        <v>3.2549999999999999</v>
      </c>
      <c r="W51" s="175">
        <f t="shared" si="1"/>
        <v>1.337</v>
      </c>
      <c r="X51" s="175">
        <f t="shared" si="1"/>
        <v>2.0739999999999998</v>
      </c>
      <c r="Y51" s="175">
        <f t="shared" si="1"/>
        <v>3.3610000000000002</v>
      </c>
      <c r="Z51" s="175">
        <f t="shared" si="1"/>
        <v>1.2</v>
      </c>
      <c r="AA51" s="175">
        <f t="shared" si="1"/>
        <v>1.944</v>
      </c>
      <c r="AB51" s="175">
        <f t="shared" si="1"/>
        <v>3.2549999999999999</v>
      </c>
      <c r="AC51" s="175">
        <f t="shared" si="1"/>
        <v>10.483000000000001</v>
      </c>
      <c r="AD51" s="175">
        <f t="shared" si="1"/>
        <v>9.1199999999999992</v>
      </c>
      <c r="AE51" s="175">
        <f t="shared" si="1"/>
        <v>8.8949999999999996</v>
      </c>
      <c r="AF51" s="175">
        <f t="shared" si="1"/>
        <v>8.9580000000000002</v>
      </c>
      <c r="AG51" s="32">
        <v>21.08</v>
      </c>
      <c r="AH51" s="33">
        <f>MAX(AH3:AH49)</f>
        <v>1080</v>
      </c>
      <c r="AI51" s="56"/>
    </row>
    <row r="52" spans="1:35" s="27" customFormat="1" ht="15.5" customHeight="1" x14ac:dyDescent="0.25">
      <c r="A52" s="71"/>
      <c r="B52" s="31"/>
      <c r="C52" s="31"/>
      <c r="D52" s="7" t="s">
        <v>32</v>
      </c>
      <c r="E52" s="8"/>
      <c r="F52" s="31"/>
      <c r="G52" s="31"/>
      <c r="H52" s="34">
        <f>MIN(H3:H49)</f>
        <v>166.6</v>
      </c>
      <c r="I52" s="34"/>
      <c r="J52" s="33">
        <f t="shared" ref="J52:AF52" si="2">MIN(J3:J49)</f>
        <v>221</v>
      </c>
      <c r="K52" s="33">
        <f t="shared" si="2"/>
        <v>274</v>
      </c>
      <c r="L52" s="33">
        <f t="shared" si="2"/>
        <v>287</v>
      </c>
      <c r="M52" s="33">
        <f t="shared" si="2"/>
        <v>287</v>
      </c>
      <c r="N52" s="34">
        <f t="shared" si="2"/>
        <v>52</v>
      </c>
      <c r="O52" s="34">
        <f t="shared" si="2"/>
        <v>56</v>
      </c>
      <c r="P52" s="34">
        <f t="shared" si="2"/>
        <v>54</v>
      </c>
      <c r="Q52" s="175">
        <f t="shared" si="2"/>
        <v>1.0449999999999999</v>
      </c>
      <c r="R52" s="175">
        <f t="shared" si="2"/>
        <v>1.75</v>
      </c>
      <c r="S52" s="175">
        <f t="shared" si="2"/>
        <v>2.9550000000000001</v>
      </c>
      <c r="T52" s="175">
        <f t="shared" si="2"/>
        <v>1.038</v>
      </c>
      <c r="U52" s="175">
        <f t="shared" si="2"/>
        <v>1.7390000000000001</v>
      </c>
      <c r="V52" s="175">
        <f t="shared" si="2"/>
        <v>2.9279999999999999</v>
      </c>
      <c r="W52" s="175">
        <f t="shared" si="2"/>
        <v>1.075</v>
      </c>
      <c r="X52" s="175">
        <f t="shared" si="2"/>
        <v>1.784</v>
      </c>
      <c r="Y52" s="175">
        <f t="shared" si="2"/>
        <v>2.9809999999999999</v>
      </c>
      <c r="Z52" s="175">
        <f t="shared" si="2"/>
        <v>1.038</v>
      </c>
      <c r="AA52" s="175">
        <f t="shared" si="2"/>
        <v>1.7390000000000001</v>
      </c>
      <c r="AB52" s="175">
        <f t="shared" si="2"/>
        <v>2.9279999999999999</v>
      </c>
      <c r="AC52" s="175">
        <f t="shared" si="2"/>
        <v>8.1229999999999993</v>
      </c>
      <c r="AD52" s="175">
        <f t="shared" si="2"/>
        <v>8.0340000000000007</v>
      </c>
      <c r="AE52" s="175">
        <f t="shared" si="2"/>
        <v>8.1229999999999993</v>
      </c>
      <c r="AF52" s="175">
        <f t="shared" si="2"/>
        <v>8.0340000000000007</v>
      </c>
      <c r="AG52" s="32">
        <v>18.03</v>
      </c>
      <c r="AH52" s="33">
        <f>MIN(AH3:AH49)</f>
        <v>280</v>
      </c>
      <c r="AI52" s="56"/>
    </row>
    <row r="53" spans="1:35" s="27" customFormat="1" ht="4" customHeight="1" x14ac:dyDescent="0.25">
      <c r="A53" s="71"/>
      <c r="B53" s="42"/>
      <c r="C53" s="49"/>
      <c r="D53" s="17"/>
      <c r="E53" s="18"/>
      <c r="F53" s="49"/>
      <c r="G53" s="49"/>
      <c r="H53" s="50"/>
      <c r="I53" s="50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50"/>
      <c r="AA53" s="50"/>
      <c r="AB53" s="50"/>
      <c r="AC53" s="49"/>
      <c r="AD53" s="49"/>
      <c r="AE53" s="49"/>
      <c r="AF53" s="50"/>
      <c r="AG53" s="94"/>
      <c r="AH53" s="99"/>
      <c r="AI53" s="56" t="e">
        <f>CONCATENATE(AF53 &amp; "." &amp;#REF!)</f>
        <v>#REF!</v>
      </c>
    </row>
    <row r="54" spans="1:35" s="27" customFormat="1" hidden="1" x14ac:dyDescent="0.35">
      <c r="A54" s="71"/>
      <c r="AI54" s="57"/>
    </row>
    <row r="55" spans="1:35" s="27" customFormat="1" hidden="1" x14ac:dyDescent="0.35">
      <c r="A55" s="71"/>
      <c r="AI55" s="57"/>
    </row>
    <row r="56" spans="1:35" s="27" customFormat="1" hidden="1" x14ac:dyDescent="0.35">
      <c r="A56" s="71"/>
      <c r="AI56" s="57"/>
    </row>
    <row r="57" spans="1:35" s="27" customFormat="1" hidden="1" x14ac:dyDescent="0.35">
      <c r="A57" s="71"/>
      <c r="AI57" s="57"/>
    </row>
    <row r="58" spans="1:35" s="27" customFormat="1" hidden="1" x14ac:dyDescent="0.35">
      <c r="A58" s="71"/>
      <c r="AI58" s="57"/>
    </row>
    <row r="59" spans="1:35" s="27" customFormat="1" hidden="1" x14ac:dyDescent="0.35">
      <c r="A59" s="71"/>
      <c r="AI59" s="57"/>
    </row>
    <row r="60" spans="1:35" s="27" customFormat="1" hidden="1" x14ac:dyDescent="0.35">
      <c r="A60" s="71"/>
      <c r="AI60" s="57"/>
    </row>
    <row r="61" spans="1:35" s="27" customFormat="1" hidden="1" x14ac:dyDescent="0.35">
      <c r="A61" s="71"/>
      <c r="AI61" s="57"/>
    </row>
    <row r="62" spans="1:35" s="27" customFormat="1" hidden="1" x14ac:dyDescent="0.35">
      <c r="A62" s="71"/>
      <c r="AI62" s="57"/>
    </row>
    <row r="63" spans="1:35" s="27" customFormat="1" hidden="1" x14ac:dyDescent="0.35">
      <c r="A63" s="71"/>
      <c r="AI63" s="57"/>
    </row>
    <row r="64" spans="1:35" s="27" customFormat="1" hidden="1" x14ac:dyDescent="0.35">
      <c r="A64" s="71"/>
      <c r="AI64" s="57"/>
    </row>
    <row r="65" spans="1:35" s="27" customFormat="1" hidden="1" x14ac:dyDescent="0.35">
      <c r="A65" s="71"/>
      <c r="AI65" s="57"/>
    </row>
    <row r="66" spans="1:35" s="27" customFormat="1" hidden="1" x14ac:dyDescent="0.35">
      <c r="A66" s="71"/>
      <c r="AI66" s="57"/>
    </row>
    <row r="67" spans="1:35" s="27" customFormat="1" hidden="1" x14ac:dyDescent="0.35">
      <c r="A67" s="71"/>
      <c r="AI67" s="57"/>
    </row>
    <row r="68" spans="1:35" s="27" customFormat="1" hidden="1" x14ac:dyDescent="0.35">
      <c r="A68" s="71"/>
      <c r="AI68" s="57"/>
    </row>
    <row r="69" spans="1:35" s="27" customFormat="1" hidden="1" x14ac:dyDescent="0.35">
      <c r="A69" s="71"/>
      <c r="AI69" s="57"/>
    </row>
    <row r="70" spans="1:35" s="27" customFormat="1" hidden="1" x14ac:dyDescent="0.35">
      <c r="A70" s="71"/>
      <c r="AI70" s="57"/>
    </row>
    <row r="71" spans="1:35" s="27" customFormat="1" hidden="1" x14ac:dyDescent="0.35">
      <c r="A71" s="71"/>
      <c r="AI71" s="57"/>
    </row>
    <row r="72" spans="1:35" s="27" customFormat="1" hidden="1" x14ac:dyDescent="0.35">
      <c r="A72" s="71"/>
      <c r="AI72" s="57"/>
    </row>
    <row r="73" spans="1:35" s="27" customFormat="1" hidden="1" x14ac:dyDescent="0.35">
      <c r="A73" s="71"/>
      <c r="AI73" s="57"/>
    </row>
    <row r="74" spans="1:35" s="27" customFormat="1" hidden="1" x14ac:dyDescent="0.35">
      <c r="A74" s="71"/>
      <c r="AI74" s="57"/>
    </row>
    <row r="75" spans="1:35" s="27" customFormat="1" hidden="1" x14ac:dyDescent="0.35">
      <c r="A75" s="71"/>
      <c r="AI75" s="57"/>
    </row>
    <row r="76" spans="1:35" s="27" customFormat="1" hidden="1" x14ac:dyDescent="0.35">
      <c r="A76" s="71"/>
      <c r="AI76" s="57"/>
    </row>
    <row r="77" spans="1:35" s="27" customFormat="1" hidden="1" x14ac:dyDescent="0.35">
      <c r="A77" s="71"/>
      <c r="AI77" s="57"/>
    </row>
    <row r="78" spans="1:35" s="27" customFormat="1" hidden="1" x14ac:dyDescent="0.35">
      <c r="A78" s="71"/>
      <c r="AI78" s="57"/>
    </row>
    <row r="79" spans="1:35" s="27" customFormat="1" hidden="1" x14ac:dyDescent="0.35">
      <c r="A79" s="71"/>
      <c r="AI79" s="57"/>
    </row>
    <row r="80" spans="1:35" s="27" customFormat="1" hidden="1" x14ac:dyDescent="0.35">
      <c r="A80" s="71"/>
      <c r="AI80" s="57"/>
    </row>
    <row r="81" spans="1:35" s="27" customFormat="1" hidden="1" x14ac:dyDescent="0.35">
      <c r="A81" s="71"/>
      <c r="AI81" s="57"/>
    </row>
    <row r="82" spans="1:35" s="27" customFormat="1" hidden="1" x14ac:dyDescent="0.35">
      <c r="A82" s="71"/>
      <c r="AI82" s="57"/>
    </row>
    <row r="83" spans="1:35" s="27" customFormat="1" hidden="1" x14ac:dyDescent="0.35">
      <c r="A83" s="71"/>
      <c r="AI83" s="57"/>
    </row>
    <row r="84" spans="1:35" s="27" customFormat="1" hidden="1" x14ac:dyDescent="0.35">
      <c r="A84" s="71"/>
      <c r="AI84" s="57"/>
    </row>
    <row r="85" spans="1:35" s="27" customFormat="1" hidden="1" x14ac:dyDescent="0.35">
      <c r="A85" s="71"/>
      <c r="AI85" s="57"/>
    </row>
    <row r="86" spans="1:35" s="27" customFormat="1" hidden="1" x14ac:dyDescent="0.35">
      <c r="A86" s="71"/>
      <c r="AI86" s="57"/>
    </row>
    <row r="87" spans="1:35" s="27" customFormat="1" hidden="1" x14ac:dyDescent="0.35">
      <c r="A87" s="71"/>
      <c r="AI87" s="57"/>
    </row>
    <row r="88" spans="1:35" s="27" customFormat="1" hidden="1" x14ac:dyDescent="0.35">
      <c r="A88" s="71"/>
      <c r="AI88" s="57"/>
    </row>
    <row r="89" spans="1:35" s="27" customFormat="1" hidden="1" x14ac:dyDescent="0.35">
      <c r="A89" s="71"/>
      <c r="AI89" s="57"/>
    </row>
    <row r="90" spans="1:35" s="27" customFormat="1" hidden="1" x14ac:dyDescent="0.35">
      <c r="A90" s="71"/>
      <c r="AI90" s="57"/>
    </row>
    <row r="91" spans="1:35" s="27" customFormat="1" hidden="1" x14ac:dyDescent="0.35">
      <c r="A91" s="71"/>
      <c r="AI91" s="57"/>
    </row>
    <row r="92" spans="1:35" s="27" customFormat="1" hidden="1" x14ac:dyDescent="0.35">
      <c r="A92" s="71"/>
      <c r="AI92" s="57"/>
    </row>
    <row r="93" spans="1:35" hidden="1" x14ac:dyDescent="0.25">
      <c r="D93" s="43"/>
      <c r="E93" s="43"/>
      <c r="N93" s="43"/>
      <c r="O93" s="43"/>
      <c r="P93" s="43"/>
      <c r="Z93" s="43"/>
      <c r="AA93" s="43"/>
      <c r="AB93" s="43"/>
      <c r="AF93" s="43"/>
      <c r="AG93" s="27"/>
      <c r="AH93" s="43"/>
    </row>
    <row r="94" spans="1:35" hidden="1" x14ac:dyDescent="0.25">
      <c r="D94" s="43"/>
      <c r="E94" s="43"/>
      <c r="N94" s="43"/>
      <c r="O94" s="43"/>
      <c r="P94" s="43"/>
      <c r="Z94" s="43"/>
      <c r="AA94" s="43"/>
      <c r="AB94" s="43"/>
      <c r="AF94" s="43"/>
      <c r="AG94" s="27"/>
      <c r="AH94" s="43"/>
    </row>
    <row r="95" spans="1:35" hidden="1" x14ac:dyDescent="0.25">
      <c r="D95" s="43"/>
      <c r="E95" s="43"/>
      <c r="N95" s="43"/>
      <c r="O95" s="43"/>
      <c r="P95" s="43"/>
      <c r="Z95" s="43"/>
      <c r="AA95" s="43"/>
      <c r="AB95" s="43"/>
      <c r="AF95" s="43"/>
      <c r="AG95" s="27"/>
      <c r="AH95" s="43"/>
    </row>
    <row r="96" spans="1:35" hidden="1" x14ac:dyDescent="0.25">
      <c r="D96" s="43"/>
      <c r="E96" s="43"/>
      <c r="N96" s="43"/>
      <c r="O96" s="43"/>
      <c r="P96" s="43"/>
      <c r="Z96" s="43"/>
      <c r="AA96" s="43"/>
      <c r="AB96" s="43"/>
      <c r="AF96" s="43"/>
      <c r="AG96" s="27"/>
      <c r="AH96" s="43"/>
    </row>
    <row r="97" spans="4:34" hidden="1" x14ac:dyDescent="0.25">
      <c r="D97" s="43"/>
      <c r="E97" s="43"/>
      <c r="N97" s="43"/>
      <c r="O97" s="43"/>
      <c r="P97" s="43"/>
      <c r="Z97" s="43"/>
      <c r="AA97" s="43"/>
      <c r="AB97" s="43"/>
      <c r="AF97" s="43"/>
      <c r="AG97" s="27"/>
      <c r="AH97" s="43"/>
    </row>
    <row r="98" spans="4:34" hidden="1" x14ac:dyDescent="0.25">
      <c r="D98" s="43"/>
      <c r="E98" s="43"/>
      <c r="N98" s="43"/>
      <c r="O98" s="43"/>
      <c r="P98" s="43"/>
      <c r="Z98" s="43"/>
      <c r="AA98" s="43"/>
      <c r="AB98" s="43"/>
      <c r="AF98" s="43"/>
      <c r="AG98" s="27"/>
      <c r="AH98" s="43"/>
    </row>
    <row r="99" spans="4:34" hidden="1" x14ac:dyDescent="0.25">
      <c r="D99" s="43"/>
      <c r="E99" s="43"/>
      <c r="N99" s="43"/>
      <c r="O99" s="43"/>
      <c r="P99" s="43"/>
      <c r="Z99" s="43"/>
      <c r="AA99" s="43"/>
      <c r="AB99" s="43"/>
      <c r="AF99" s="43"/>
      <c r="AG99" s="27"/>
      <c r="AH99" s="43"/>
    </row>
    <row r="100" spans="4:34" hidden="1" x14ac:dyDescent="0.25">
      <c r="D100" s="43"/>
      <c r="E100" s="43"/>
      <c r="N100" s="43"/>
      <c r="O100" s="43"/>
      <c r="P100" s="43"/>
      <c r="Z100" s="43"/>
      <c r="AA100" s="43"/>
      <c r="AB100" s="43"/>
      <c r="AF100" s="43"/>
      <c r="AG100" s="27"/>
      <c r="AH100" s="43"/>
    </row>
    <row r="101" spans="4:34" hidden="1" x14ac:dyDescent="0.25">
      <c r="D101" s="43"/>
      <c r="E101" s="43"/>
      <c r="N101" s="43"/>
      <c r="O101" s="43"/>
      <c r="P101" s="43"/>
      <c r="Z101" s="43"/>
      <c r="AA101" s="43"/>
      <c r="AB101" s="43"/>
      <c r="AF101" s="43"/>
      <c r="AG101" s="27"/>
      <c r="AH101" s="43"/>
    </row>
    <row r="102" spans="4:34" hidden="1" x14ac:dyDescent="0.25">
      <c r="D102" s="43"/>
      <c r="E102" s="43"/>
      <c r="N102" s="43"/>
      <c r="O102" s="43"/>
      <c r="P102" s="43"/>
      <c r="Z102" s="43"/>
      <c r="AA102" s="43"/>
      <c r="AB102" s="43"/>
      <c r="AF102" s="43"/>
      <c r="AG102" s="27"/>
      <c r="AH102" s="43"/>
    </row>
    <row r="103" spans="4:34" hidden="1" x14ac:dyDescent="0.25">
      <c r="D103" s="43"/>
      <c r="E103" s="43"/>
      <c r="N103" s="43"/>
      <c r="O103" s="43"/>
      <c r="P103" s="43"/>
      <c r="Z103" s="43"/>
      <c r="AA103" s="43"/>
      <c r="AB103" s="43"/>
      <c r="AF103" s="43"/>
      <c r="AG103" s="27"/>
      <c r="AH103" s="43"/>
    </row>
    <row r="104" spans="4:34" hidden="1" x14ac:dyDescent="0.25">
      <c r="D104" s="43"/>
      <c r="E104" s="43"/>
      <c r="N104" s="43"/>
      <c r="O104" s="43"/>
      <c r="P104" s="43"/>
      <c r="Z104" s="43"/>
      <c r="AA104" s="43"/>
      <c r="AB104" s="43"/>
      <c r="AF104" s="43"/>
      <c r="AG104" s="27"/>
      <c r="AH104" s="43"/>
    </row>
    <row r="105" spans="4:34" hidden="1" x14ac:dyDescent="0.25">
      <c r="D105" s="43"/>
      <c r="E105" s="43"/>
      <c r="N105" s="43"/>
      <c r="O105" s="43"/>
      <c r="P105" s="43"/>
      <c r="Z105" s="43"/>
      <c r="AA105" s="43"/>
      <c r="AB105" s="43"/>
      <c r="AF105" s="43"/>
      <c r="AG105" s="27"/>
      <c r="AH105" s="43"/>
    </row>
    <row r="106" spans="4:34" hidden="1" x14ac:dyDescent="0.25">
      <c r="D106" s="43"/>
      <c r="E106" s="43"/>
      <c r="N106" s="43"/>
      <c r="O106" s="43"/>
      <c r="P106" s="43"/>
      <c r="Z106" s="43"/>
      <c r="AA106" s="43"/>
      <c r="AB106" s="43"/>
      <c r="AF106" s="43"/>
      <c r="AG106" s="27"/>
      <c r="AH106" s="43"/>
    </row>
    <row r="107" spans="4:34" hidden="1" x14ac:dyDescent="0.25">
      <c r="D107" s="43"/>
      <c r="E107" s="43"/>
      <c r="N107" s="43"/>
      <c r="O107" s="43"/>
      <c r="P107" s="43"/>
      <c r="Z107" s="43"/>
      <c r="AA107" s="43"/>
      <c r="AB107" s="43"/>
      <c r="AF107" s="43"/>
      <c r="AG107" s="27"/>
      <c r="AH107" s="43"/>
    </row>
    <row r="108" spans="4:34" hidden="1" x14ac:dyDescent="0.25">
      <c r="D108" s="43"/>
      <c r="E108" s="43"/>
      <c r="N108" s="43"/>
      <c r="O108" s="43"/>
      <c r="P108" s="43"/>
      <c r="Z108" s="43"/>
      <c r="AA108" s="43"/>
      <c r="AB108" s="43"/>
      <c r="AF108" s="43"/>
      <c r="AG108" s="27"/>
      <c r="AH108" s="43"/>
    </row>
    <row r="109" spans="4:34" hidden="1" x14ac:dyDescent="0.25">
      <c r="D109" s="43"/>
      <c r="E109" s="43"/>
      <c r="N109" s="43"/>
      <c r="O109" s="43"/>
      <c r="P109" s="43"/>
      <c r="Z109" s="43"/>
      <c r="AA109" s="43"/>
      <c r="AB109" s="43"/>
      <c r="AF109" s="43"/>
      <c r="AG109" s="27"/>
      <c r="AH109" s="43"/>
    </row>
    <row r="110" spans="4:34" hidden="1" x14ac:dyDescent="0.25">
      <c r="D110" s="43"/>
      <c r="E110" s="43"/>
      <c r="N110" s="43"/>
      <c r="O110" s="43"/>
      <c r="P110" s="43"/>
      <c r="Z110" s="43"/>
      <c r="AA110" s="43"/>
      <c r="AB110" s="43"/>
      <c r="AF110" s="43"/>
      <c r="AG110" s="27"/>
      <c r="AH110" s="43"/>
    </row>
    <row r="111" spans="4:34" hidden="1" x14ac:dyDescent="0.25">
      <c r="D111" s="43"/>
      <c r="E111" s="43"/>
      <c r="N111" s="43"/>
      <c r="O111" s="43"/>
      <c r="P111" s="43"/>
      <c r="Z111" s="43"/>
      <c r="AA111" s="43"/>
      <c r="AB111" s="43"/>
      <c r="AF111" s="43"/>
      <c r="AG111" s="27"/>
      <c r="AH111" s="43"/>
    </row>
    <row r="112" spans="4:34" hidden="1" x14ac:dyDescent="0.25">
      <c r="D112" s="43"/>
      <c r="E112" s="43"/>
      <c r="N112" s="43"/>
      <c r="O112" s="43"/>
      <c r="P112" s="43"/>
      <c r="Z112" s="43"/>
      <c r="AA112" s="43"/>
      <c r="AB112" s="43"/>
      <c r="AF112" s="43"/>
      <c r="AG112" s="27"/>
      <c r="AH112" s="43"/>
    </row>
    <row r="113" spans="4:34" hidden="1" x14ac:dyDescent="0.25">
      <c r="D113" s="43"/>
      <c r="E113" s="43"/>
      <c r="N113" s="43"/>
      <c r="O113" s="43"/>
      <c r="P113" s="43"/>
      <c r="Z113" s="43"/>
      <c r="AA113" s="43"/>
      <c r="AB113" s="43"/>
      <c r="AF113" s="43"/>
      <c r="AG113" s="27"/>
      <c r="AH113" s="43"/>
    </row>
    <row r="114" spans="4:34" hidden="1" x14ac:dyDescent="0.25">
      <c r="D114" s="43"/>
      <c r="E114" s="43"/>
      <c r="N114" s="43"/>
      <c r="O114" s="43"/>
      <c r="P114" s="43"/>
      <c r="Z114" s="43"/>
      <c r="AA114" s="43"/>
      <c r="AB114" s="43"/>
      <c r="AF114" s="43"/>
      <c r="AG114" s="27"/>
      <c r="AH114" s="43"/>
    </row>
    <row r="115" spans="4:34" hidden="1" x14ac:dyDescent="0.25">
      <c r="D115" s="43"/>
      <c r="E115" s="43"/>
      <c r="N115" s="43"/>
      <c r="O115" s="43"/>
      <c r="P115" s="43"/>
      <c r="Z115" s="43"/>
      <c r="AA115" s="43"/>
      <c r="AB115" s="43"/>
      <c r="AF115" s="43"/>
      <c r="AG115" s="27"/>
      <c r="AH115" s="43"/>
    </row>
    <row r="116" spans="4:34" hidden="1" x14ac:dyDescent="0.25">
      <c r="D116" s="43"/>
      <c r="E116" s="43"/>
      <c r="N116" s="43"/>
      <c r="O116" s="43"/>
      <c r="P116" s="43"/>
      <c r="Z116" s="43"/>
      <c r="AA116" s="43"/>
      <c r="AB116" s="43"/>
      <c r="AF116" s="43"/>
      <c r="AG116" s="27"/>
      <c r="AH116" s="43"/>
    </row>
    <row r="117" spans="4:34" hidden="1" x14ac:dyDescent="0.25">
      <c r="D117" s="43"/>
      <c r="E117" s="43"/>
      <c r="N117" s="43"/>
      <c r="O117" s="43"/>
      <c r="P117" s="43"/>
      <c r="Z117" s="43"/>
      <c r="AA117" s="43"/>
      <c r="AB117" s="43"/>
      <c r="AF117" s="43"/>
      <c r="AG117" s="27"/>
      <c r="AH117" s="43"/>
    </row>
    <row r="118" spans="4:34" hidden="1" x14ac:dyDescent="0.25">
      <c r="D118" s="43"/>
      <c r="E118" s="43"/>
      <c r="N118" s="43"/>
      <c r="O118" s="43"/>
      <c r="P118" s="43"/>
      <c r="Z118" s="43"/>
      <c r="AA118" s="43"/>
      <c r="AB118" s="43"/>
      <c r="AF118" s="43"/>
      <c r="AG118" s="27"/>
      <c r="AH118" s="43"/>
    </row>
    <row r="119" spans="4:34" hidden="1" x14ac:dyDescent="0.25">
      <c r="D119" s="43"/>
      <c r="E119" s="43"/>
      <c r="N119" s="43"/>
      <c r="O119" s="43"/>
      <c r="P119" s="43"/>
      <c r="Z119" s="43"/>
      <c r="AA119" s="43"/>
      <c r="AB119" s="43"/>
      <c r="AF119" s="43"/>
      <c r="AG119" s="27"/>
      <c r="AH119" s="43"/>
    </row>
    <row r="120" spans="4:34" hidden="1" x14ac:dyDescent="0.25">
      <c r="D120" s="43"/>
      <c r="E120" s="43"/>
      <c r="N120" s="43"/>
      <c r="O120" s="43"/>
      <c r="P120" s="43"/>
      <c r="Z120" s="43"/>
      <c r="AA120" s="43"/>
      <c r="AB120" s="43"/>
      <c r="AF120" s="43"/>
      <c r="AG120" s="27"/>
      <c r="AH120" s="43"/>
    </row>
    <row r="121" spans="4:34" hidden="1" x14ac:dyDescent="0.25">
      <c r="D121" s="43"/>
      <c r="E121" s="43"/>
      <c r="N121" s="43"/>
      <c r="O121" s="43"/>
      <c r="P121" s="43"/>
      <c r="Z121" s="43"/>
      <c r="AA121" s="43"/>
      <c r="AB121" s="43"/>
      <c r="AF121" s="43"/>
      <c r="AG121" s="27"/>
      <c r="AH121" s="43"/>
    </row>
    <row r="122" spans="4:34" hidden="1" x14ac:dyDescent="0.25">
      <c r="D122" s="43"/>
      <c r="E122" s="43"/>
      <c r="N122" s="43"/>
      <c r="O122" s="43"/>
      <c r="P122" s="43"/>
      <c r="Z122" s="43"/>
      <c r="AA122" s="43"/>
      <c r="AB122" s="43"/>
      <c r="AF122" s="43"/>
      <c r="AG122" s="27"/>
      <c r="AH122" s="43"/>
    </row>
    <row r="123" spans="4:34" hidden="1" x14ac:dyDescent="0.25">
      <c r="D123" s="43"/>
      <c r="E123" s="43"/>
      <c r="N123" s="43"/>
      <c r="O123" s="43"/>
      <c r="P123" s="43"/>
      <c r="Z123" s="43"/>
      <c r="AA123" s="43"/>
      <c r="AB123" s="43"/>
      <c r="AF123" s="43"/>
      <c r="AG123" s="27"/>
      <c r="AH123" s="43"/>
    </row>
    <row r="124" spans="4:34" hidden="1" x14ac:dyDescent="0.25">
      <c r="D124" s="43"/>
      <c r="E124" s="43"/>
      <c r="N124" s="43"/>
      <c r="O124" s="43"/>
      <c r="P124" s="43"/>
      <c r="Z124" s="43"/>
      <c r="AA124" s="43"/>
      <c r="AB124" s="43"/>
      <c r="AF124" s="43"/>
      <c r="AG124" s="27"/>
      <c r="AH124" s="43"/>
    </row>
    <row r="125" spans="4:34" hidden="1" x14ac:dyDescent="0.25">
      <c r="D125" s="43"/>
      <c r="E125" s="43"/>
      <c r="N125" s="43"/>
      <c r="O125" s="43"/>
      <c r="P125" s="43"/>
      <c r="Z125" s="43"/>
      <c r="AA125" s="43"/>
      <c r="AB125" s="43"/>
      <c r="AF125" s="43"/>
      <c r="AG125" s="27"/>
      <c r="AH125" s="43"/>
    </row>
    <row r="126" spans="4:34" hidden="1" x14ac:dyDescent="0.25">
      <c r="D126" s="43"/>
      <c r="E126" s="43"/>
      <c r="N126" s="43"/>
      <c r="O126" s="43"/>
      <c r="P126" s="43"/>
      <c r="Z126" s="43"/>
      <c r="AA126" s="43"/>
      <c r="AB126" s="43"/>
      <c r="AF126" s="43"/>
      <c r="AG126" s="27"/>
      <c r="AH126" s="43"/>
    </row>
    <row r="127" spans="4:34" hidden="1" x14ac:dyDescent="0.25">
      <c r="D127" s="43"/>
      <c r="E127" s="43"/>
      <c r="N127" s="43"/>
      <c r="O127" s="43"/>
      <c r="P127" s="43"/>
      <c r="Z127" s="43"/>
      <c r="AA127" s="43"/>
      <c r="AB127" s="43"/>
      <c r="AF127" s="43"/>
      <c r="AG127" s="27"/>
      <c r="AH127" s="43"/>
    </row>
    <row r="128" spans="4:34" hidden="1" x14ac:dyDescent="0.25">
      <c r="D128" s="43"/>
      <c r="E128" s="43"/>
      <c r="N128" s="43"/>
      <c r="O128" s="43"/>
      <c r="P128" s="43"/>
      <c r="Z128" s="43"/>
      <c r="AA128" s="43"/>
      <c r="AB128" s="43"/>
      <c r="AF128" s="43"/>
      <c r="AG128" s="27"/>
      <c r="AH128" s="43"/>
    </row>
    <row r="129" spans="4:34" hidden="1" x14ac:dyDescent="0.25">
      <c r="D129" s="43"/>
      <c r="E129" s="43"/>
      <c r="N129" s="43"/>
      <c r="O129" s="43"/>
      <c r="P129" s="43"/>
      <c r="Z129" s="43"/>
      <c r="AA129" s="43"/>
      <c r="AB129" s="43"/>
      <c r="AF129" s="43"/>
      <c r="AG129" s="27"/>
      <c r="AH129" s="43"/>
    </row>
    <row r="130" spans="4:34" hidden="1" x14ac:dyDescent="0.25">
      <c r="D130" s="43"/>
      <c r="E130" s="43"/>
      <c r="N130" s="43"/>
      <c r="O130" s="43"/>
      <c r="P130" s="43"/>
      <c r="Z130" s="43"/>
      <c r="AA130" s="43"/>
      <c r="AB130" s="43"/>
      <c r="AF130" s="43"/>
      <c r="AG130" s="27"/>
      <c r="AH130" s="43"/>
    </row>
    <row r="131" spans="4:34" hidden="1" x14ac:dyDescent="0.25">
      <c r="D131" s="43"/>
      <c r="E131" s="43"/>
      <c r="N131" s="43"/>
      <c r="O131" s="43"/>
      <c r="P131" s="43"/>
      <c r="Z131" s="43"/>
      <c r="AA131" s="43"/>
      <c r="AB131" s="43"/>
      <c r="AF131" s="43"/>
      <c r="AG131" s="27"/>
      <c r="AH131" s="43"/>
    </row>
    <row r="132" spans="4:34" hidden="1" x14ac:dyDescent="0.25">
      <c r="D132" s="43"/>
      <c r="E132" s="43"/>
      <c r="N132" s="43"/>
      <c r="O132" s="43"/>
      <c r="P132" s="43"/>
      <c r="Z132" s="43"/>
      <c r="AA132" s="43"/>
      <c r="AB132" s="43"/>
      <c r="AF132" s="43"/>
      <c r="AG132" s="27"/>
      <c r="AH132" s="43"/>
    </row>
    <row r="133" spans="4:34" hidden="1" x14ac:dyDescent="0.25">
      <c r="D133" s="43"/>
      <c r="E133" s="43"/>
      <c r="N133" s="43"/>
      <c r="O133" s="43"/>
      <c r="P133" s="43"/>
      <c r="Z133" s="43"/>
      <c r="AA133" s="43"/>
      <c r="AB133" s="43"/>
      <c r="AF133" s="43"/>
      <c r="AG133" s="27"/>
      <c r="AH133" s="43"/>
    </row>
    <row r="134" spans="4:34" hidden="1" x14ac:dyDescent="0.25">
      <c r="D134" s="43"/>
      <c r="E134" s="43"/>
      <c r="N134" s="43"/>
      <c r="O134" s="43"/>
      <c r="P134" s="43"/>
      <c r="Z134" s="43"/>
      <c r="AA134" s="43"/>
      <c r="AB134" s="43"/>
      <c r="AF134" s="43"/>
      <c r="AG134" s="27"/>
      <c r="AH134" s="43"/>
    </row>
    <row r="135" spans="4:34" hidden="1" x14ac:dyDescent="0.25">
      <c r="D135" s="43"/>
      <c r="E135" s="43"/>
      <c r="N135" s="43"/>
      <c r="O135" s="43"/>
      <c r="P135" s="43"/>
      <c r="Z135" s="43"/>
      <c r="AA135" s="43"/>
      <c r="AB135" s="43"/>
      <c r="AF135" s="43"/>
      <c r="AG135" s="27"/>
      <c r="AH135" s="43"/>
    </row>
    <row r="136" spans="4:34" hidden="1" x14ac:dyDescent="0.25">
      <c r="D136" s="43"/>
      <c r="E136" s="43"/>
      <c r="N136" s="43"/>
      <c r="O136" s="43"/>
      <c r="P136" s="43"/>
      <c r="Z136" s="43"/>
      <c r="AA136" s="43"/>
      <c r="AB136" s="43"/>
      <c r="AF136" s="43"/>
      <c r="AG136" s="27"/>
      <c r="AH136" s="43"/>
    </row>
    <row r="137" spans="4:34" hidden="1" x14ac:dyDescent="0.25">
      <c r="D137" s="43"/>
      <c r="E137" s="43"/>
      <c r="N137" s="43"/>
      <c r="O137" s="43"/>
      <c r="P137" s="43"/>
      <c r="Z137" s="43"/>
      <c r="AA137" s="43"/>
      <c r="AB137" s="43"/>
      <c r="AF137" s="43"/>
      <c r="AG137" s="27"/>
      <c r="AH137" s="43"/>
    </row>
    <row r="138" spans="4:34" hidden="1" x14ac:dyDescent="0.25">
      <c r="D138" s="43"/>
      <c r="E138" s="43"/>
      <c r="N138" s="43"/>
      <c r="O138" s="43"/>
      <c r="P138" s="43"/>
      <c r="Z138" s="43"/>
      <c r="AA138" s="43"/>
      <c r="AB138" s="43"/>
      <c r="AF138" s="43"/>
      <c r="AG138" s="27"/>
      <c r="AH138" s="43"/>
    </row>
    <row r="139" spans="4:34" hidden="1" x14ac:dyDescent="0.25">
      <c r="D139" s="43"/>
      <c r="E139" s="43"/>
      <c r="N139" s="43"/>
      <c r="O139" s="43"/>
      <c r="P139" s="43"/>
      <c r="Z139" s="43"/>
      <c r="AA139" s="43"/>
      <c r="AB139" s="43"/>
      <c r="AF139" s="43"/>
      <c r="AG139" s="27"/>
      <c r="AH139" s="43"/>
    </row>
    <row r="140" spans="4:34" hidden="1" x14ac:dyDescent="0.25">
      <c r="D140" s="43"/>
      <c r="E140" s="43"/>
      <c r="N140" s="43"/>
      <c r="O140" s="43"/>
      <c r="P140" s="43"/>
      <c r="Z140" s="43"/>
      <c r="AA140" s="43"/>
      <c r="AB140" s="43"/>
      <c r="AF140" s="43"/>
      <c r="AG140" s="27"/>
      <c r="AH140" s="43"/>
    </row>
    <row r="141" spans="4:34" hidden="1" x14ac:dyDescent="0.25">
      <c r="D141" s="43"/>
      <c r="E141" s="43"/>
      <c r="N141" s="43"/>
      <c r="O141" s="43"/>
      <c r="P141" s="43"/>
      <c r="Z141" s="43"/>
      <c r="AA141" s="43"/>
      <c r="AB141" s="43"/>
      <c r="AF141" s="43"/>
      <c r="AG141" s="27"/>
      <c r="AH141" s="43"/>
    </row>
    <row r="142" spans="4:34" hidden="1" x14ac:dyDescent="0.25">
      <c r="D142" s="43"/>
      <c r="E142" s="43"/>
      <c r="N142" s="43"/>
      <c r="O142" s="43"/>
      <c r="P142" s="43"/>
      <c r="Z142" s="43"/>
      <c r="AA142" s="43"/>
      <c r="AB142" s="43"/>
      <c r="AF142" s="43"/>
      <c r="AG142" s="27"/>
      <c r="AH142" s="43"/>
    </row>
    <row r="143" spans="4:34" hidden="1" x14ac:dyDescent="0.25">
      <c r="D143" s="43"/>
      <c r="E143" s="43"/>
      <c r="N143" s="43"/>
      <c r="O143" s="43"/>
      <c r="P143" s="43"/>
      <c r="Z143" s="43"/>
      <c r="AA143" s="43"/>
      <c r="AB143" s="43"/>
      <c r="AF143" s="43"/>
      <c r="AG143" s="27"/>
      <c r="AH143" s="43"/>
    </row>
    <row r="144" spans="4:34" hidden="1" x14ac:dyDescent="0.25">
      <c r="D144" s="43"/>
      <c r="E144" s="43"/>
      <c r="N144" s="43"/>
      <c r="O144" s="43"/>
      <c r="P144" s="43"/>
      <c r="Z144" s="43"/>
      <c r="AA144" s="43"/>
      <c r="AB144" s="43"/>
      <c r="AF144" s="43"/>
      <c r="AG144" s="27"/>
      <c r="AH144" s="43"/>
    </row>
    <row r="145" spans="4:34" hidden="1" x14ac:dyDescent="0.25">
      <c r="D145" s="43"/>
      <c r="E145" s="43"/>
      <c r="N145" s="43"/>
      <c r="O145" s="43"/>
      <c r="P145" s="43"/>
      <c r="Z145" s="43"/>
      <c r="AA145" s="43"/>
      <c r="AB145" s="43"/>
      <c r="AF145" s="43"/>
      <c r="AG145" s="27"/>
      <c r="AH145" s="43"/>
    </row>
    <row r="146" spans="4:34" hidden="1" x14ac:dyDescent="0.25">
      <c r="D146" s="43"/>
      <c r="E146" s="43"/>
      <c r="N146" s="43"/>
      <c r="O146" s="43"/>
      <c r="P146" s="43"/>
      <c r="Z146" s="43"/>
      <c r="AA146" s="43"/>
      <c r="AB146" s="43"/>
      <c r="AF146" s="43"/>
      <c r="AG146" s="27"/>
      <c r="AH146" s="43"/>
    </row>
    <row r="147" spans="4:34" hidden="1" x14ac:dyDescent="0.25">
      <c r="D147" s="43"/>
      <c r="E147" s="43"/>
      <c r="N147" s="43"/>
      <c r="O147" s="43"/>
      <c r="P147" s="43"/>
      <c r="Z147" s="43"/>
      <c r="AA147" s="43"/>
      <c r="AB147" s="43"/>
      <c r="AF147" s="43"/>
      <c r="AG147" s="27"/>
      <c r="AH147" s="43"/>
    </row>
    <row r="148" spans="4:34" hidden="1" x14ac:dyDescent="0.25">
      <c r="D148" s="43"/>
      <c r="E148" s="43"/>
      <c r="N148" s="43"/>
      <c r="O148" s="43"/>
      <c r="P148" s="43"/>
      <c r="Z148" s="43"/>
      <c r="AA148" s="43"/>
      <c r="AB148" s="43"/>
      <c r="AF148" s="43"/>
      <c r="AG148" s="27"/>
      <c r="AH148" s="43"/>
    </row>
    <row r="149" spans="4:34" hidden="1" x14ac:dyDescent="0.25">
      <c r="D149" s="43"/>
      <c r="E149" s="43"/>
      <c r="N149" s="43"/>
      <c r="O149" s="43"/>
      <c r="P149" s="43"/>
      <c r="Z149" s="43"/>
      <c r="AA149" s="43"/>
      <c r="AB149" s="43"/>
      <c r="AF149" s="43"/>
      <c r="AG149" s="27"/>
      <c r="AH149" s="43"/>
    </row>
    <row r="150" spans="4:34" hidden="1" x14ac:dyDescent="0.25">
      <c r="D150" s="43"/>
      <c r="E150" s="43"/>
      <c r="N150" s="43"/>
      <c r="O150" s="43"/>
      <c r="P150" s="43"/>
      <c r="Z150" s="43"/>
      <c r="AA150" s="43"/>
      <c r="AB150" s="43"/>
      <c r="AF150" s="43"/>
      <c r="AG150" s="27"/>
      <c r="AH150" s="43"/>
    </row>
    <row r="151" spans="4:34" hidden="1" x14ac:dyDescent="0.25">
      <c r="D151" s="43"/>
      <c r="E151" s="43"/>
      <c r="N151" s="43"/>
      <c r="O151" s="43"/>
      <c r="P151" s="43"/>
      <c r="Z151" s="43"/>
      <c r="AA151" s="43"/>
      <c r="AB151" s="43"/>
      <c r="AF151" s="43"/>
      <c r="AG151" s="27"/>
      <c r="AH151" s="43"/>
    </row>
    <row r="152" spans="4:34" hidden="1" x14ac:dyDescent="0.25">
      <c r="D152" s="43"/>
      <c r="E152" s="43"/>
      <c r="N152" s="43"/>
      <c r="O152" s="43"/>
      <c r="P152" s="43"/>
      <c r="Z152" s="43"/>
      <c r="AA152" s="43"/>
      <c r="AB152" s="43"/>
      <c r="AF152" s="43"/>
      <c r="AG152" s="27"/>
      <c r="AH152" s="43"/>
    </row>
    <row r="153" spans="4:34" hidden="1" x14ac:dyDescent="0.25">
      <c r="D153" s="43"/>
      <c r="E153" s="43"/>
      <c r="N153" s="43"/>
      <c r="O153" s="43"/>
      <c r="P153" s="43"/>
      <c r="Z153" s="43"/>
      <c r="AA153" s="43"/>
      <c r="AB153" s="43"/>
      <c r="AF153" s="43"/>
      <c r="AG153" s="27"/>
      <c r="AH153" s="43"/>
    </row>
    <row r="154" spans="4:34" hidden="1" x14ac:dyDescent="0.25">
      <c r="D154" s="43"/>
      <c r="E154" s="43"/>
      <c r="N154" s="43"/>
      <c r="O154" s="43"/>
      <c r="P154" s="43"/>
      <c r="Z154" s="43"/>
      <c r="AA154" s="43"/>
      <c r="AB154" s="43"/>
      <c r="AF154" s="43"/>
      <c r="AG154" s="27"/>
      <c r="AH154" s="43"/>
    </row>
    <row r="155" spans="4:34" hidden="1" x14ac:dyDescent="0.25">
      <c r="D155" s="43"/>
      <c r="E155" s="43"/>
      <c r="N155" s="43"/>
      <c r="O155" s="43"/>
      <c r="P155" s="43"/>
      <c r="Z155" s="43"/>
      <c r="AA155" s="43"/>
      <c r="AB155" s="43"/>
      <c r="AF155" s="43"/>
      <c r="AG155" s="27"/>
      <c r="AH155" s="43"/>
    </row>
    <row r="156" spans="4:34" hidden="1" x14ac:dyDescent="0.25">
      <c r="D156" s="43"/>
      <c r="E156" s="43"/>
      <c r="N156" s="43"/>
      <c r="O156" s="43"/>
      <c r="P156" s="43"/>
      <c r="Z156" s="43"/>
      <c r="AA156" s="43"/>
      <c r="AB156" s="43"/>
      <c r="AF156" s="43"/>
      <c r="AG156" s="27"/>
      <c r="AH156" s="43"/>
    </row>
    <row r="157" spans="4:34" hidden="1" x14ac:dyDescent="0.25">
      <c r="D157" s="43"/>
      <c r="E157" s="43"/>
      <c r="N157" s="43"/>
      <c r="O157" s="43"/>
      <c r="P157" s="43"/>
      <c r="Z157" s="43"/>
      <c r="AA157" s="43"/>
      <c r="AB157" s="43"/>
      <c r="AF157" s="43"/>
      <c r="AG157" s="27"/>
      <c r="AH157" s="43"/>
    </row>
    <row r="158" spans="4:34" hidden="1" x14ac:dyDescent="0.25">
      <c r="D158" s="43"/>
      <c r="E158" s="43"/>
      <c r="N158" s="43"/>
      <c r="O158" s="43"/>
      <c r="P158" s="43"/>
      <c r="Z158" s="43"/>
      <c r="AA158" s="43"/>
      <c r="AB158" s="43"/>
      <c r="AF158" s="43"/>
      <c r="AG158" s="27"/>
      <c r="AH158" s="43"/>
    </row>
    <row r="159" spans="4:34" hidden="1" x14ac:dyDescent="0.25">
      <c r="D159" s="43"/>
      <c r="E159" s="43"/>
      <c r="N159" s="43"/>
      <c r="O159" s="43"/>
      <c r="P159" s="43"/>
      <c r="Z159" s="43"/>
      <c r="AA159" s="43"/>
      <c r="AB159" s="43"/>
      <c r="AF159" s="43"/>
      <c r="AG159" s="27"/>
      <c r="AH159" s="43"/>
    </row>
    <row r="160" spans="4:34" hidden="1" x14ac:dyDescent="0.25">
      <c r="D160" s="43"/>
      <c r="E160" s="43"/>
      <c r="N160" s="43"/>
      <c r="O160" s="43"/>
      <c r="P160" s="43"/>
      <c r="Z160" s="43"/>
      <c r="AA160" s="43"/>
      <c r="AB160" s="43"/>
      <c r="AF160" s="43"/>
      <c r="AG160" s="27"/>
      <c r="AH160" s="43"/>
    </row>
    <row r="161" spans="4:34" hidden="1" x14ac:dyDescent="0.25">
      <c r="D161" s="43"/>
      <c r="E161" s="43"/>
      <c r="N161" s="43"/>
      <c r="O161" s="43"/>
      <c r="P161" s="43"/>
      <c r="Z161" s="43"/>
      <c r="AA161" s="43"/>
      <c r="AB161" s="43"/>
      <c r="AF161" s="43"/>
      <c r="AG161" s="27"/>
      <c r="AH161" s="43"/>
    </row>
    <row r="162" spans="4:34" hidden="1" x14ac:dyDescent="0.25">
      <c r="D162" s="43"/>
      <c r="E162" s="43"/>
      <c r="N162" s="43"/>
      <c r="O162" s="43"/>
      <c r="P162" s="43"/>
      <c r="Z162" s="43"/>
      <c r="AA162" s="43"/>
      <c r="AB162" s="43"/>
      <c r="AF162" s="43"/>
      <c r="AG162" s="27"/>
      <c r="AH162" s="43"/>
    </row>
    <row r="163" spans="4:34" hidden="1" x14ac:dyDescent="0.25">
      <c r="D163" s="43"/>
      <c r="E163" s="43"/>
      <c r="N163" s="43"/>
      <c r="O163" s="43"/>
      <c r="P163" s="43"/>
      <c r="Z163" s="43"/>
      <c r="AA163" s="43"/>
      <c r="AB163" s="43"/>
      <c r="AF163" s="43"/>
      <c r="AG163" s="27"/>
      <c r="AH163" s="43"/>
    </row>
    <row r="164" spans="4:34" hidden="1" x14ac:dyDescent="0.25">
      <c r="D164" s="43"/>
      <c r="E164" s="43"/>
      <c r="N164" s="43"/>
      <c r="O164" s="43"/>
      <c r="P164" s="43"/>
      <c r="Z164" s="43"/>
      <c r="AA164" s="43"/>
      <c r="AB164" s="43"/>
      <c r="AF164" s="43"/>
      <c r="AG164" s="27"/>
      <c r="AH164" s="43"/>
    </row>
    <row r="165" spans="4:34" hidden="1" x14ac:dyDescent="0.25">
      <c r="D165" s="43"/>
      <c r="E165" s="43"/>
      <c r="N165" s="43"/>
      <c r="O165" s="43"/>
      <c r="P165" s="43"/>
      <c r="Z165" s="43"/>
      <c r="AA165" s="43"/>
      <c r="AB165" s="43"/>
      <c r="AF165" s="43"/>
      <c r="AG165" s="27"/>
      <c r="AH165" s="43"/>
    </row>
    <row r="166" spans="4:34" hidden="1" x14ac:dyDescent="0.25">
      <c r="D166" s="43"/>
      <c r="E166" s="43"/>
      <c r="N166" s="43"/>
      <c r="O166" s="43"/>
      <c r="P166" s="43"/>
      <c r="Z166" s="43"/>
      <c r="AA166" s="43"/>
      <c r="AB166" s="43"/>
      <c r="AF166" s="43"/>
      <c r="AG166" s="27"/>
      <c r="AH166" s="43"/>
    </row>
    <row r="167" spans="4:34" hidden="1" x14ac:dyDescent="0.25">
      <c r="D167" s="43"/>
      <c r="E167" s="43"/>
      <c r="N167" s="43"/>
      <c r="O167" s="43"/>
      <c r="P167" s="43"/>
      <c r="Z167" s="43"/>
      <c r="AA167" s="43"/>
      <c r="AB167" s="43"/>
      <c r="AF167" s="43"/>
      <c r="AG167" s="27"/>
      <c r="AH167" s="43"/>
    </row>
    <row r="168" spans="4:34" hidden="1" x14ac:dyDescent="0.25">
      <c r="D168" s="43"/>
      <c r="E168" s="43"/>
      <c r="N168" s="43"/>
      <c r="O168" s="43"/>
      <c r="P168" s="43"/>
      <c r="Z168" s="43"/>
      <c r="AA168" s="43"/>
      <c r="AB168" s="43"/>
      <c r="AF168" s="43"/>
      <c r="AG168" s="27"/>
      <c r="AH168" s="43"/>
    </row>
    <row r="169" spans="4:34" hidden="1" x14ac:dyDescent="0.25">
      <c r="D169" s="43"/>
      <c r="E169" s="43"/>
      <c r="N169" s="43"/>
      <c r="O169" s="43"/>
      <c r="P169" s="43"/>
      <c r="Z169" s="43"/>
      <c r="AA169" s="43"/>
      <c r="AB169" s="43"/>
      <c r="AF169" s="43"/>
      <c r="AG169" s="27"/>
      <c r="AH169" s="43"/>
    </row>
    <row r="170" spans="4:34" hidden="1" x14ac:dyDescent="0.25">
      <c r="D170" s="43"/>
      <c r="E170" s="43"/>
      <c r="N170" s="43"/>
      <c r="O170" s="43"/>
      <c r="P170" s="43"/>
      <c r="Z170" s="43"/>
      <c r="AA170" s="43"/>
      <c r="AB170" s="43"/>
      <c r="AF170" s="43"/>
      <c r="AG170" s="27"/>
      <c r="AH170" s="43"/>
    </row>
    <row r="171" spans="4:34" hidden="1" x14ac:dyDescent="0.25">
      <c r="D171" s="43"/>
      <c r="E171" s="43"/>
      <c r="N171" s="43"/>
      <c r="O171" s="43"/>
      <c r="P171" s="43"/>
      <c r="Z171" s="43"/>
      <c r="AA171" s="43"/>
      <c r="AB171" s="43"/>
      <c r="AF171" s="43"/>
      <c r="AG171" s="27"/>
      <c r="AH171" s="43"/>
    </row>
    <row r="172" spans="4:34" hidden="1" x14ac:dyDescent="0.25">
      <c r="D172" s="43"/>
      <c r="E172" s="43"/>
      <c r="N172" s="43"/>
      <c r="O172" s="43"/>
      <c r="P172" s="43"/>
      <c r="Z172" s="43"/>
      <c r="AA172" s="43"/>
      <c r="AB172" s="43"/>
      <c r="AF172" s="43"/>
      <c r="AG172" s="27"/>
      <c r="AH172" s="43"/>
    </row>
    <row r="173" spans="4:34" hidden="1" x14ac:dyDescent="0.25">
      <c r="D173" s="43"/>
      <c r="E173" s="43"/>
      <c r="N173" s="43"/>
      <c r="O173" s="43"/>
      <c r="P173" s="43"/>
      <c r="Z173" s="43"/>
      <c r="AA173" s="43"/>
      <c r="AB173" s="43"/>
      <c r="AF173" s="43"/>
      <c r="AG173" s="27"/>
      <c r="AH173" s="43"/>
    </row>
    <row r="174" spans="4:34" hidden="1" x14ac:dyDescent="0.25">
      <c r="D174" s="43"/>
      <c r="E174" s="43"/>
      <c r="N174" s="43"/>
      <c r="O174" s="43"/>
      <c r="P174" s="43"/>
      <c r="Z174" s="43"/>
      <c r="AA174" s="43"/>
      <c r="AB174" s="43"/>
      <c r="AF174" s="43"/>
      <c r="AG174" s="27"/>
      <c r="AH174" s="43"/>
    </row>
    <row r="175" spans="4:34" hidden="1" x14ac:dyDescent="0.25">
      <c r="D175" s="43"/>
      <c r="E175" s="43"/>
      <c r="N175" s="43"/>
      <c r="O175" s="43"/>
      <c r="P175" s="43"/>
      <c r="Z175" s="43"/>
      <c r="AA175" s="43"/>
      <c r="AB175" s="43"/>
      <c r="AF175" s="43"/>
      <c r="AG175" s="27"/>
      <c r="AH175" s="43"/>
    </row>
    <row r="176" spans="4:34" hidden="1" x14ac:dyDescent="0.25">
      <c r="D176" s="43"/>
      <c r="E176" s="43"/>
      <c r="N176" s="43"/>
      <c r="O176" s="43"/>
      <c r="P176" s="43"/>
      <c r="Z176" s="43"/>
      <c r="AA176" s="43"/>
      <c r="AB176" s="43"/>
      <c r="AF176" s="43"/>
      <c r="AG176" s="27"/>
      <c r="AH176" s="43"/>
    </row>
    <row r="177" spans="4:34" hidden="1" x14ac:dyDescent="0.25">
      <c r="D177" s="43"/>
      <c r="E177" s="43"/>
      <c r="N177" s="43"/>
      <c r="O177" s="43"/>
      <c r="P177" s="43"/>
      <c r="Z177" s="43"/>
      <c r="AA177" s="43"/>
      <c r="AB177" s="43"/>
      <c r="AF177" s="43"/>
      <c r="AG177" s="27"/>
      <c r="AH177" s="43"/>
    </row>
    <row r="178" spans="4:34" hidden="1" x14ac:dyDescent="0.25">
      <c r="D178" s="43"/>
      <c r="E178" s="43"/>
      <c r="N178" s="43"/>
      <c r="O178" s="43"/>
      <c r="P178" s="43"/>
      <c r="Z178" s="43"/>
      <c r="AA178" s="43"/>
      <c r="AB178" s="43"/>
      <c r="AF178" s="43"/>
      <c r="AG178" s="27"/>
      <c r="AH178" s="43"/>
    </row>
    <row r="179" spans="4:34" hidden="1" x14ac:dyDescent="0.25">
      <c r="D179" s="43"/>
      <c r="E179" s="43"/>
      <c r="N179" s="43"/>
      <c r="O179" s="43"/>
      <c r="P179" s="43"/>
      <c r="Z179" s="43"/>
      <c r="AA179" s="43"/>
      <c r="AB179" s="43"/>
      <c r="AF179" s="43"/>
      <c r="AG179" s="27"/>
      <c r="AH179" s="43"/>
    </row>
    <row r="180" spans="4:34" hidden="1" x14ac:dyDescent="0.25">
      <c r="D180" s="43"/>
      <c r="E180" s="43"/>
      <c r="N180" s="43"/>
      <c r="O180" s="43"/>
      <c r="P180" s="43"/>
      <c r="Z180" s="43"/>
      <c r="AA180" s="43"/>
      <c r="AB180" s="43"/>
      <c r="AF180" s="43"/>
      <c r="AG180" s="27"/>
      <c r="AH180" s="43"/>
    </row>
    <row r="181" spans="4:34" hidden="1" x14ac:dyDescent="0.25">
      <c r="D181" s="43"/>
      <c r="E181" s="43"/>
      <c r="N181" s="43"/>
      <c r="O181" s="43"/>
      <c r="P181" s="43"/>
      <c r="Z181" s="43"/>
      <c r="AA181" s="43"/>
      <c r="AB181" s="43"/>
      <c r="AF181" s="43"/>
      <c r="AG181" s="27"/>
      <c r="AH181" s="43"/>
    </row>
    <row r="182" spans="4:34" hidden="1" x14ac:dyDescent="0.25">
      <c r="D182" s="43"/>
      <c r="E182" s="43"/>
      <c r="N182" s="43"/>
      <c r="O182" s="43"/>
      <c r="P182" s="43"/>
      <c r="Z182" s="43"/>
      <c r="AA182" s="43"/>
      <c r="AB182" s="43"/>
      <c r="AF182" s="43"/>
      <c r="AG182" s="27"/>
      <c r="AH182" s="43"/>
    </row>
    <row r="183" spans="4:34" hidden="1" x14ac:dyDescent="0.25">
      <c r="D183" s="43"/>
      <c r="E183" s="43"/>
      <c r="N183" s="43"/>
      <c r="O183" s="43"/>
      <c r="P183" s="43"/>
      <c r="Z183" s="43"/>
      <c r="AA183" s="43"/>
      <c r="AB183" s="43"/>
      <c r="AF183" s="43"/>
      <c r="AG183" s="27"/>
      <c r="AH183" s="43"/>
    </row>
    <row r="184" spans="4:34" hidden="1" x14ac:dyDescent="0.25">
      <c r="D184" s="43"/>
      <c r="E184" s="43"/>
      <c r="N184" s="43"/>
      <c r="O184" s="43"/>
      <c r="P184" s="43"/>
      <c r="Z184" s="43"/>
      <c r="AA184" s="43"/>
      <c r="AB184" s="43"/>
      <c r="AF184" s="43"/>
      <c r="AG184" s="27"/>
      <c r="AH184" s="43"/>
    </row>
    <row r="185" spans="4:34" hidden="1" x14ac:dyDescent="0.25">
      <c r="D185" s="43"/>
      <c r="E185" s="43"/>
      <c r="N185" s="43"/>
      <c r="O185" s="43"/>
      <c r="P185" s="43"/>
      <c r="Z185" s="43"/>
      <c r="AA185" s="43"/>
      <c r="AB185" s="43"/>
      <c r="AF185" s="43"/>
      <c r="AG185" s="27"/>
      <c r="AH185" s="43"/>
    </row>
    <row r="186" spans="4:34" hidden="1" x14ac:dyDescent="0.25">
      <c r="D186" s="43"/>
      <c r="E186" s="43"/>
      <c r="N186" s="43"/>
      <c r="O186" s="43"/>
      <c r="P186" s="43"/>
      <c r="Z186" s="43"/>
      <c r="AA186" s="43"/>
      <c r="AB186" s="43"/>
      <c r="AF186" s="43"/>
      <c r="AG186" s="27"/>
      <c r="AH186" s="43"/>
    </row>
    <row r="187" spans="4:34" hidden="1" x14ac:dyDescent="0.25">
      <c r="D187" s="43"/>
      <c r="E187" s="43"/>
      <c r="N187" s="43"/>
      <c r="O187" s="43"/>
      <c r="P187" s="43"/>
      <c r="Z187" s="43"/>
      <c r="AA187" s="43"/>
      <c r="AB187" s="43"/>
      <c r="AF187" s="43"/>
      <c r="AG187" s="27"/>
      <c r="AH187" s="43"/>
    </row>
    <row r="188" spans="4:34" hidden="1" x14ac:dyDescent="0.25">
      <c r="D188" s="43"/>
      <c r="E188" s="43"/>
      <c r="N188" s="43"/>
      <c r="O188" s="43"/>
      <c r="P188" s="43"/>
      <c r="Z188" s="43"/>
      <c r="AA188" s="43"/>
      <c r="AB188" s="43"/>
      <c r="AF188" s="43"/>
      <c r="AG188" s="27"/>
      <c r="AH188" s="43"/>
    </row>
    <row r="189" spans="4:34" hidden="1" x14ac:dyDescent="0.25">
      <c r="D189" s="43"/>
      <c r="E189" s="43"/>
      <c r="N189" s="43"/>
      <c r="O189" s="43"/>
      <c r="P189" s="43"/>
      <c r="Z189" s="43"/>
      <c r="AA189" s="43"/>
      <c r="AB189" s="43"/>
      <c r="AF189" s="43"/>
      <c r="AG189" s="27"/>
      <c r="AH189" s="43"/>
    </row>
    <row r="190" spans="4:34" hidden="1" x14ac:dyDescent="0.25">
      <c r="D190" s="43"/>
      <c r="E190" s="43"/>
      <c r="N190" s="43"/>
      <c r="O190" s="43"/>
      <c r="P190" s="43"/>
      <c r="Z190" s="43"/>
      <c r="AA190" s="43"/>
      <c r="AB190" s="43"/>
      <c r="AF190" s="43"/>
      <c r="AG190" s="27"/>
      <c r="AH190" s="43"/>
    </row>
    <row r="191" spans="4:34" hidden="1" x14ac:dyDescent="0.25">
      <c r="D191" s="43"/>
      <c r="E191" s="43"/>
      <c r="N191" s="43"/>
      <c r="O191" s="43"/>
      <c r="P191" s="43"/>
      <c r="Z191" s="43"/>
      <c r="AA191" s="43"/>
      <c r="AB191" s="43"/>
      <c r="AF191" s="43"/>
      <c r="AG191" s="27"/>
      <c r="AH191" s="43"/>
    </row>
    <row r="192" spans="4:34" hidden="1" x14ac:dyDescent="0.25">
      <c r="D192" s="43"/>
      <c r="E192" s="43"/>
      <c r="N192" s="43"/>
      <c r="O192" s="43"/>
      <c r="P192" s="43"/>
      <c r="Z192" s="43"/>
      <c r="AA192" s="43"/>
      <c r="AB192" s="43"/>
      <c r="AF192" s="43"/>
      <c r="AG192" s="27"/>
      <c r="AH192" s="43"/>
    </row>
    <row r="193" spans="4:34" hidden="1" x14ac:dyDescent="0.25">
      <c r="D193" s="43"/>
      <c r="E193" s="43"/>
      <c r="N193" s="43"/>
      <c r="O193" s="43"/>
      <c r="P193" s="43"/>
      <c r="Z193" s="43"/>
      <c r="AA193" s="43"/>
      <c r="AB193" s="43"/>
      <c r="AF193" s="43"/>
      <c r="AG193" s="27"/>
      <c r="AH193" s="43"/>
    </row>
    <row r="194" spans="4:34" hidden="1" x14ac:dyDescent="0.25">
      <c r="D194" s="43"/>
      <c r="E194" s="43"/>
      <c r="N194" s="43"/>
      <c r="O194" s="43"/>
      <c r="P194" s="43"/>
      <c r="Z194" s="43"/>
      <c r="AA194" s="43"/>
      <c r="AB194" s="43"/>
      <c r="AF194" s="43"/>
      <c r="AG194" s="27"/>
      <c r="AH194" s="43"/>
    </row>
    <row r="195" spans="4:34" hidden="1" x14ac:dyDescent="0.25">
      <c r="D195" s="43"/>
      <c r="E195" s="43"/>
      <c r="N195" s="43"/>
      <c r="O195" s="43"/>
      <c r="P195" s="43"/>
      <c r="Z195" s="43"/>
      <c r="AA195" s="43"/>
      <c r="AB195" s="43"/>
      <c r="AF195" s="43"/>
      <c r="AG195" s="27"/>
      <c r="AH195" s="43"/>
    </row>
    <row r="196" spans="4:34" hidden="1" x14ac:dyDescent="0.25">
      <c r="D196" s="43"/>
      <c r="E196" s="43"/>
      <c r="N196" s="43"/>
      <c r="O196" s="43"/>
      <c r="P196" s="43"/>
      <c r="Z196" s="43"/>
      <c r="AA196" s="43"/>
      <c r="AB196" s="43"/>
      <c r="AF196" s="43"/>
      <c r="AG196" s="27"/>
      <c r="AH196" s="43"/>
    </row>
    <row r="197" spans="4:34" hidden="1" x14ac:dyDescent="0.25">
      <c r="D197" s="43"/>
      <c r="E197" s="43"/>
      <c r="N197" s="43"/>
      <c r="O197" s="43"/>
      <c r="P197" s="43"/>
      <c r="Z197" s="43"/>
      <c r="AA197" s="43"/>
      <c r="AB197" s="43"/>
      <c r="AF197" s="43"/>
      <c r="AG197" s="27"/>
      <c r="AH197" s="43"/>
    </row>
    <row r="198" spans="4:34" hidden="1" x14ac:dyDescent="0.25">
      <c r="D198" s="43"/>
      <c r="E198" s="43"/>
      <c r="N198" s="43"/>
      <c r="O198" s="43"/>
      <c r="P198" s="43"/>
      <c r="Z198" s="43"/>
      <c r="AA198" s="43"/>
      <c r="AB198" s="43"/>
      <c r="AF198" s="43"/>
      <c r="AG198" s="27"/>
      <c r="AH198" s="43"/>
    </row>
    <row r="199" spans="4:34" hidden="1" x14ac:dyDescent="0.25">
      <c r="D199" s="43"/>
      <c r="E199" s="43"/>
      <c r="N199" s="43"/>
      <c r="O199" s="43"/>
      <c r="P199" s="43"/>
      <c r="Z199" s="43"/>
      <c r="AA199" s="43"/>
      <c r="AB199" s="43"/>
      <c r="AF199" s="43"/>
      <c r="AG199" s="27"/>
      <c r="AH199" s="43"/>
    </row>
    <row r="200" spans="4:34" hidden="1" x14ac:dyDescent="0.25">
      <c r="D200" s="43"/>
      <c r="E200" s="43"/>
      <c r="N200" s="43"/>
      <c r="O200" s="43"/>
      <c r="P200" s="43"/>
      <c r="Z200" s="43"/>
      <c r="AA200" s="43"/>
      <c r="AB200" s="43"/>
      <c r="AF200" s="43"/>
      <c r="AG200" s="27"/>
      <c r="AH200" s="43"/>
    </row>
    <row r="201" spans="4:34" hidden="1" x14ac:dyDescent="0.25">
      <c r="D201" s="43"/>
      <c r="E201" s="43"/>
      <c r="N201" s="43"/>
      <c r="O201" s="43"/>
      <c r="P201" s="43"/>
      <c r="Z201" s="43"/>
      <c r="AA201" s="43"/>
      <c r="AB201" s="43"/>
      <c r="AF201" s="43"/>
      <c r="AG201" s="27"/>
      <c r="AH201" s="43"/>
    </row>
    <row r="202" spans="4:34" hidden="1" x14ac:dyDescent="0.25">
      <c r="D202" s="43"/>
      <c r="E202" s="43"/>
      <c r="N202" s="43"/>
      <c r="O202" s="43"/>
      <c r="P202" s="43"/>
      <c r="Z202" s="43"/>
      <c r="AA202" s="43"/>
      <c r="AB202" s="43"/>
      <c r="AF202" s="43"/>
      <c r="AG202" s="27"/>
      <c r="AH202" s="43"/>
    </row>
    <row r="203" spans="4:34" hidden="1" x14ac:dyDescent="0.25">
      <c r="D203" s="43"/>
      <c r="E203" s="43"/>
      <c r="N203" s="43"/>
      <c r="O203" s="43"/>
      <c r="P203" s="43"/>
      <c r="Z203" s="43"/>
      <c r="AA203" s="43"/>
      <c r="AB203" s="43"/>
      <c r="AF203" s="43"/>
      <c r="AG203" s="27"/>
      <c r="AH203" s="43"/>
    </row>
    <row r="204" spans="4:34" hidden="1" x14ac:dyDescent="0.25">
      <c r="D204" s="43"/>
      <c r="E204" s="43"/>
      <c r="N204" s="43"/>
      <c r="O204" s="43"/>
      <c r="P204" s="43"/>
      <c r="Z204" s="43"/>
      <c r="AA204" s="43"/>
      <c r="AB204" s="43"/>
      <c r="AF204" s="43"/>
      <c r="AG204" s="27"/>
      <c r="AH204" s="43"/>
    </row>
    <row r="205" spans="4:34" hidden="1" x14ac:dyDescent="0.25">
      <c r="D205" s="43"/>
      <c r="E205" s="43"/>
      <c r="N205" s="43"/>
      <c r="O205" s="43"/>
      <c r="P205" s="43"/>
      <c r="Z205" s="43"/>
      <c r="AA205" s="43"/>
      <c r="AB205" s="43"/>
      <c r="AF205" s="43"/>
      <c r="AG205" s="27"/>
      <c r="AH205" s="43"/>
    </row>
    <row r="206" spans="4:34" hidden="1" x14ac:dyDescent="0.25">
      <c r="D206" s="43"/>
      <c r="E206" s="43"/>
      <c r="N206" s="43"/>
      <c r="O206" s="43"/>
      <c r="P206" s="43"/>
      <c r="Z206" s="43"/>
      <c r="AA206" s="43"/>
      <c r="AB206" s="43"/>
      <c r="AF206" s="43"/>
      <c r="AG206" s="27"/>
      <c r="AH206" s="43"/>
    </row>
    <row r="207" spans="4:34" hidden="1" x14ac:dyDescent="0.25">
      <c r="D207" s="43"/>
      <c r="E207" s="43"/>
      <c r="N207" s="43"/>
      <c r="O207" s="43"/>
      <c r="P207" s="43"/>
      <c r="Z207" s="43"/>
      <c r="AA207" s="43"/>
      <c r="AB207" s="43"/>
      <c r="AF207" s="43"/>
      <c r="AG207" s="27"/>
      <c r="AH207" s="43"/>
    </row>
    <row r="208" spans="4:34" hidden="1" x14ac:dyDescent="0.25">
      <c r="D208" s="43"/>
      <c r="E208" s="43"/>
      <c r="N208" s="43"/>
      <c r="O208" s="43"/>
      <c r="P208" s="43"/>
      <c r="Z208" s="43"/>
      <c r="AA208" s="43"/>
      <c r="AB208" s="43"/>
      <c r="AF208" s="43"/>
      <c r="AG208" s="27"/>
      <c r="AH208" s="43"/>
    </row>
    <row r="209" spans="4:34" hidden="1" x14ac:dyDescent="0.25">
      <c r="D209" s="43"/>
      <c r="E209" s="43"/>
      <c r="N209" s="43"/>
      <c r="O209" s="43"/>
      <c r="P209" s="43"/>
      <c r="Z209" s="43"/>
      <c r="AA209" s="43"/>
      <c r="AB209" s="43"/>
      <c r="AF209" s="43"/>
      <c r="AG209" s="27"/>
      <c r="AH209" s="43"/>
    </row>
    <row r="210" spans="4:34" hidden="1" x14ac:dyDescent="0.25">
      <c r="D210" s="43"/>
      <c r="E210" s="43"/>
      <c r="N210" s="43"/>
      <c r="O210" s="43"/>
      <c r="P210" s="43"/>
      <c r="Z210" s="43"/>
      <c r="AA210" s="43"/>
      <c r="AB210" s="43"/>
      <c r="AF210" s="43"/>
      <c r="AG210" s="27"/>
      <c r="AH210" s="43"/>
    </row>
    <row r="211" spans="4:34" hidden="1" x14ac:dyDescent="0.25">
      <c r="D211" s="43"/>
      <c r="E211" s="43"/>
      <c r="N211" s="43"/>
      <c r="O211" s="43"/>
      <c r="P211" s="43"/>
      <c r="Z211" s="43"/>
      <c r="AA211" s="43"/>
      <c r="AB211" s="43"/>
      <c r="AF211" s="43"/>
      <c r="AG211" s="27"/>
      <c r="AH211" s="43"/>
    </row>
    <row r="212" spans="4:34" hidden="1" x14ac:dyDescent="0.25">
      <c r="D212" s="43"/>
      <c r="E212" s="43"/>
      <c r="N212" s="43"/>
      <c r="O212" s="43"/>
      <c r="P212" s="43"/>
      <c r="Z212" s="43"/>
      <c r="AA212" s="43"/>
      <c r="AB212" s="43"/>
      <c r="AF212" s="43"/>
      <c r="AG212" s="27"/>
      <c r="AH212" s="43"/>
    </row>
    <row r="213" spans="4:34" hidden="1" x14ac:dyDescent="0.25">
      <c r="D213" s="43"/>
      <c r="E213" s="43"/>
      <c r="N213" s="43"/>
      <c r="O213" s="43"/>
      <c r="P213" s="43"/>
      <c r="Z213" s="43"/>
      <c r="AA213" s="43"/>
      <c r="AB213" s="43"/>
      <c r="AF213" s="43"/>
      <c r="AG213" s="27"/>
      <c r="AH213" s="43"/>
    </row>
    <row r="214" spans="4:34" hidden="1" x14ac:dyDescent="0.25">
      <c r="D214" s="43"/>
      <c r="E214" s="43"/>
      <c r="N214" s="43"/>
      <c r="O214" s="43"/>
      <c r="P214" s="43"/>
      <c r="Z214" s="43"/>
      <c r="AA214" s="43"/>
      <c r="AB214" s="43"/>
      <c r="AF214" s="43"/>
      <c r="AG214" s="27"/>
      <c r="AH214" s="43"/>
    </row>
    <row r="215" spans="4:34" hidden="1" x14ac:dyDescent="0.25">
      <c r="D215" s="43"/>
      <c r="E215" s="43"/>
      <c r="N215" s="43"/>
      <c r="O215" s="43"/>
      <c r="P215" s="43"/>
      <c r="Z215" s="43"/>
      <c r="AA215" s="43"/>
      <c r="AB215" s="43"/>
      <c r="AF215" s="43"/>
      <c r="AG215" s="27"/>
      <c r="AH215" s="43"/>
    </row>
    <row r="216" spans="4:34" hidden="1" x14ac:dyDescent="0.25">
      <c r="D216" s="43"/>
      <c r="E216" s="43"/>
      <c r="N216" s="43"/>
      <c r="O216" s="43"/>
      <c r="P216" s="43"/>
      <c r="Z216" s="43"/>
      <c r="AA216" s="43"/>
      <c r="AB216" s="43"/>
      <c r="AF216" s="43"/>
      <c r="AG216" s="27"/>
      <c r="AH216" s="43"/>
    </row>
    <row r="217" spans="4:34" hidden="1" x14ac:dyDescent="0.25">
      <c r="D217" s="43"/>
      <c r="E217" s="43"/>
      <c r="N217" s="43"/>
      <c r="O217" s="43"/>
      <c r="P217" s="43"/>
      <c r="Z217" s="43"/>
      <c r="AA217" s="43"/>
      <c r="AB217" s="43"/>
      <c r="AF217" s="43"/>
      <c r="AG217" s="27"/>
      <c r="AH217" s="43"/>
    </row>
    <row r="218" spans="4:34" hidden="1" x14ac:dyDescent="0.25">
      <c r="D218" s="43"/>
      <c r="E218" s="43"/>
      <c r="N218" s="43"/>
      <c r="O218" s="43"/>
      <c r="P218" s="43"/>
      <c r="Z218" s="43"/>
      <c r="AA218" s="43"/>
      <c r="AB218" s="43"/>
      <c r="AF218" s="43"/>
      <c r="AG218" s="27"/>
      <c r="AH218" s="43"/>
    </row>
    <row r="219" spans="4:34" hidden="1" x14ac:dyDescent="0.25">
      <c r="D219" s="43"/>
      <c r="E219" s="43"/>
      <c r="N219" s="43"/>
      <c r="O219" s="43"/>
      <c r="P219" s="43"/>
      <c r="Z219" s="43"/>
      <c r="AA219" s="43"/>
      <c r="AB219" s="43"/>
      <c r="AF219" s="43"/>
      <c r="AG219" s="27"/>
      <c r="AH219" s="43"/>
    </row>
    <row r="220" spans="4:34" hidden="1" x14ac:dyDescent="0.25">
      <c r="D220" s="43"/>
      <c r="E220" s="43"/>
      <c r="N220" s="43"/>
      <c r="O220" s="43"/>
      <c r="P220" s="43"/>
      <c r="Z220" s="43"/>
      <c r="AA220" s="43"/>
      <c r="AB220" s="43"/>
      <c r="AF220" s="43"/>
      <c r="AG220" s="27"/>
      <c r="AH220" s="43"/>
    </row>
    <row r="221" spans="4:34" hidden="1" x14ac:dyDescent="0.25">
      <c r="D221" s="43"/>
      <c r="E221" s="43"/>
      <c r="N221" s="43"/>
      <c r="O221" s="43"/>
      <c r="P221" s="43"/>
      <c r="Z221" s="43"/>
      <c r="AA221" s="43"/>
      <c r="AB221" s="43"/>
      <c r="AF221" s="43"/>
      <c r="AG221" s="27"/>
      <c r="AH221" s="43"/>
    </row>
    <row r="222" spans="4:34" hidden="1" x14ac:dyDescent="0.25">
      <c r="D222" s="43"/>
      <c r="E222" s="43"/>
      <c r="N222" s="43"/>
      <c r="O222" s="43"/>
      <c r="P222" s="43"/>
      <c r="Z222" s="43"/>
      <c r="AA222" s="43"/>
      <c r="AB222" s="43"/>
      <c r="AF222" s="43"/>
      <c r="AG222" s="27"/>
      <c r="AH222" s="43"/>
    </row>
    <row r="223" spans="4:34" hidden="1" x14ac:dyDescent="0.25">
      <c r="D223" s="43"/>
      <c r="E223" s="43"/>
      <c r="N223" s="43"/>
      <c r="O223" s="43"/>
      <c r="P223" s="43"/>
      <c r="Z223" s="43"/>
      <c r="AA223" s="43"/>
      <c r="AB223" s="43"/>
      <c r="AF223" s="43"/>
      <c r="AG223" s="27"/>
      <c r="AH223" s="43"/>
    </row>
    <row r="224" spans="4:34" hidden="1" x14ac:dyDescent="0.25">
      <c r="D224" s="43"/>
      <c r="E224" s="43"/>
      <c r="N224" s="43"/>
      <c r="O224" s="43"/>
      <c r="P224" s="43"/>
      <c r="Z224" s="43"/>
      <c r="AA224" s="43"/>
      <c r="AB224" s="43"/>
      <c r="AF224" s="43"/>
      <c r="AG224" s="27"/>
      <c r="AH224" s="43"/>
    </row>
    <row r="225" spans="4:34" hidden="1" x14ac:dyDescent="0.25">
      <c r="D225" s="43"/>
      <c r="E225" s="43"/>
      <c r="N225" s="43"/>
      <c r="O225" s="43"/>
      <c r="P225" s="43"/>
      <c r="Z225" s="43"/>
      <c r="AA225" s="43"/>
      <c r="AB225" s="43"/>
      <c r="AF225" s="43"/>
      <c r="AG225" s="27"/>
      <c r="AH225" s="43"/>
    </row>
    <row r="226" spans="4:34" hidden="1" x14ac:dyDescent="0.25">
      <c r="D226" s="43"/>
      <c r="E226" s="43"/>
      <c r="N226" s="43"/>
      <c r="O226" s="43"/>
      <c r="P226" s="43"/>
      <c r="Z226" s="43"/>
      <c r="AA226" s="43"/>
      <c r="AB226" s="43"/>
      <c r="AF226" s="43"/>
      <c r="AG226" s="27"/>
      <c r="AH226" s="43"/>
    </row>
    <row r="227" spans="4:34" hidden="1" x14ac:dyDescent="0.25">
      <c r="D227" s="43"/>
      <c r="E227" s="43"/>
      <c r="N227" s="43"/>
      <c r="O227" s="43"/>
      <c r="P227" s="43"/>
      <c r="Z227" s="43"/>
      <c r="AA227" s="43"/>
      <c r="AB227" s="43"/>
      <c r="AF227" s="43"/>
      <c r="AG227" s="27"/>
      <c r="AH227" s="43"/>
    </row>
    <row r="228" spans="4:34" hidden="1" x14ac:dyDescent="0.25">
      <c r="D228" s="43"/>
      <c r="E228" s="43"/>
      <c r="N228" s="43"/>
      <c r="O228" s="43"/>
      <c r="P228" s="43"/>
      <c r="Z228" s="43"/>
      <c r="AA228" s="43"/>
      <c r="AB228" s="43"/>
      <c r="AF228" s="43"/>
      <c r="AG228" s="27"/>
      <c r="AH228" s="43"/>
    </row>
    <row r="229" spans="4:34" hidden="1" x14ac:dyDescent="0.25">
      <c r="D229" s="43"/>
      <c r="E229" s="43"/>
      <c r="N229" s="43"/>
      <c r="O229" s="43"/>
      <c r="P229" s="43"/>
      <c r="Z229" s="43"/>
      <c r="AA229" s="43"/>
      <c r="AB229" s="43"/>
      <c r="AF229" s="43"/>
      <c r="AG229" s="27"/>
      <c r="AH229" s="43"/>
    </row>
    <row r="230" spans="4:34" hidden="1" x14ac:dyDescent="0.25">
      <c r="D230" s="43"/>
      <c r="E230" s="43"/>
      <c r="N230" s="43"/>
      <c r="O230" s="43"/>
      <c r="P230" s="43"/>
      <c r="Z230" s="43"/>
      <c r="AA230" s="43"/>
      <c r="AB230" s="43"/>
      <c r="AF230" s="43"/>
      <c r="AG230" s="27"/>
      <c r="AH230" s="43"/>
    </row>
    <row r="231" spans="4:34" hidden="1" x14ac:dyDescent="0.25">
      <c r="D231" s="43"/>
      <c r="E231" s="43"/>
      <c r="N231" s="43"/>
      <c r="O231" s="43"/>
      <c r="P231" s="43"/>
      <c r="Z231" s="43"/>
      <c r="AA231" s="43"/>
      <c r="AB231" s="43"/>
      <c r="AF231" s="43"/>
      <c r="AG231" s="27"/>
      <c r="AH231" s="43"/>
    </row>
    <row r="232" spans="4:34" hidden="1" x14ac:dyDescent="0.25">
      <c r="D232" s="43"/>
      <c r="E232" s="43"/>
      <c r="N232" s="43"/>
      <c r="O232" s="43"/>
      <c r="P232" s="43"/>
      <c r="Z232" s="43"/>
      <c r="AA232" s="43"/>
      <c r="AB232" s="43"/>
      <c r="AF232" s="43"/>
      <c r="AG232" s="27"/>
      <c r="AH232" s="43"/>
    </row>
    <row r="233" spans="4:34" hidden="1" x14ac:dyDescent="0.25">
      <c r="D233" s="43"/>
      <c r="E233" s="43"/>
      <c r="N233" s="43"/>
      <c r="O233" s="43"/>
      <c r="P233" s="43"/>
      <c r="Z233" s="43"/>
      <c r="AA233" s="43"/>
      <c r="AB233" s="43"/>
      <c r="AF233" s="43"/>
      <c r="AG233" s="27"/>
      <c r="AH233" s="43"/>
    </row>
    <row r="234" spans="4:34" hidden="1" x14ac:dyDescent="0.25">
      <c r="D234" s="43"/>
      <c r="E234" s="43"/>
      <c r="N234" s="43"/>
      <c r="O234" s="43"/>
      <c r="P234" s="43"/>
      <c r="Z234" s="43"/>
      <c r="AA234" s="43"/>
      <c r="AB234" s="43"/>
      <c r="AF234" s="43"/>
      <c r="AG234" s="27"/>
      <c r="AH234" s="43"/>
    </row>
    <row r="235" spans="4:34" hidden="1" x14ac:dyDescent="0.25">
      <c r="D235" s="43"/>
      <c r="E235" s="43"/>
      <c r="N235" s="43"/>
      <c r="O235" s="43"/>
      <c r="P235" s="43"/>
      <c r="Z235" s="43"/>
      <c r="AA235" s="43"/>
      <c r="AB235" s="43"/>
      <c r="AF235" s="43"/>
      <c r="AG235" s="27"/>
      <c r="AH235" s="43"/>
    </row>
    <row r="236" spans="4:34" hidden="1" x14ac:dyDescent="0.25">
      <c r="D236" s="43"/>
      <c r="E236" s="43"/>
      <c r="N236" s="43"/>
      <c r="O236" s="43"/>
      <c r="P236" s="43"/>
      <c r="Z236" s="43"/>
      <c r="AA236" s="43"/>
      <c r="AB236" s="43"/>
      <c r="AF236" s="43"/>
      <c r="AG236" s="27"/>
      <c r="AH236" s="43"/>
    </row>
    <row r="237" spans="4:34" hidden="1" x14ac:dyDescent="0.25">
      <c r="D237" s="43"/>
      <c r="E237" s="43"/>
      <c r="N237" s="43"/>
      <c r="O237" s="43"/>
      <c r="P237" s="43"/>
      <c r="Z237" s="43"/>
      <c r="AA237" s="43"/>
      <c r="AB237" s="43"/>
      <c r="AF237" s="43"/>
      <c r="AG237" s="27"/>
      <c r="AH237" s="43"/>
    </row>
    <row r="238" spans="4:34" hidden="1" x14ac:dyDescent="0.25">
      <c r="D238" s="43"/>
      <c r="E238" s="43"/>
      <c r="N238" s="43"/>
      <c r="O238" s="43"/>
      <c r="P238" s="43"/>
      <c r="Z238" s="43"/>
      <c r="AA238" s="43"/>
      <c r="AB238" s="43"/>
      <c r="AF238" s="43"/>
      <c r="AG238" s="27"/>
      <c r="AH238" s="43"/>
    </row>
    <row r="239" spans="4:34" hidden="1" x14ac:dyDescent="0.25">
      <c r="D239" s="43"/>
      <c r="E239" s="43"/>
      <c r="N239" s="43"/>
      <c r="O239" s="43"/>
      <c r="P239" s="43"/>
      <c r="Z239" s="43"/>
      <c r="AA239" s="43"/>
      <c r="AB239" s="43"/>
      <c r="AF239" s="43"/>
      <c r="AG239" s="27"/>
      <c r="AH239" s="43"/>
    </row>
    <row r="240" spans="4:34" hidden="1" x14ac:dyDescent="0.25">
      <c r="D240" s="43"/>
      <c r="E240" s="43"/>
      <c r="N240" s="43"/>
      <c r="O240" s="43"/>
      <c r="P240" s="43"/>
      <c r="Z240" s="43"/>
      <c r="AA240" s="43"/>
      <c r="AB240" s="43"/>
      <c r="AF240" s="43"/>
      <c r="AG240" s="27"/>
      <c r="AH240" s="43"/>
    </row>
    <row r="241" spans="4:34" hidden="1" x14ac:dyDescent="0.25">
      <c r="D241" s="43"/>
      <c r="E241" s="43"/>
      <c r="N241" s="43"/>
      <c r="O241" s="43"/>
      <c r="P241" s="43"/>
      <c r="Z241" s="43"/>
      <c r="AA241" s="43"/>
      <c r="AB241" s="43"/>
      <c r="AF241" s="43"/>
      <c r="AG241" s="27"/>
      <c r="AH241" s="43"/>
    </row>
    <row r="242" spans="4:34" hidden="1" x14ac:dyDescent="0.25">
      <c r="D242" s="43"/>
      <c r="E242" s="43"/>
      <c r="N242" s="43"/>
      <c r="O242" s="43"/>
      <c r="P242" s="43"/>
      <c r="Z242" s="43"/>
      <c r="AA242" s="43"/>
      <c r="AB242" s="43"/>
      <c r="AF242" s="43"/>
      <c r="AG242" s="27"/>
      <c r="AH242" s="43"/>
    </row>
    <row r="243" spans="4:34" hidden="1" x14ac:dyDescent="0.25">
      <c r="D243" s="43"/>
      <c r="E243" s="43"/>
      <c r="N243" s="43"/>
      <c r="O243" s="43"/>
      <c r="P243" s="43"/>
      <c r="Z243" s="43"/>
      <c r="AA243" s="43"/>
      <c r="AB243" s="43"/>
      <c r="AF243" s="43"/>
      <c r="AG243" s="27"/>
      <c r="AH243" s="43"/>
    </row>
    <row r="244" spans="4:34" hidden="1" x14ac:dyDescent="0.25">
      <c r="D244" s="43"/>
      <c r="E244" s="43"/>
      <c r="N244" s="43"/>
      <c r="O244" s="43"/>
      <c r="P244" s="43"/>
      <c r="Z244" s="43"/>
      <c r="AA244" s="43"/>
      <c r="AB244" s="43"/>
      <c r="AF244" s="43"/>
      <c r="AG244" s="27"/>
      <c r="AH244" s="43"/>
    </row>
    <row r="245" spans="4:34" hidden="1" x14ac:dyDescent="0.25">
      <c r="D245" s="43"/>
      <c r="E245" s="43"/>
      <c r="N245" s="43"/>
      <c r="O245" s="43"/>
      <c r="P245" s="43"/>
      <c r="Z245" s="43"/>
      <c r="AA245" s="43"/>
      <c r="AB245" s="43"/>
      <c r="AF245" s="43"/>
      <c r="AG245" s="27"/>
      <c r="AH245" s="43"/>
    </row>
    <row r="246" spans="4:34" hidden="1" x14ac:dyDescent="0.25">
      <c r="D246" s="43"/>
      <c r="E246" s="43"/>
      <c r="N246" s="43"/>
      <c r="O246" s="43"/>
      <c r="P246" s="43"/>
      <c r="Z246" s="43"/>
      <c r="AA246" s="43"/>
      <c r="AB246" s="43"/>
      <c r="AF246" s="43"/>
      <c r="AG246" s="27"/>
      <c r="AH246" s="43"/>
    </row>
    <row r="247" spans="4:34" hidden="1" x14ac:dyDescent="0.25">
      <c r="D247" s="43"/>
      <c r="E247" s="43"/>
      <c r="N247" s="43"/>
      <c r="O247" s="43"/>
      <c r="P247" s="43"/>
      <c r="Z247" s="43"/>
      <c r="AA247" s="43"/>
      <c r="AB247" s="43"/>
      <c r="AF247" s="43"/>
      <c r="AG247" s="27"/>
      <c r="AH247" s="43"/>
    </row>
    <row r="248" spans="4:34" hidden="1" x14ac:dyDescent="0.25">
      <c r="D248" s="43"/>
      <c r="E248" s="43"/>
      <c r="N248" s="43"/>
      <c r="O248" s="43"/>
      <c r="P248" s="43"/>
      <c r="Z248" s="43"/>
      <c r="AA248" s="43"/>
      <c r="AB248" s="43"/>
      <c r="AF248" s="43"/>
      <c r="AG248" s="27"/>
      <c r="AH248" s="43"/>
    </row>
    <row r="249" spans="4:34" hidden="1" x14ac:dyDescent="0.25">
      <c r="D249" s="43"/>
      <c r="E249" s="43"/>
      <c r="N249" s="43"/>
      <c r="O249" s="43"/>
      <c r="P249" s="43"/>
      <c r="Z249" s="43"/>
      <c r="AA249" s="43"/>
      <c r="AB249" s="43"/>
      <c r="AF249" s="43"/>
      <c r="AG249" s="27"/>
      <c r="AH249" s="43"/>
    </row>
    <row r="250" spans="4:34" hidden="1" x14ac:dyDescent="0.25">
      <c r="D250" s="43"/>
      <c r="E250" s="43"/>
      <c r="N250" s="43"/>
      <c r="O250" s="43"/>
      <c r="P250" s="43"/>
      <c r="Z250" s="43"/>
      <c r="AA250" s="43"/>
      <c r="AB250" s="43"/>
      <c r="AF250" s="43"/>
      <c r="AG250" s="27"/>
      <c r="AH250" s="43"/>
    </row>
    <row r="251" spans="4:34" hidden="1" x14ac:dyDescent="0.25">
      <c r="D251" s="43"/>
      <c r="E251" s="43"/>
      <c r="N251" s="43"/>
      <c r="O251" s="43"/>
      <c r="P251" s="43"/>
      <c r="Z251" s="43"/>
      <c r="AA251" s="43"/>
      <c r="AB251" s="43"/>
      <c r="AF251" s="43"/>
      <c r="AG251" s="27"/>
      <c r="AH251" s="43"/>
    </row>
    <row r="252" spans="4:34" hidden="1" x14ac:dyDescent="0.25">
      <c r="D252" s="43"/>
      <c r="E252" s="43"/>
      <c r="N252" s="43"/>
      <c r="O252" s="43"/>
      <c r="P252" s="43"/>
      <c r="Z252" s="43"/>
      <c r="AA252" s="43"/>
      <c r="AB252" s="43"/>
      <c r="AF252" s="43"/>
      <c r="AG252" s="27"/>
      <c r="AH252" s="43"/>
    </row>
    <row r="253" spans="4:34" hidden="1" x14ac:dyDescent="0.25">
      <c r="D253" s="43"/>
      <c r="E253" s="43"/>
      <c r="N253" s="43"/>
      <c r="O253" s="43"/>
      <c r="P253" s="43"/>
      <c r="Z253" s="43"/>
      <c r="AA253" s="43"/>
      <c r="AB253" s="43"/>
      <c r="AF253" s="43"/>
      <c r="AG253" s="27"/>
      <c r="AH253" s="43"/>
    </row>
    <row r="254" spans="4:34" hidden="1" x14ac:dyDescent="0.25">
      <c r="D254" s="43"/>
      <c r="E254" s="43"/>
      <c r="N254" s="43"/>
      <c r="O254" s="43"/>
      <c r="P254" s="43"/>
      <c r="Z254" s="43"/>
      <c r="AA254" s="43"/>
      <c r="AB254" s="43"/>
      <c r="AF254" s="43"/>
      <c r="AG254" s="27"/>
      <c r="AH254" s="43"/>
    </row>
    <row r="255" spans="4:34" hidden="1" x14ac:dyDescent="0.25">
      <c r="D255" s="43"/>
      <c r="E255" s="43"/>
      <c r="N255" s="43"/>
      <c r="O255" s="43"/>
      <c r="P255" s="43"/>
      <c r="Z255" s="43"/>
      <c r="AA255" s="43"/>
      <c r="AB255" s="43"/>
      <c r="AF255" s="43"/>
      <c r="AG255" s="27"/>
      <c r="AH255" s="43"/>
    </row>
    <row r="256" spans="4:34" hidden="1" x14ac:dyDescent="0.25">
      <c r="D256" s="43"/>
      <c r="E256" s="43"/>
      <c r="N256" s="43"/>
      <c r="O256" s="43"/>
      <c r="P256" s="43"/>
      <c r="Z256" s="43"/>
      <c r="AA256" s="43"/>
      <c r="AB256" s="43"/>
      <c r="AF256" s="43"/>
      <c r="AG256" s="27"/>
      <c r="AH256" s="43"/>
    </row>
    <row r="257" spans="4:34" hidden="1" x14ac:dyDescent="0.25">
      <c r="D257" s="43"/>
      <c r="E257" s="43"/>
      <c r="N257" s="43"/>
      <c r="O257" s="43"/>
      <c r="P257" s="43"/>
      <c r="Z257" s="43"/>
      <c r="AA257" s="43"/>
      <c r="AB257" s="43"/>
      <c r="AF257" s="43"/>
      <c r="AG257" s="27"/>
      <c r="AH257" s="43"/>
    </row>
    <row r="258" spans="4:34" hidden="1" x14ac:dyDescent="0.25">
      <c r="D258" s="43"/>
      <c r="E258" s="43"/>
      <c r="N258" s="43"/>
      <c r="O258" s="43"/>
      <c r="P258" s="43"/>
      <c r="Z258" s="43"/>
      <c r="AA258" s="43"/>
      <c r="AB258" s="43"/>
      <c r="AF258" s="43"/>
      <c r="AG258" s="27"/>
      <c r="AH258" s="43"/>
    </row>
    <row r="259" spans="4:34" hidden="1" x14ac:dyDescent="0.25">
      <c r="D259" s="43"/>
      <c r="E259" s="43"/>
      <c r="N259" s="43"/>
      <c r="O259" s="43"/>
      <c r="P259" s="43"/>
      <c r="Z259" s="43"/>
      <c r="AA259" s="43"/>
      <c r="AB259" s="43"/>
      <c r="AF259" s="43"/>
      <c r="AG259" s="27"/>
      <c r="AH259" s="43"/>
    </row>
    <row r="260" spans="4:34" hidden="1" x14ac:dyDescent="0.25">
      <c r="D260" s="43"/>
      <c r="E260" s="43"/>
      <c r="N260" s="43"/>
      <c r="O260" s="43"/>
      <c r="P260" s="43"/>
      <c r="Z260" s="43"/>
      <c r="AA260" s="43"/>
      <c r="AB260" s="43"/>
      <c r="AF260" s="43"/>
      <c r="AG260" s="27"/>
      <c r="AH260" s="43"/>
    </row>
    <row r="261" spans="4:34" hidden="1" x14ac:dyDescent="0.25">
      <c r="D261" s="43"/>
      <c r="E261" s="43"/>
      <c r="N261" s="43"/>
      <c r="O261" s="43"/>
      <c r="P261" s="43"/>
      <c r="Z261" s="43"/>
      <c r="AA261" s="43"/>
      <c r="AB261" s="43"/>
      <c r="AF261" s="43"/>
      <c r="AG261" s="27"/>
      <c r="AH261" s="43"/>
    </row>
    <row r="262" spans="4:34" hidden="1" x14ac:dyDescent="0.25">
      <c r="D262" s="43"/>
      <c r="E262" s="43"/>
      <c r="N262" s="43"/>
      <c r="O262" s="43"/>
      <c r="P262" s="43"/>
      <c r="Z262" s="43"/>
      <c r="AA262" s="43"/>
      <c r="AB262" s="43"/>
      <c r="AF262" s="43"/>
      <c r="AG262" s="27"/>
      <c r="AH262" s="43"/>
    </row>
    <row r="263" spans="4:34" hidden="1" x14ac:dyDescent="0.25">
      <c r="D263" s="43"/>
      <c r="E263" s="43"/>
      <c r="N263" s="43"/>
      <c r="O263" s="43"/>
      <c r="P263" s="43"/>
      <c r="Z263" s="43"/>
      <c r="AA263" s="43"/>
      <c r="AB263" s="43"/>
      <c r="AF263" s="43"/>
      <c r="AG263" s="27"/>
      <c r="AH263" s="43"/>
    </row>
    <row r="264" spans="4:34" hidden="1" x14ac:dyDescent="0.25">
      <c r="D264" s="43"/>
      <c r="E264" s="43"/>
      <c r="N264" s="43"/>
      <c r="O264" s="43"/>
      <c r="P264" s="43"/>
      <c r="Z264" s="43"/>
      <c r="AA264" s="43"/>
      <c r="AB264" s="43"/>
      <c r="AF264" s="43"/>
      <c r="AG264" s="27"/>
      <c r="AH264" s="43"/>
    </row>
    <row r="265" spans="4:34" hidden="1" x14ac:dyDescent="0.25">
      <c r="D265" s="43"/>
      <c r="E265" s="43"/>
      <c r="N265" s="43"/>
      <c r="O265" s="43"/>
      <c r="P265" s="43"/>
      <c r="Z265" s="43"/>
      <c r="AA265" s="43"/>
      <c r="AB265" s="43"/>
      <c r="AF265" s="43"/>
      <c r="AG265" s="27"/>
      <c r="AH265" s="43"/>
    </row>
    <row r="266" spans="4:34" hidden="1" x14ac:dyDescent="0.25">
      <c r="D266" s="43"/>
      <c r="E266" s="43"/>
      <c r="N266" s="43"/>
      <c r="O266" s="43"/>
      <c r="P266" s="43"/>
      <c r="Z266" s="43"/>
      <c r="AA266" s="43"/>
      <c r="AB266" s="43"/>
      <c r="AF266" s="43"/>
      <c r="AG266" s="27"/>
      <c r="AH266" s="43"/>
    </row>
    <row r="267" spans="4:34" hidden="1" x14ac:dyDescent="0.25">
      <c r="D267" s="43"/>
      <c r="E267" s="43"/>
      <c r="N267" s="43"/>
      <c r="O267" s="43"/>
      <c r="P267" s="43"/>
      <c r="Z267" s="43"/>
      <c r="AA267" s="43"/>
      <c r="AB267" s="43"/>
      <c r="AF267" s="43"/>
      <c r="AG267" s="27"/>
      <c r="AH267" s="43"/>
    </row>
    <row r="268" spans="4:34" hidden="1" x14ac:dyDescent="0.25">
      <c r="D268" s="43"/>
      <c r="E268" s="43"/>
      <c r="N268" s="43"/>
      <c r="O268" s="43"/>
      <c r="P268" s="43"/>
      <c r="Z268" s="43"/>
      <c r="AA268" s="43"/>
      <c r="AB268" s="43"/>
      <c r="AF268" s="43"/>
      <c r="AG268" s="27"/>
      <c r="AH268" s="43"/>
    </row>
    <row r="269" spans="4:34" hidden="1" x14ac:dyDescent="0.25">
      <c r="D269" s="43"/>
      <c r="E269" s="43"/>
      <c r="N269" s="43"/>
      <c r="O269" s="43"/>
      <c r="P269" s="43"/>
      <c r="Z269" s="43"/>
      <c r="AA269" s="43"/>
      <c r="AB269" s="43"/>
      <c r="AF269" s="43"/>
      <c r="AG269" s="27"/>
      <c r="AH269" s="43"/>
    </row>
    <row r="270" spans="4:34" hidden="1" x14ac:dyDescent="0.25">
      <c r="D270" s="43"/>
      <c r="E270" s="43"/>
      <c r="N270" s="43"/>
      <c r="O270" s="43"/>
      <c r="P270" s="43"/>
      <c r="Z270" s="43"/>
      <c r="AA270" s="43"/>
      <c r="AB270" s="43"/>
      <c r="AF270" s="43"/>
      <c r="AG270" s="27"/>
      <c r="AH270" s="43"/>
    </row>
    <row r="271" spans="4:34" hidden="1" x14ac:dyDescent="0.25">
      <c r="D271" s="43"/>
      <c r="E271" s="43"/>
      <c r="N271" s="43"/>
      <c r="O271" s="43"/>
      <c r="P271" s="43"/>
      <c r="Z271" s="43"/>
      <c r="AA271" s="43"/>
      <c r="AB271" s="43"/>
      <c r="AF271" s="43"/>
      <c r="AG271" s="27"/>
      <c r="AH271" s="43"/>
    </row>
    <row r="272" spans="4:34" hidden="1" x14ac:dyDescent="0.25">
      <c r="D272" s="43"/>
      <c r="E272" s="43"/>
      <c r="N272" s="43"/>
      <c r="O272" s="43"/>
      <c r="P272" s="43"/>
      <c r="Z272" s="43"/>
      <c r="AA272" s="43"/>
      <c r="AB272" s="43"/>
      <c r="AF272" s="43"/>
      <c r="AG272" s="27"/>
      <c r="AH272" s="43"/>
    </row>
    <row r="273" spans="4:34" hidden="1" x14ac:dyDescent="0.25">
      <c r="D273" s="43"/>
      <c r="E273" s="43"/>
      <c r="N273" s="43"/>
      <c r="O273" s="43"/>
      <c r="P273" s="43"/>
      <c r="Z273" s="43"/>
      <c r="AA273" s="43"/>
      <c r="AB273" s="43"/>
      <c r="AF273" s="43"/>
      <c r="AG273" s="27"/>
      <c r="AH273" s="43"/>
    </row>
    <row r="274" spans="4:34" hidden="1" x14ac:dyDescent="0.25">
      <c r="D274" s="43"/>
      <c r="E274" s="43"/>
      <c r="N274" s="43"/>
      <c r="O274" s="43"/>
      <c r="P274" s="43"/>
      <c r="Z274" s="43"/>
      <c r="AA274" s="43"/>
      <c r="AB274" s="43"/>
      <c r="AF274" s="43"/>
      <c r="AG274" s="27"/>
      <c r="AH274" s="43"/>
    </row>
    <row r="275" spans="4:34" hidden="1" x14ac:dyDescent="0.25">
      <c r="D275" s="43"/>
      <c r="E275" s="43"/>
      <c r="N275" s="43"/>
      <c r="O275" s="43"/>
      <c r="P275" s="43"/>
      <c r="Z275" s="43"/>
      <c r="AA275" s="43"/>
      <c r="AB275" s="43"/>
      <c r="AF275" s="43"/>
      <c r="AG275" s="27"/>
      <c r="AH275" s="43"/>
    </row>
    <row r="276" spans="4:34" hidden="1" x14ac:dyDescent="0.25">
      <c r="D276" s="43"/>
      <c r="E276" s="43"/>
      <c r="N276" s="43"/>
      <c r="O276" s="43"/>
      <c r="P276" s="43"/>
      <c r="Z276" s="43"/>
      <c r="AA276" s="43"/>
      <c r="AB276" s="43"/>
      <c r="AF276" s="43"/>
      <c r="AG276" s="27"/>
      <c r="AH276" s="43"/>
    </row>
    <row r="277" spans="4:34" hidden="1" x14ac:dyDescent="0.25">
      <c r="D277" s="43"/>
      <c r="E277" s="43"/>
      <c r="N277" s="43"/>
      <c r="O277" s="43"/>
      <c r="P277" s="43"/>
      <c r="Z277" s="43"/>
      <c r="AA277" s="43"/>
      <c r="AB277" s="43"/>
      <c r="AF277" s="43"/>
      <c r="AG277" s="27"/>
      <c r="AH277" s="43"/>
    </row>
    <row r="278" spans="4:34" hidden="1" x14ac:dyDescent="0.25">
      <c r="D278" s="43"/>
      <c r="E278" s="43"/>
      <c r="N278" s="43"/>
      <c r="O278" s="43"/>
      <c r="P278" s="43"/>
      <c r="Z278" s="43"/>
      <c r="AA278" s="43"/>
      <c r="AB278" s="43"/>
      <c r="AF278" s="43"/>
      <c r="AG278" s="27"/>
      <c r="AH278" s="43"/>
    </row>
    <row r="279" spans="4:34" hidden="1" x14ac:dyDescent="0.25">
      <c r="D279" s="43"/>
      <c r="E279" s="43"/>
      <c r="N279" s="43"/>
      <c r="O279" s="43"/>
      <c r="P279" s="43"/>
      <c r="Z279" s="43"/>
      <c r="AA279" s="43"/>
      <c r="AB279" s="43"/>
      <c r="AF279" s="43"/>
      <c r="AG279" s="27"/>
      <c r="AH279" s="43"/>
    </row>
    <row r="280" spans="4:34" hidden="1" x14ac:dyDescent="0.25">
      <c r="D280" s="43"/>
      <c r="E280" s="43"/>
      <c r="N280" s="43"/>
      <c r="O280" s="43"/>
      <c r="P280" s="43"/>
      <c r="Z280" s="43"/>
      <c r="AA280" s="43"/>
      <c r="AB280" s="43"/>
      <c r="AF280" s="43"/>
      <c r="AG280" s="27"/>
      <c r="AH280" s="43"/>
    </row>
    <row r="281" spans="4:34" hidden="1" x14ac:dyDescent="0.25">
      <c r="D281" s="43"/>
      <c r="E281" s="43"/>
      <c r="N281" s="43"/>
      <c r="O281" s="43"/>
      <c r="P281" s="43"/>
      <c r="Z281" s="43"/>
      <c r="AA281" s="43"/>
      <c r="AB281" s="43"/>
      <c r="AF281" s="43"/>
      <c r="AG281" s="27"/>
      <c r="AH281" s="43"/>
    </row>
    <row r="282" spans="4:34" hidden="1" x14ac:dyDescent="0.25">
      <c r="D282" s="43"/>
      <c r="E282" s="43"/>
      <c r="N282" s="43"/>
      <c r="O282" s="43"/>
      <c r="P282" s="43"/>
      <c r="Z282" s="43"/>
      <c r="AA282" s="43"/>
      <c r="AB282" s="43"/>
      <c r="AF282" s="43"/>
      <c r="AG282" s="27"/>
      <c r="AH282" s="43"/>
    </row>
    <row r="283" spans="4:34" hidden="1" x14ac:dyDescent="0.25">
      <c r="D283" s="43"/>
      <c r="E283" s="43"/>
      <c r="N283" s="43"/>
      <c r="O283" s="43"/>
      <c r="P283" s="43"/>
      <c r="Z283" s="43"/>
      <c r="AA283" s="43"/>
      <c r="AB283" s="43"/>
      <c r="AF283" s="43"/>
      <c r="AG283" s="27"/>
      <c r="AH283" s="43"/>
    </row>
    <row r="284" spans="4:34" hidden="1" x14ac:dyDescent="0.25">
      <c r="D284" s="43"/>
      <c r="E284" s="43"/>
      <c r="N284" s="43"/>
      <c r="O284" s="43"/>
      <c r="P284" s="43"/>
      <c r="Z284" s="43"/>
      <c r="AA284" s="43"/>
      <c r="AB284" s="43"/>
      <c r="AF284" s="43"/>
      <c r="AG284" s="27"/>
      <c r="AH284" s="43"/>
    </row>
    <row r="285" spans="4:34" hidden="1" x14ac:dyDescent="0.25">
      <c r="D285" s="43"/>
      <c r="E285" s="43"/>
      <c r="N285" s="43"/>
      <c r="O285" s="43"/>
      <c r="P285" s="43"/>
      <c r="Z285" s="43"/>
      <c r="AA285" s="43"/>
      <c r="AB285" s="43"/>
      <c r="AF285" s="43"/>
      <c r="AG285" s="27"/>
      <c r="AH285" s="43"/>
    </row>
    <row r="286" spans="4:34" hidden="1" x14ac:dyDescent="0.25">
      <c r="D286" s="43"/>
      <c r="E286" s="43"/>
      <c r="N286" s="43"/>
      <c r="O286" s="43"/>
      <c r="P286" s="43"/>
      <c r="Z286" s="43"/>
      <c r="AA286" s="43"/>
      <c r="AB286" s="43"/>
      <c r="AF286" s="43"/>
      <c r="AG286" s="27"/>
      <c r="AH286" s="43"/>
    </row>
    <row r="287" spans="4:34" hidden="1" x14ac:dyDescent="0.25">
      <c r="D287" s="43"/>
      <c r="E287" s="43"/>
      <c r="N287" s="43"/>
      <c r="O287" s="43"/>
      <c r="P287" s="43"/>
      <c r="Z287" s="43"/>
      <c r="AA287" s="43"/>
      <c r="AB287" s="43"/>
      <c r="AF287" s="43"/>
      <c r="AG287" s="27"/>
      <c r="AH287" s="43"/>
    </row>
    <row r="288" spans="4:34" hidden="1" x14ac:dyDescent="0.25">
      <c r="D288" s="43"/>
      <c r="E288" s="43"/>
      <c r="N288" s="43"/>
      <c r="O288" s="43"/>
      <c r="P288" s="43"/>
      <c r="Z288" s="43"/>
      <c r="AA288" s="43"/>
      <c r="AB288" s="43"/>
      <c r="AF288" s="43"/>
      <c r="AG288" s="27"/>
      <c r="AH288" s="43"/>
    </row>
    <row r="289" spans="4:34" hidden="1" x14ac:dyDescent="0.25">
      <c r="D289" s="43"/>
      <c r="E289" s="43"/>
      <c r="N289" s="43"/>
      <c r="O289" s="43"/>
      <c r="P289" s="43"/>
      <c r="Z289" s="43"/>
      <c r="AA289" s="43"/>
      <c r="AB289" s="43"/>
      <c r="AF289" s="43"/>
      <c r="AG289" s="27"/>
      <c r="AH289" s="43"/>
    </row>
    <row r="290" spans="4:34" hidden="1" x14ac:dyDescent="0.25">
      <c r="D290" s="43"/>
      <c r="E290" s="43"/>
      <c r="N290" s="43"/>
      <c r="O290" s="43"/>
      <c r="P290" s="43"/>
      <c r="Z290" s="43"/>
      <c r="AA290" s="43"/>
      <c r="AB290" s="43"/>
      <c r="AF290" s="43"/>
      <c r="AG290" s="27"/>
      <c r="AH290" s="43"/>
    </row>
    <row r="291" spans="4:34" hidden="1" x14ac:dyDescent="0.25">
      <c r="D291" s="43"/>
      <c r="E291" s="43"/>
      <c r="N291" s="43"/>
      <c r="O291" s="43"/>
      <c r="P291" s="43"/>
      <c r="Z291" s="43"/>
      <c r="AA291" s="43"/>
      <c r="AB291" s="43"/>
      <c r="AF291" s="43"/>
      <c r="AG291" s="27"/>
      <c r="AH291" s="43"/>
    </row>
    <row r="292" spans="4:34" hidden="1" x14ac:dyDescent="0.25">
      <c r="D292" s="43"/>
      <c r="E292" s="43"/>
      <c r="N292" s="43"/>
      <c r="O292" s="43"/>
      <c r="P292" s="43"/>
      <c r="Z292" s="43"/>
      <c r="AA292" s="43"/>
      <c r="AB292" s="43"/>
      <c r="AF292" s="43"/>
      <c r="AG292" s="27"/>
      <c r="AH292" s="43"/>
    </row>
    <row r="293" spans="4:34" hidden="1" x14ac:dyDescent="0.25">
      <c r="D293" s="43"/>
      <c r="E293" s="43"/>
      <c r="N293" s="43"/>
      <c r="O293" s="43"/>
      <c r="P293" s="43"/>
      <c r="Z293" s="43"/>
      <c r="AA293" s="43"/>
      <c r="AB293" s="43"/>
      <c r="AF293" s="43"/>
      <c r="AG293" s="27"/>
      <c r="AH293" s="43"/>
    </row>
    <row r="294" spans="4:34" hidden="1" x14ac:dyDescent="0.25">
      <c r="D294" s="43"/>
      <c r="E294" s="43"/>
      <c r="N294" s="43"/>
      <c r="O294" s="43"/>
      <c r="P294" s="43"/>
      <c r="Z294" s="43"/>
      <c r="AA294" s="43"/>
      <c r="AB294" s="43"/>
      <c r="AF294" s="43"/>
      <c r="AG294" s="27"/>
      <c r="AH294" s="43"/>
    </row>
    <row r="295" spans="4:34" hidden="1" x14ac:dyDescent="0.25">
      <c r="D295" s="43"/>
      <c r="E295" s="43"/>
      <c r="N295" s="43"/>
      <c r="O295" s="43"/>
      <c r="P295" s="43"/>
      <c r="Z295" s="43"/>
      <c r="AA295" s="43"/>
      <c r="AB295" s="43"/>
      <c r="AF295" s="43"/>
      <c r="AG295" s="27"/>
      <c r="AH295" s="43"/>
    </row>
    <row r="296" spans="4:34" hidden="1" x14ac:dyDescent="0.25">
      <c r="D296" s="43"/>
      <c r="E296" s="43"/>
      <c r="N296" s="43"/>
      <c r="O296" s="43"/>
      <c r="P296" s="43"/>
      <c r="Z296" s="43"/>
      <c r="AA296" s="43"/>
      <c r="AB296" s="43"/>
      <c r="AF296" s="43"/>
      <c r="AG296" s="27"/>
      <c r="AH296" s="43"/>
    </row>
    <row r="297" spans="4:34" hidden="1" x14ac:dyDescent="0.25">
      <c r="D297" s="43"/>
      <c r="E297" s="43"/>
      <c r="N297" s="43"/>
      <c r="O297" s="43"/>
      <c r="P297" s="43"/>
      <c r="Z297" s="43"/>
      <c r="AA297" s="43"/>
      <c r="AB297" s="43"/>
      <c r="AF297" s="43"/>
      <c r="AG297" s="27"/>
      <c r="AH297" s="43"/>
    </row>
    <row r="298" spans="4:34" hidden="1" x14ac:dyDescent="0.25">
      <c r="D298" s="43"/>
      <c r="E298" s="43"/>
      <c r="N298" s="43"/>
      <c r="O298" s="43"/>
      <c r="P298" s="43"/>
      <c r="Z298" s="43"/>
      <c r="AA298" s="43"/>
      <c r="AB298" s="43"/>
      <c r="AF298" s="43"/>
      <c r="AG298" s="27"/>
      <c r="AH298" s="43"/>
    </row>
    <row r="299" spans="4:34" hidden="1" x14ac:dyDescent="0.25">
      <c r="D299" s="43"/>
      <c r="E299" s="43"/>
      <c r="N299" s="43"/>
      <c r="O299" s="43"/>
      <c r="P299" s="43"/>
      <c r="Z299" s="43"/>
      <c r="AA299" s="43"/>
      <c r="AB299" s="43"/>
      <c r="AF299" s="43"/>
      <c r="AG299" s="27"/>
      <c r="AH299" s="43"/>
    </row>
    <row r="300" spans="4:34" hidden="1" x14ac:dyDescent="0.25">
      <c r="D300" s="43"/>
      <c r="E300" s="43"/>
      <c r="N300" s="43"/>
      <c r="O300" s="43"/>
      <c r="P300" s="43"/>
      <c r="Z300" s="43"/>
      <c r="AA300" s="43"/>
      <c r="AB300" s="43"/>
      <c r="AF300" s="43"/>
      <c r="AG300" s="27"/>
      <c r="AH300" s="43"/>
    </row>
    <row r="301" spans="4:34" hidden="1" x14ac:dyDescent="0.25">
      <c r="D301" s="43"/>
      <c r="E301" s="43"/>
      <c r="N301" s="43"/>
      <c r="O301" s="43"/>
      <c r="P301" s="43"/>
      <c r="Z301" s="43"/>
      <c r="AA301" s="43"/>
      <c r="AB301" s="43"/>
      <c r="AF301" s="43"/>
      <c r="AG301" s="27"/>
      <c r="AH301" s="43"/>
    </row>
    <row r="302" spans="4:34" hidden="1" x14ac:dyDescent="0.25">
      <c r="D302" s="43"/>
      <c r="E302" s="43"/>
      <c r="N302" s="43"/>
      <c r="O302" s="43"/>
      <c r="P302" s="43"/>
      <c r="Z302" s="43"/>
      <c r="AA302" s="43"/>
      <c r="AB302" s="43"/>
      <c r="AF302" s="43"/>
      <c r="AG302" s="27"/>
      <c r="AH302" s="43"/>
    </row>
    <row r="303" spans="4:34" hidden="1" x14ac:dyDescent="0.25">
      <c r="D303" s="43"/>
      <c r="E303" s="43"/>
      <c r="N303" s="43"/>
      <c r="O303" s="43"/>
      <c r="P303" s="43"/>
      <c r="Z303" s="43"/>
      <c r="AA303" s="43"/>
      <c r="AB303" s="43"/>
      <c r="AF303" s="43"/>
      <c r="AG303" s="27"/>
      <c r="AH303" s="43"/>
    </row>
    <row r="304" spans="4:34" hidden="1" x14ac:dyDescent="0.25">
      <c r="D304" s="43"/>
      <c r="E304" s="43"/>
      <c r="N304" s="43"/>
      <c r="O304" s="43"/>
      <c r="P304" s="43"/>
      <c r="Z304" s="43"/>
      <c r="AA304" s="43"/>
      <c r="AB304" s="43"/>
      <c r="AF304" s="43"/>
      <c r="AG304" s="27"/>
      <c r="AH304" s="43"/>
    </row>
    <row r="305" spans="4:34" hidden="1" x14ac:dyDescent="0.25">
      <c r="D305" s="43"/>
      <c r="E305" s="43"/>
      <c r="N305" s="43"/>
      <c r="O305" s="43"/>
      <c r="P305" s="43"/>
      <c r="Z305" s="43"/>
      <c r="AA305" s="43"/>
      <c r="AB305" s="43"/>
      <c r="AF305" s="43"/>
      <c r="AG305" s="27"/>
      <c r="AH305" s="43"/>
    </row>
    <row r="306" spans="4:34" hidden="1" x14ac:dyDescent="0.25">
      <c r="D306" s="43"/>
      <c r="E306" s="43"/>
      <c r="N306" s="43"/>
      <c r="O306" s="43"/>
      <c r="P306" s="43"/>
      <c r="Z306" s="43"/>
      <c r="AA306" s="43"/>
      <c r="AB306" s="43"/>
      <c r="AF306" s="43"/>
      <c r="AG306" s="27"/>
      <c r="AH306" s="43"/>
    </row>
    <row r="307" spans="4:34" hidden="1" x14ac:dyDescent="0.25">
      <c r="D307" s="43"/>
      <c r="E307" s="43"/>
      <c r="N307" s="43"/>
      <c r="O307" s="43"/>
      <c r="P307" s="43"/>
      <c r="Z307" s="43"/>
      <c r="AA307" s="43"/>
      <c r="AB307" s="43"/>
      <c r="AF307" s="43"/>
      <c r="AG307" s="27"/>
      <c r="AH307" s="43"/>
    </row>
    <row r="308" spans="4:34" hidden="1" x14ac:dyDescent="0.25">
      <c r="D308" s="43"/>
      <c r="E308" s="43"/>
      <c r="N308" s="43"/>
      <c r="O308" s="43"/>
      <c r="P308" s="43"/>
      <c r="Z308" s="43"/>
      <c r="AA308" s="43"/>
      <c r="AB308" s="43"/>
      <c r="AF308" s="43"/>
      <c r="AG308" s="27"/>
      <c r="AH308" s="43"/>
    </row>
    <row r="309" spans="4:34" hidden="1" x14ac:dyDescent="0.25">
      <c r="D309" s="43"/>
      <c r="E309" s="43"/>
      <c r="N309" s="43"/>
      <c r="O309" s="43"/>
      <c r="P309" s="43"/>
      <c r="Z309" s="43"/>
      <c r="AA309" s="43"/>
      <c r="AB309" s="43"/>
      <c r="AF309" s="43"/>
      <c r="AG309" s="27"/>
      <c r="AH309" s="43"/>
    </row>
    <row r="310" spans="4:34" hidden="1" x14ac:dyDescent="0.25">
      <c r="D310" s="43"/>
      <c r="E310" s="43"/>
      <c r="N310" s="43"/>
      <c r="O310" s="43"/>
      <c r="P310" s="43"/>
      <c r="Z310" s="43"/>
      <c r="AA310" s="43"/>
      <c r="AB310" s="43"/>
      <c r="AF310" s="43"/>
      <c r="AG310" s="27"/>
      <c r="AH310" s="43"/>
    </row>
    <row r="311" spans="4:34" hidden="1" x14ac:dyDescent="0.25">
      <c r="D311" s="43"/>
      <c r="E311" s="43"/>
      <c r="N311" s="43"/>
      <c r="O311" s="43"/>
      <c r="P311" s="43"/>
      <c r="Z311" s="43"/>
      <c r="AA311" s="43"/>
      <c r="AB311" s="43"/>
      <c r="AF311" s="43"/>
      <c r="AG311" s="27"/>
      <c r="AH311" s="43"/>
    </row>
    <row r="312" spans="4:34" hidden="1" x14ac:dyDescent="0.25">
      <c r="D312" s="43"/>
      <c r="E312" s="43"/>
      <c r="N312" s="43"/>
      <c r="O312" s="43"/>
      <c r="P312" s="43"/>
      <c r="Z312" s="43"/>
      <c r="AA312" s="43"/>
      <c r="AB312" s="43"/>
      <c r="AF312" s="43"/>
      <c r="AG312" s="27"/>
      <c r="AH312" s="43"/>
    </row>
    <row r="313" spans="4:34" hidden="1" x14ac:dyDescent="0.25">
      <c r="D313" s="43"/>
      <c r="E313" s="43"/>
      <c r="N313" s="43"/>
      <c r="O313" s="43"/>
      <c r="P313" s="43"/>
      <c r="Z313" s="43"/>
      <c r="AA313" s="43"/>
      <c r="AB313" s="43"/>
      <c r="AF313" s="43"/>
      <c r="AG313" s="27"/>
      <c r="AH313" s="43"/>
    </row>
    <row r="314" spans="4:34" hidden="1" x14ac:dyDescent="0.25">
      <c r="D314" s="43"/>
      <c r="E314" s="43"/>
      <c r="N314" s="43"/>
      <c r="O314" s="43"/>
      <c r="P314" s="43"/>
      <c r="Z314" s="43"/>
      <c r="AA314" s="43"/>
      <c r="AB314" s="43"/>
      <c r="AF314" s="43"/>
      <c r="AG314" s="27"/>
      <c r="AH314" s="43"/>
    </row>
    <row r="315" spans="4:34" hidden="1" x14ac:dyDescent="0.25">
      <c r="D315" s="43"/>
      <c r="E315" s="43"/>
      <c r="N315" s="43"/>
      <c r="O315" s="43"/>
      <c r="P315" s="43"/>
      <c r="Z315" s="43"/>
      <c r="AA315" s="43"/>
      <c r="AB315" s="43"/>
      <c r="AF315" s="43"/>
      <c r="AG315" s="27"/>
      <c r="AH315" s="43"/>
    </row>
    <row r="316" spans="4:34" hidden="1" x14ac:dyDescent="0.25">
      <c r="D316" s="43"/>
      <c r="E316" s="43"/>
      <c r="N316" s="43"/>
      <c r="O316" s="43"/>
      <c r="P316" s="43"/>
      <c r="Z316" s="43"/>
      <c r="AA316" s="43"/>
      <c r="AB316" s="43"/>
      <c r="AF316" s="43"/>
      <c r="AG316" s="27"/>
      <c r="AH316" s="43"/>
    </row>
    <row r="317" spans="4:34" hidden="1" x14ac:dyDescent="0.25">
      <c r="D317" s="43"/>
      <c r="E317" s="43"/>
      <c r="N317" s="43"/>
      <c r="O317" s="43"/>
      <c r="P317" s="43"/>
      <c r="Z317" s="43"/>
      <c r="AA317" s="43"/>
      <c r="AB317" s="43"/>
      <c r="AF317" s="43"/>
      <c r="AG317" s="27"/>
      <c r="AH317" s="43"/>
    </row>
    <row r="318" spans="4:34" hidden="1" x14ac:dyDescent="0.25">
      <c r="D318" s="43"/>
      <c r="E318" s="43"/>
      <c r="N318" s="43"/>
      <c r="O318" s="43"/>
      <c r="P318" s="43"/>
      <c r="Z318" s="43"/>
      <c r="AA318" s="43"/>
      <c r="AB318" s="43"/>
      <c r="AF318" s="43"/>
      <c r="AG318" s="27"/>
      <c r="AH318" s="43"/>
    </row>
    <row r="319" spans="4:34" hidden="1" x14ac:dyDescent="0.25">
      <c r="D319" s="43"/>
      <c r="E319" s="43"/>
      <c r="N319" s="43"/>
      <c r="O319" s="43"/>
      <c r="P319" s="43"/>
      <c r="Z319" s="43"/>
      <c r="AA319" s="43"/>
      <c r="AB319" s="43"/>
      <c r="AF319" s="43"/>
      <c r="AG319" s="27"/>
      <c r="AH319" s="43"/>
    </row>
    <row r="320" spans="4:34" hidden="1" x14ac:dyDescent="0.25">
      <c r="D320" s="43"/>
      <c r="E320" s="43"/>
      <c r="N320" s="43"/>
      <c r="O320" s="43"/>
      <c r="P320" s="43"/>
      <c r="Z320" s="43"/>
      <c r="AA320" s="43"/>
      <c r="AB320" s="43"/>
      <c r="AF320" s="43"/>
      <c r="AG320" s="27"/>
      <c r="AH320" s="43"/>
    </row>
    <row r="321" spans="4:34" hidden="1" x14ac:dyDescent="0.25">
      <c r="D321" s="43"/>
      <c r="E321" s="43"/>
      <c r="N321" s="43"/>
      <c r="O321" s="43"/>
      <c r="P321" s="43"/>
      <c r="Z321" s="43"/>
      <c r="AA321" s="43"/>
      <c r="AB321" s="43"/>
      <c r="AF321" s="43"/>
      <c r="AG321" s="27"/>
      <c r="AH321" s="43"/>
    </row>
    <row r="322" spans="4:34" hidden="1" x14ac:dyDescent="0.25">
      <c r="D322" s="43"/>
      <c r="E322" s="43"/>
      <c r="N322" s="43"/>
      <c r="O322" s="43"/>
      <c r="P322" s="43"/>
      <c r="Z322" s="43"/>
      <c r="AA322" s="43"/>
      <c r="AB322" s="43"/>
      <c r="AF322" s="43"/>
      <c r="AG322" s="27"/>
      <c r="AH322" s="43"/>
    </row>
    <row r="323" spans="4:34" hidden="1" x14ac:dyDescent="0.25">
      <c r="D323" s="43"/>
      <c r="E323" s="43"/>
      <c r="N323" s="43"/>
      <c r="O323" s="43"/>
      <c r="P323" s="43"/>
      <c r="Z323" s="43"/>
      <c r="AA323" s="43"/>
      <c r="AB323" s="43"/>
      <c r="AF323" s="43"/>
      <c r="AG323" s="27"/>
      <c r="AH323" s="43"/>
    </row>
    <row r="324" spans="4:34" hidden="1" x14ac:dyDescent="0.25">
      <c r="D324" s="43"/>
      <c r="E324" s="43"/>
      <c r="N324" s="43"/>
      <c r="O324" s="43"/>
      <c r="P324" s="43"/>
      <c r="Z324" s="43"/>
      <c r="AA324" s="43"/>
      <c r="AB324" s="43"/>
      <c r="AF324" s="43"/>
      <c r="AG324" s="27"/>
      <c r="AH324" s="43"/>
    </row>
    <row r="325" spans="4:34" hidden="1" x14ac:dyDescent="0.25">
      <c r="D325" s="43"/>
      <c r="E325" s="43"/>
      <c r="N325" s="43"/>
      <c r="O325" s="43"/>
      <c r="P325" s="43"/>
      <c r="Z325" s="43"/>
      <c r="AA325" s="43"/>
      <c r="AB325" s="43"/>
      <c r="AF325" s="43"/>
      <c r="AG325" s="27"/>
      <c r="AH325" s="43"/>
    </row>
    <row r="326" spans="4:34" hidden="1" x14ac:dyDescent="0.25">
      <c r="D326" s="43"/>
      <c r="E326" s="43"/>
      <c r="N326" s="43"/>
      <c r="O326" s="43"/>
      <c r="P326" s="43"/>
      <c r="Z326" s="43"/>
      <c r="AA326" s="43"/>
      <c r="AB326" s="43"/>
      <c r="AF326" s="43"/>
      <c r="AG326" s="27"/>
      <c r="AH326" s="43"/>
    </row>
    <row r="327" spans="4:34" hidden="1" x14ac:dyDescent="0.25">
      <c r="D327" s="43"/>
      <c r="E327" s="43"/>
      <c r="N327" s="43"/>
      <c r="O327" s="43"/>
      <c r="P327" s="43"/>
      <c r="Z327" s="43"/>
      <c r="AA327" s="43"/>
      <c r="AB327" s="43"/>
      <c r="AF327" s="43"/>
      <c r="AG327" s="27"/>
      <c r="AH327" s="43"/>
    </row>
    <row r="328" spans="4:34" hidden="1" x14ac:dyDescent="0.25">
      <c r="D328" s="43"/>
      <c r="E328" s="43"/>
      <c r="N328" s="43"/>
      <c r="O328" s="43"/>
      <c r="P328" s="43"/>
      <c r="Z328" s="43"/>
      <c r="AA328" s="43"/>
      <c r="AB328" s="43"/>
      <c r="AF328" s="43"/>
      <c r="AG328" s="27"/>
      <c r="AH328" s="43"/>
    </row>
    <row r="329" spans="4:34" hidden="1" x14ac:dyDescent="0.25">
      <c r="D329" s="43"/>
      <c r="E329" s="43"/>
      <c r="N329" s="43"/>
      <c r="O329" s="43"/>
      <c r="P329" s="43"/>
      <c r="Z329" s="43"/>
      <c r="AA329" s="43"/>
      <c r="AB329" s="43"/>
      <c r="AF329" s="43"/>
      <c r="AG329" s="27"/>
      <c r="AH329" s="43"/>
    </row>
    <row r="330" spans="4:34" hidden="1" x14ac:dyDescent="0.25">
      <c r="D330" s="43"/>
      <c r="E330" s="43"/>
      <c r="N330" s="43"/>
      <c r="O330" s="43"/>
      <c r="P330" s="43"/>
      <c r="Z330" s="43"/>
      <c r="AA330" s="43"/>
      <c r="AB330" s="43"/>
      <c r="AF330" s="43"/>
      <c r="AG330" s="27"/>
      <c r="AH330" s="43"/>
    </row>
    <row r="331" spans="4:34" hidden="1" x14ac:dyDescent="0.25">
      <c r="D331" s="43"/>
      <c r="E331" s="43"/>
      <c r="N331" s="43"/>
      <c r="O331" s="43"/>
      <c r="P331" s="43"/>
      <c r="Z331" s="43"/>
      <c r="AA331" s="43"/>
      <c r="AB331" s="43"/>
      <c r="AF331" s="43"/>
      <c r="AG331" s="27"/>
      <c r="AH331" s="43"/>
    </row>
    <row r="332" spans="4:34" hidden="1" x14ac:dyDescent="0.25">
      <c r="D332" s="43"/>
      <c r="E332" s="43"/>
      <c r="N332" s="43"/>
      <c r="O332" s="43"/>
      <c r="P332" s="43"/>
      <c r="Z332" s="43"/>
      <c r="AA332" s="43"/>
      <c r="AB332" s="43"/>
      <c r="AF332" s="43"/>
      <c r="AG332" s="27"/>
      <c r="AH332" s="43"/>
    </row>
    <row r="333" spans="4:34" hidden="1" x14ac:dyDescent="0.25">
      <c r="D333" s="43"/>
      <c r="E333" s="43"/>
      <c r="N333" s="43"/>
      <c r="O333" s="43"/>
      <c r="P333" s="43"/>
      <c r="Z333" s="43"/>
      <c r="AA333" s="43"/>
      <c r="AB333" s="43"/>
      <c r="AF333" s="43"/>
      <c r="AG333" s="27"/>
      <c r="AH333" s="43"/>
    </row>
    <row r="334" spans="4:34" hidden="1" x14ac:dyDescent="0.25">
      <c r="D334" s="43"/>
      <c r="E334" s="43"/>
      <c r="N334" s="43"/>
      <c r="O334" s="43"/>
      <c r="P334" s="43"/>
      <c r="Z334" s="43"/>
      <c r="AA334" s="43"/>
      <c r="AB334" s="43"/>
      <c r="AF334" s="43"/>
      <c r="AG334" s="27"/>
      <c r="AH334" s="43"/>
    </row>
    <row r="335" spans="4:34" hidden="1" x14ac:dyDescent="0.25">
      <c r="D335" s="43"/>
      <c r="E335" s="43"/>
      <c r="N335" s="43"/>
      <c r="O335" s="43"/>
      <c r="P335" s="43"/>
      <c r="Z335" s="43"/>
      <c r="AA335" s="43"/>
      <c r="AB335" s="43"/>
      <c r="AF335" s="43"/>
      <c r="AG335" s="27"/>
      <c r="AH335" s="43"/>
    </row>
    <row r="336" spans="4:34" hidden="1" x14ac:dyDescent="0.25">
      <c r="D336" s="43"/>
      <c r="E336" s="43"/>
      <c r="N336" s="43"/>
      <c r="O336" s="43"/>
      <c r="P336" s="43"/>
      <c r="Z336" s="43"/>
      <c r="AA336" s="43"/>
      <c r="AB336" s="43"/>
      <c r="AF336" s="43"/>
      <c r="AG336" s="27"/>
      <c r="AH336" s="43"/>
    </row>
    <row r="337" spans="4:34" hidden="1" x14ac:dyDescent="0.25">
      <c r="D337" s="43"/>
      <c r="E337" s="43"/>
      <c r="N337" s="43"/>
      <c r="O337" s="43"/>
      <c r="P337" s="43"/>
      <c r="Z337" s="43"/>
      <c r="AA337" s="43"/>
      <c r="AB337" s="43"/>
      <c r="AF337" s="43"/>
      <c r="AG337" s="27"/>
      <c r="AH337" s="43"/>
    </row>
    <row r="338" spans="4:34" hidden="1" x14ac:dyDescent="0.25">
      <c r="D338" s="43"/>
      <c r="E338" s="43"/>
      <c r="N338" s="43"/>
      <c r="O338" s="43"/>
      <c r="P338" s="43"/>
      <c r="Z338" s="43"/>
      <c r="AA338" s="43"/>
      <c r="AB338" s="43"/>
      <c r="AF338" s="43"/>
      <c r="AG338" s="27"/>
      <c r="AH338" s="43"/>
    </row>
    <row r="339" spans="4:34" hidden="1" x14ac:dyDescent="0.25">
      <c r="D339" s="43"/>
      <c r="E339" s="43"/>
      <c r="N339" s="43"/>
      <c r="O339" s="43"/>
      <c r="P339" s="43"/>
      <c r="Z339" s="43"/>
      <c r="AA339" s="43"/>
      <c r="AB339" s="43"/>
      <c r="AF339" s="43"/>
      <c r="AG339" s="27"/>
      <c r="AH339" s="43"/>
    </row>
    <row r="340" spans="4:34" hidden="1" x14ac:dyDescent="0.25">
      <c r="D340" s="43"/>
      <c r="E340" s="43"/>
      <c r="N340" s="43"/>
      <c r="O340" s="43"/>
      <c r="P340" s="43"/>
      <c r="Z340" s="43"/>
      <c r="AA340" s="43"/>
      <c r="AB340" s="43"/>
      <c r="AF340" s="43"/>
      <c r="AG340" s="27"/>
      <c r="AH340" s="43"/>
    </row>
    <row r="341" spans="4:34" hidden="1" x14ac:dyDescent="0.25">
      <c r="D341" s="43"/>
      <c r="E341" s="43"/>
      <c r="N341" s="43"/>
      <c r="O341" s="43"/>
      <c r="P341" s="43"/>
      <c r="Z341" s="43"/>
      <c r="AA341" s="43"/>
      <c r="AB341" s="43"/>
      <c r="AF341" s="43"/>
      <c r="AG341" s="27"/>
      <c r="AH341" s="43"/>
    </row>
    <row r="342" spans="4:34" hidden="1" x14ac:dyDescent="0.25">
      <c r="D342" s="43"/>
      <c r="E342" s="43"/>
      <c r="N342" s="43"/>
      <c r="O342" s="43"/>
      <c r="P342" s="43"/>
      <c r="Z342" s="43"/>
      <c r="AA342" s="43"/>
      <c r="AB342" s="43"/>
      <c r="AF342" s="43"/>
      <c r="AG342" s="27"/>
      <c r="AH342" s="43"/>
    </row>
    <row r="343" spans="4:34" hidden="1" x14ac:dyDescent="0.25">
      <c r="D343" s="43"/>
      <c r="E343" s="43"/>
      <c r="N343" s="43"/>
      <c r="O343" s="43"/>
      <c r="P343" s="43"/>
      <c r="Z343" s="43"/>
      <c r="AA343" s="43"/>
      <c r="AB343" s="43"/>
      <c r="AF343" s="43"/>
      <c r="AG343" s="27"/>
      <c r="AH343" s="43"/>
    </row>
    <row r="344" spans="4:34" hidden="1" x14ac:dyDescent="0.25">
      <c r="D344" s="43"/>
      <c r="E344" s="43"/>
      <c r="N344" s="43"/>
      <c r="O344" s="43"/>
      <c r="P344" s="43"/>
      <c r="Z344" s="43"/>
      <c r="AA344" s="43"/>
      <c r="AB344" s="43"/>
      <c r="AF344" s="43"/>
      <c r="AG344" s="27"/>
      <c r="AH344" s="43"/>
    </row>
    <row r="345" spans="4:34" hidden="1" x14ac:dyDescent="0.25">
      <c r="D345" s="43"/>
      <c r="E345" s="43"/>
      <c r="N345" s="43"/>
      <c r="O345" s="43"/>
      <c r="P345" s="43"/>
      <c r="Z345" s="43"/>
      <c r="AA345" s="43"/>
      <c r="AB345" s="43"/>
      <c r="AF345" s="43"/>
      <c r="AG345" s="27"/>
      <c r="AH345" s="43"/>
    </row>
    <row r="346" spans="4:34" hidden="1" x14ac:dyDescent="0.25">
      <c r="D346" s="43"/>
      <c r="E346" s="43"/>
      <c r="N346" s="43"/>
      <c r="O346" s="43"/>
      <c r="P346" s="43"/>
      <c r="Z346" s="43"/>
      <c r="AA346" s="43"/>
      <c r="AB346" s="43"/>
      <c r="AF346" s="43"/>
      <c r="AG346" s="27"/>
      <c r="AH346" s="43"/>
    </row>
    <row r="347" spans="4:34" hidden="1" x14ac:dyDescent="0.25">
      <c r="D347" s="43"/>
      <c r="E347" s="43"/>
      <c r="N347" s="43"/>
      <c r="O347" s="43"/>
      <c r="P347" s="43"/>
      <c r="Z347" s="43"/>
      <c r="AA347" s="43"/>
      <c r="AB347" s="43"/>
      <c r="AF347" s="43"/>
      <c r="AG347" s="27"/>
      <c r="AH347" s="43"/>
    </row>
    <row r="348" spans="4:34" hidden="1" x14ac:dyDescent="0.25">
      <c r="D348" s="43"/>
      <c r="E348" s="43"/>
      <c r="N348" s="43"/>
      <c r="O348" s="43"/>
      <c r="P348" s="43"/>
      <c r="Z348" s="43"/>
      <c r="AA348" s="43"/>
      <c r="AB348" s="43"/>
      <c r="AF348" s="43"/>
      <c r="AG348" s="27"/>
      <c r="AH348" s="43"/>
    </row>
    <row r="349" spans="4:34" hidden="1" x14ac:dyDescent="0.25">
      <c r="D349" s="43"/>
      <c r="E349" s="43"/>
      <c r="N349" s="43"/>
      <c r="O349" s="43"/>
      <c r="P349" s="43"/>
      <c r="Z349" s="43"/>
      <c r="AA349" s="43"/>
      <c r="AB349" s="43"/>
      <c r="AF349" s="43"/>
      <c r="AG349" s="27"/>
      <c r="AH349" s="43"/>
    </row>
    <row r="350" spans="4:34" hidden="1" x14ac:dyDescent="0.25">
      <c r="D350" s="43"/>
      <c r="E350" s="43"/>
      <c r="N350" s="43"/>
      <c r="O350" s="43"/>
      <c r="P350" s="43"/>
      <c r="Z350" s="43"/>
      <c r="AA350" s="43"/>
      <c r="AB350" s="43"/>
      <c r="AF350" s="43"/>
      <c r="AG350" s="27"/>
      <c r="AH350" s="43"/>
    </row>
    <row r="351" spans="4:34" hidden="1" x14ac:dyDescent="0.25">
      <c r="D351" s="43"/>
      <c r="E351" s="43"/>
      <c r="N351" s="43"/>
      <c r="O351" s="43"/>
      <c r="P351" s="43"/>
      <c r="Z351" s="43"/>
      <c r="AA351" s="43"/>
      <c r="AB351" s="43"/>
      <c r="AF351" s="43"/>
      <c r="AG351" s="27"/>
      <c r="AH351" s="43"/>
    </row>
    <row r="352" spans="4:34" hidden="1" x14ac:dyDescent="0.25">
      <c r="D352" s="43"/>
      <c r="E352" s="43"/>
      <c r="N352" s="43"/>
      <c r="O352" s="43"/>
      <c r="P352" s="43"/>
      <c r="Z352" s="43"/>
      <c r="AA352" s="43"/>
      <c r="AB352" s="43"/>
      <c r="AF352" s="43"/>
      <c r="AG352" s="27"/>
      <c r="AH352" s="43"/>
    </row>
    <row r="353" spans="4:34" hidden="1" x14ac:dyDescent="0.25">
      <c r="D353" s="43"/>
      <c r="E353" s="43"/>
      <c r="N353" s="43"/>
      <c r="O353" s="43"/>
      <c r="P353" s="43"/>
      <c r="Z353" s="43"/>
      <c r="AA353" s="43"/>
      <c r="AB353" s="43"/>
      <c r="AF353" s="43"/>
      <c r="AG353" s="27"/>
      <c r="AH353" s="43"/>
    </row>
    <row r="354" spans="4:34" hidden="1" x14ac:dyDescent="0.25">
      <c r="D354" s="43"/>
      <c r="E354" s="43"/>
      <c r="N354" s="43"/>
      <c r="O354" s="43"/>
      <c r="P354" s="43"/>
      <c r="Z354" s="43"/>
      <c r="AA354" s="43"/>
      <c r="AB354" s="43"/>
      <c r="AF354" s="43"/>
      <c r="AG354" s="27"/>
      <c r="AH354" s="43"/>
    </row>
    <row r="355" spans="4:34" hidden="1" x14ac:dyDescent="0.25">
      <c r="D355" s="43"/>
      <c r="E355" s="43"/>
      <c r="N355" s="43"/>
      <c r="O355" s="43"/>
      <c r="P355" s="43"/>
      <c r="Z355" s="43"/>
      <c r="AA355" s="43"/>
      <c r="AB355" s="43"/>
      <c r="AF355" s="43"/>
      <c r="AG355" s="27"/>
      <c r="AH355" s="43"/>
    </row>
    <row r="356" spans="4:34" hidden="1" x14ac:dyDescent="0.25">
      <c r="D356" s="43"/>
      <c r="E356" s="43"/>
      <c r="N356" s="43"/>
      <c r="O356" s="43"/>
      <c r="P356" s="43"/>
      <c r="Z356" s="43"/>
      <c r="AA356" s="43"/>
      <c r="AB356" s="43"/>
      <c r="AF356" s="43"/>
      <c r="AG356" s="27"/>
      <c r="AH356" s="43"/>
    </row>
    <row r="357" spans="4:34" hidden="1" x14ac:dyDescent="0.25">
      <c r="D357" s="43"/>
      <c r="E357" s="43"/>
      <c r="N357" s="43"/>
      <c r="O357" s="43"/>
      <c r="P357" s="43"/>
      <c r="Z357" s="43"/>
      <c r="AA357" s="43"/>
      <c r="AB357" s="43"/>
      <c r="AF357" s="43"/>
      <c r="AG357" s="27"/>
      <c r="AH357" s="43"/>
    </row>
    <row r="358" spans="4:34" hidden="1" x14ac:dyDescent="0.25">
      <c r="D358" s="43"/>
      <c r="E358" s="43"/>
      <c r="N358" s="43"/>
      <c r="O358" s="43"/>
      <c r="P358" s="43"/>
      <c r="Z358" s="43"/>
      <c r="AA358" s="43"/>
      <c r="AB358" s="43"/>
      <c r="AF358" s="43"/>
      <c r="AG358" s="27"/>
      <c r="AH358" s="43"/>
    </row>
    <row r="359" spans="4:34" hidden="1" x14ac:dyDescent="0.25">
      <c r="D359" s="43"/>
      <c r="E359" s="43"/>
      <c r="N359" s="43"/>
      <c r="O359" s="43"/>
      <c r="P359" s="43"/>
      <c r="Z359" s="43"/>
      <c r="AA359" s="43"/>
      <c r="AB359" s="43"/>
      <c r="AF359" s="43"/>
      <c r="AG359" s="27"/>
      <c r="AH359" s="43"/>
    </row>
    <row r="360" spans="4:34" hidden="1" x14ac:dyDescent="0.25">
      <c r="D360" s="43"/>
      <c r="E360" s="43"/>
      <c r="N360" s="43"/>
      <c r="O360" s="43"/>
      <c r="P360" s="43"/>
      <c r="Z360" s="43"/>
      <c r="AA360" s="43"/>
      <c r="AB360" s="43"/>
      <c r="AF360" s="43"/>
      <c r="AG360" s="27"/>
      <c r="AH360" s="43"/>
    </row>
    <row r="361" spans="4:34" hidden="1" x14ac:dyDescent="0.25">
      <c r="D361" s="43"/>
      <c r="E361" s="43"/>
      <c r="N361" s="43"/>
      <c r="O361" s="43"/>
      <c r="P361" s="43"/>
      <c r="Z361" s="43"/>
      <c r="AA361" s="43"/>
      <c r="AB361" s="43"/>
      <c r="AF361" s="43"/>
      <c r="AG361" s="27"/>
      <c r="AH361" s="43"/>
    </row>
    <row r="362" spans="4:34" hidden="1" x14ac:dyDescent="0.25">
      <c r="D362" s="43"/>
      <c r="E362" s="43"/>
      <c r="N362" s="43"/>
      <c r="O362" s="43"/>
      <c r="P362" s="43"/>
      <c r="Z362" s="43"/>
      <c r="AA362" s="43"/>
      <c r="AB362" s="43"/>
      <c r="AF362" s="43"/>
      <c r="AG362" s="27"/>
      <c r="AH362" s="43"/>
    </row>
    <row r="363" spans="4:34" hidden="1" x14ac:dyDescent="0.25">
      <c r="D363" s="43"/>
      <c r="E363" s="43"/>
      <c r="N363" s="43"/>
      <c r="O363" s="43"/>
      <c r="P363" s="43"/>
      <c r="Z363" s="43"/>
      <c r="AA363" s="43"/>
      <c r="AB363" s="43"/>
      <c r="AF363" s="43"/>
      <c r="AG363" s="27"/>
      <c r="AH363" s="43"/>
    </row>
    <row r="364" spans="4:34" hidden="1" x14ac:dyDescent="0.25">
      <c r="D364" s="43"/>
      <c r="E364" s="43"/>
      <c r="N364" s="43"/>
      <c r="O364" s="43"/>
      <c r="P364" s="43"/>
      <c r="Z364" s="43"/>
      <c r="AA364" s="43"/>
      <c r="AB364" s="43"/>
      <c r="AF364" s="43"/>
      <c r="AG364" s="27"/>
      <c r="AH364" s="43"/>
    </row>
    <row r="365" spans="4:34" hidden="1" x14ac:dyDescent="0.25">
      <c r="D365" s="43"/>
      <c r="E365" s="43"/>
      <c r="N365" s="43"/>
      <c r="O365" s="43"/>
      <c r="P365" s="43"/>
      <c r="Z365" s="43"/>
      <c r="AA365" s="43"/>
      <c r="AB365" s="43"/>
      <c r="AF365" s="43"/>
      <c r="AG365" s="27"/>
      <c r="AH365" s="43"/>
    </row>
    <row r="366" spans="4:34" hidden="1" x14ac:dyDescent="0.25">
      <c r="D366" s="43"/>
      <c r="E366" s="43"/>
      <c r="N366" s="43"/>
      <c r="O366" s="43"/>
      <c r="P366" s="43"/>
      <c r="Z366" s="43"/>
      <c r="AA366" s="43"/>
      <c r="AB366" s="43"/>
      <c r="AF366" s="43"/>
      <c r="AG366" s="27"/>
      <c r="AH366" s="43"/>
    </row>
    <row r="367" spans="4:34" hidden="1" x14ac:dyDescent="0.25">
      <c r="D367" s="43"/>
      <c r="E367" s="43"/>
      <c r="N367" s="43"/>
      <c r="O367" s="43"/>
      <c r="P367" s="43"/>
      <c r="Z367" s="43"/>
      <c r="AA367" s="43"/>
      <c r="AB367" s="43"/>
      <c r="AF367" s="43"/>
      <c r="AG367" s="27"/>
      <c r="AH367" s="43"/>
    </row>
    <row r="368" spans="4:34" hidden="1" x14ac:dyDescent="0.25">
      <c r="D368" s="43"/>
      <c r="E368" s="43"/>
      <c r="N368" s="43"/>
      <c r="O368" s="43"/>
      <c r="P368" s="43"/>
      <c r="Z368" s="43"/>
      <c r="AA368" s="43"/>
      <c r="AB368" s="43"/>
      <c r="AF368" s="43"/>
      <c r="AG368" s="27"/>
      <c r="AH368" s="43"/>
    </row>
    <row r="369" spans="4:34" hidden="1" x14ac:dyDescent="0.25">
      <c r="D369" s="43"/>
      <c r="E369" s="43"/>
      <c r="N369" s="43"/>
      <c r="O369" s="43"/>
      <c r="P369" s="43"/>
      <c r="Z369" s="43"/>
      <c r="AA369" s="43"/>
      <c r="AB369" s="43"/>
      <c r="AF369" s="43"/>
      <c r="AG369" s="27"/>
      <c r="AH369" s="43"/>
    </row>
    <row r="370" spans="4:34" hidden="1" x14ac:dyDescent="0.25">
      <c r="D370" s="43"/>
      <c r="E370" s="43"/>
      <c r="N370" s="43"/>
      <c r="O370" s="43"/>
      <c r="P370" s="43"/>
      <c r="Z370" s="43"/>
      <c r="AA370" s="43"/>
      <c r="AB370" s="43"/>
      <c r="AF370" s="43"/>
      <c r="AG370" s="27"/>
      <c r="AH370" s="43"/>
    </row>
    <row r="371" spans="4:34" hidden="1" x14ac:dyDescent="0.25">
      <c r="D371" s="43"/>
      <c r="E371" s="43"/>
      <c r="N371" s="43"/>
      <c r="O371" s="43"/>
      <c r="P371" s="43"/>
      <c r="Z371" s="43"/>
      <c r="AA371" s="43"/>
      <c r="AB371" s="43"/>
      <c r="AF371" s="43"/>
      <c r="AG371" s="27"/>
      <c r="AH371" s="43"/>
    </row>
    <row r="372" spans="4:34" hidden="1" x14ac:dyDescent="0.25">
      <c r="D372" s="43"/>
      <c r="E372" s="43"/>
      <c r="N372" s="43"/>
      <c r="O372" s="43"/>
      <c r="P372" s="43"/>
      <c r="Z372" s="43"/>
      <c r="AA372" s="43"/>
      <c r="AB372" s="43"/>
      <c r="AF372" s="43"/>
      <c r="AG372" s="27"/>
      <c r="AH372" s="43"/>
    </row>
    <row r="373" spans="4:34" hidden="1" x14ac:dyDescent="0.25">
      <c r="D373" s="43"/>
      <c r="E373" s="43"/>
      <c r="N373" s="43"/>
      <c r="O373" s="43"/>
      <c r="P373" s="43"/>
      <c r="Z373" s="43"/>
      <c r="AA373" s="43"/>
      <c r="AB373" s="43"/>
      <c r="AF373" s="43"/>
      <c r="AG373" s="27"/>
      <c r="AH373" s="43"/>
    </row>
    <row r="374" spans="4:34" hidden="1" x14ac:dyDescent="0.25">
      <c r="D374" s="43"/>
      <c r="E374" s="43"/>
      <c r="N374" s="43"/>
      <c r="O374" s="43"/>
      <c r="P374" s="43"/>
      <c r="Z374" s="43"/>
      <c r="AA374" s="43"/>
      <c r="AB374" s="43"/>
      <c r="AF374" s="43"/>
      <c r="AG374" s="27"/>
      <c r="AH374" s="43"/>
    </row>
    <row r="375" spans="4:34" hidden="1" x14ac:dyDescent="0.25">
      <c r="D375" s="43"/>
      <c r="E375" s="43"/>
      <c r="N375" s="43"/>
      <c r="O375" s="43"/>
      <c r="P375" s="43"/>
      <c r="Z375" s="43"/>
      <c r="AA375" s="43"/>
      <c r="AB375" s="43"/>
      <c r="AF375" s="43"/>
      <c r="AG375" s="27"/>
      <c r="AH375" s="43"/>
    </row>
    <row r="376" spans="4:34" hidden="1" x14ac:dyDescent="0.25">
      <c r="D376" s="43"/>
      <c r="E376" s="43"/>
      <c r="N376" s="43"/>
      <c r="O376" s="43"/>
      <c r="P376" s="43"/>
      <c r="Z376" s="43"/>
      <c r="AA376" s="43"/>
      <c r="AB376" s="43"/>
      <c r="AF376" s="43"/>
      <c r="AG376" s="27"/>
      <c r="AH376" s="43"/>
    </row>
    <row r="377" spans="4:34" hidden="1" x14ac:dyDescent="0.25">
      <c r="D377" s="43"/>
      <c r="E377" s="43"/>
      <c r="N377" s="43"/>
      <c r="O377" s="43"/>
      <c r="P377" s="43"/>
      <c r="Z377" s="43"/>
      <c r="AA377" s="43"/>
      <c r="AB377" s="43"/>
      <c r="AF377" s="43"/>
      <c r="AG377" s="27"/>
      <c r="AH377" s="43"/>
    </row>
    <row r="378" spans="4:34" hidden="1" x14ac:dyDescent="0.25">
      <c r="D378" s="43"/>
      <c r="E378" s="43"/>
      <c r="N378" s="43"/>
      <c r="O378" s="43"/>
      <c r="P378" s="43"/>
      <c r="Z378" s="43"/>
      <c r="AA378" s="43"/>
      <c r="AB378" s="43"/>
      <c r="AF378" s="43"/>
      <c r="AG378" s="27"/>
      <c r="AH378" s="43"/>
    </row>
    <row r="379" spans="4:34" hidden="1" x14ac:dyDescent="0.25">
      <c r="D379" s="43"/>
      <c r="E379" s="43"/>
      <c r="N379" s="43"/>
      <c r="O379" s="43"/>
      <c r="P379" s="43"/>
      <c r="Z379" s="43"/>
      <c r="AA379" s="43"/>
      <c r="AB379" s="43"/>
      <c r="AF379" s="43"/>
      <c r="AG379" s="27"/>
      <c r="AH379" s="43"/>
    </row>
    <row r="380" spans="4:34" hidden="1" x14ac:dyDescent="0.25">
      <c r="D380" s="43"/>
      <c r="E380" s="43"/>
      <c r="N380" s="43"/>
      <c r="O380" s="43"/>
      <c r="P380" s="43"/>
      <c r="Z380" s="43"/>
      <c r="AA380" s="43"/>
      <c r="AB380" s="43"/>
      <c r="AF380" s="43"/>
      <c r="AG380" s="27"/>
      <c r="AH380" s="43"/>
    </row>
    <row r="381" spans="4:34" hidden="1" x14ac:dyDescent="0.25">
      <c r="D381" s="43"/>
      <c r="E381" s="43"/>
      <c r="N381" s="43"/>
      <c r="O381" s="43"/>
      <c r="P381" s="43"/>
      <c r="Z381" s="43"/>
      <c r="AA381" s="43"/>
      <c r="AB381" s="43"/>
      <c r="AF381" s="43"/>
      <c r="AG381" s="27"/>
      <c r="AH381" s="43"/>
    </row>
    <row r="382" spans="4:34" hidden="1" x14ac:dyDescent="0.25">
      <c r="D382" s="43"/>
      <c r="E382" s="43"/>
      <c r="N382" s="43"/>
      <c r="O382" s="43"/>
      <c r="P382" s="43"/>
      <c r="Z382" s="43"/>
      <c r="AA382" s="43"/>
      <c r="AB382" s="43"/>
      <c r="AF382" s="43"/>
      <c r="AG382" s="27"/>
      <c r="AH382" s="43"/>
    </row>
    <row r="383" spans="4:34" hidden="1" x14ac:dyDescent="0.25">
      <c r="D383" s="43"/>
      <c r="E383" s="43"/>
      <c r="N383" s="43"/>
      <c r="O383" s="43"/>
      <c r="P383" s="43"/>
      <c r="Z383" s="43"/>
      <c r="AA383" s="43"/>
      <c r="AB383" s="43"/>
      <c r="AF383" s="43"/>
      <c r="AG383" s="27"/>
      <c r="AH383" s="43"/>
    </row>
    <row r="384" spans="4:34" hidden="1" x14ac:dyDescent="0.25">
      <c r="D384" s="43"/>
      <c r="E384" s="43"/>
      <c r="N384" s="43"/>
      <c r="O384" s="43"/>
      <c r="P384" s="43"/>
      <c r="Z384" s="43"/>
      <c r="AA384" s="43"/>
      <c r="AB384" s="43"/>
      <c r="AF384" s="43"/>
      <c r="AG384" s="27"/>
      <c r="AH384" s="43"/>
    </row>
    <row r="385" spans="4:34" hidden="1" x14ac:dyDescent="0.25">
      <c r="D385" s="43"/>
      <c r="E385" s="43"/>
      <c r="N385" s="43"/>
      <c r="O385" s="43"/>
      <c r="P385" s="43"/>
      <c r="Z385" s="43"/>
      <c r="AA385" s="43"/>
      <c r="AB385" s="43"/>
      <c r="AF385" s="43"/>
      <c r="AG385" s="27"/>
      <c r="AH385" s="43"/>
    </row>
    <row r="386" spans="4:34" hidden="1" x14ac:dyDescent="0.25">
      <c r="D386" s="43"/>
      <c r="E386" s="43"/>
      <c r="N386" s="43"/>
      <c r="O386" s="43"/>
      <c r="P386" s="43"/>
      <c r="Z386" s="43"/>
      <c r="AA386" s="43"/>
      <c r="AB386" s="43"/>
      <c r="AF386" s="43"/>
      <c r="AG386" s="27"/>
      <c r="AH386" s="43"/>
    </row>
    <row r="387" spans="4:34" hidden="1" x14ac:dyDescent="0.25">
      <c r="D387" s="43"/>
      <c r="E387" s="43"/>
      <c r="N387" s="43"/>
      <c r="O387" s="43"/>
      <c r="P387" s="43"/>
      <c r="Z387" s="43"/>
      <c r="AA387" s="43"/>
      <c r="AB387" s="43"/>
      <c r="AF387" s="43"/>
      <c r="AG387" s="27"/>
      <c r="AH387" s="43"/>
    </row>
    <row r="388" spans="4:34" hidden="1" x14ac:dyDescent="0.25">
      <c r="D388" s="43"/>
      <c r="E388" s="43"/>
      <c r="N388" s="43"/>
      <c r="O388" s="43"/>
      <c r="P388" s="43"/>
      <c r="Z388" s="43"/>
      <c r="AA388" s="43"/>
      <c r="AB388" s="43"/>
      <c r="AF388" s="43"/>
      <c r="AG388" s="27"/>
      <c r="AH388" s="43"/>
    </row>
    <row r="389" spans="4:34" hidden="1" x14ac:dyDescent="0.25">
      <c r="D389" s="43"/>
      <c r="E389" s="43"/>
      <c r="N389" s="43"/>
      <c r="O389" s="43"/>
      <c r="P389" s="43"/>
      <c r="Z389" s="43"/>
      <c r="AA389" s="43"/>
      <c r="AB389" s="43"/>
      <c r="AF389" s="43"/>
      <c r="AG389" s="27"/>
      <c r="AH389" s="43"/>
    </row>
    <row r="390" spans="4:34" hidden="1" x14ac:dyDescent="0.25">
      <c r="D390" s="43"/>
      <c r="E390" s="43"/>
      <c r="N390" s="43"/>
      <c r="O390" s="43"/>
      <c r="P390" s="43"/>
      <c r="Z390" s="43"/>
      <c r="AA390" s="43"/>
      <c r="AB390" s="43"/>
      <c r="AF390" s="43"/>
      <c r="AG390" s="27"/>
      <c r="AH390" s="43"/>
    </row>
    <row r="391" spans="4:34" hidden="1" x14ac:dyDescent="0.25">
      <c r="D391" s="43"/>
      <c r="E391" s="43"/>
      <c r="N391" s="43"/>
      <c r="O391" s="43"/>
      <c r="P391" s="43"/>
      <c r="Z391" s="43"/>
      <c r="AA391" s="43"/>
      <c r="AB391" s="43"/>
      <c r="AF391" s="43"/>
      <c r="AG391" s="27"/>
      <c r="AH391" s="43"/>
    </row>
    <row r="392" spans="4:34" hidden="1" x14ac:dyDescent="0.25">
      <c r="D392" s="43"/>
      <c r="E392" s="43"/>
      <c r="N392" s="43"/>
      <c r="O392" s="43"/>
      <c r="P392" s="43"/>
      <c r="Z392" s="43"/>
      <c r="AA392" s="43"/>
      <c r="AB392" s="43"/>
      <c r="AF392" s="43"/>
      <c r="AG392" s="27"/>
      <c r="AH392" s="43"/>
    </row>
    <row r="393" spans="4:34" hidden="1" x14ac:dyDescent="0.25">
      <c r="D393" s="43"/>
      <c r="E393" s="43"/>
      <c r="N393" s="43"/>
      <c r="O393" s="43"/>
      <c r="P393" s="43"/>
      <c r="Z393" s="43"/>
      <c r="AA393" s="43"/>
      <c r="AB393" s="43"/>
      <c r="AF393" s="43"/>
      <c r="AG393" s="27"/>
      <c r="AH393" s="43"/>
    </row>
    <row r="394" spans="4:34" hidden="1" x14ac:dyDescent="0.25">
      <c r="D394" s="43"/>
      <c r="E394" s="43"/>
      <c r="N394" s="43"/>
      <c r="O394" s="43"/>
      <c r="P394" s="43"/>
      <c r="Z394" s="43"/>
      <c r="AA394" s="43"/>
      <c r="AB394" s="43"/>
      <c r="AF394" s="43"/>
      <c r="AG394" s="27"/>
      <c r="AH394" s="43"/>
    </row>
    <row r="395" spans="4:34" hidden="1" x14ac:dyDescent="0.25">
      <c r="D395" s="43"/>
      <c r="E395" s="43"/>
      <c r="N395" s="43"/>
      <c r="O395" s="43"/>
      <c r="P395" s="43"/>
      <c r="Z395" s="43"/>
      <c r="AA395" s="43"/>
      <c r="AB395" s="43"/>
      <c r="AF395" s="43"/>
      <c r="AG395" s="27"/>
      <c r="AH395" s="43"/>
    </row>
    <row r="396" spans="4:34" hidden="1" x14ac:dyDescent="0.25">
      <c r="D396" s="43"/>
      <c r="E396" s="43"/>
      <c r="N396" s="43"/>
      <c r="O396" s="43"/>
      <c r="P396" s="43"/>
      <c r="Z396" s="43"/>
      <c r="AA396" s="43"/>
      <c r="AB396" s="43"/>
      <c r="AF396" s="43"/>
      <c r="AG396" s="27"/>
      <c r="AH396" s="43"/>
    </row>
    <row r="397" spans="4:34" hidden="1" x14ac:dyDescent="0.25">
      <c r="D397" s="43"/>
      <c r="E397" s="43"/>
      <c r="N397" s="43"/>
      <c r="O397" s="43"/>
      <c r="P397" s="43"/>
      <c r="Z397" s="43"/>
      <c r="AA397" s="43"/>
      <c r="AB397" s="43"/>
      <c r="AF397" s="43"/>
      <c r="AG397" s="27"/>
      <c r="AH397" s="43"/>
    </row>
    <row r="398" spans="4:34" hidden="1" x14ac:dyDescent="0.25">
      <c r="D398" s="43"/>
      <c r="E398" s="43"/>
      <c r="N398" s="43"/>
      <c r="O398" s="43"/>
      <c r="P398" s="43"/>
      <c r="Z398" s="43"/>
      <c r="AA398" s="43"/>
      <c r="AB398" s="43"/>
      <c r="AF398" s="43"/>
      <c r="AG398" s="27"/>
      <c r="AH398" s="43"/>
    </row>
    <row r="399" spans="4:34" hidden="1" x14ac:dyDescent="0.25">
      <c r="D399" s="43"/>
      <c r="E399" s="43"/>
      <c r="N399" s="43"/>
      <c r="O399" s="43"/>
      <c r="P399" s="43"/>
      <c r="Z399" s="43"/>
      <c r="AA399" s="43"/>
      <c r="AB399" s="43"/>
      <c r="AF399" s="43"/>
      <c r="AG399" s="27"/>
      <c r="AH399" s="43"/>
    </row>
    <row r="400" spans="4:34" hidden="1" x14ac:dyDescent="0.25">
      <c r="D400" s="43"/>
      <c r="E400" s="43"/>
      <c r="N400" s="43"/>
      <c r="O400" s="43"/>
      <c r="P400" s="43"/>
      <c r="Z400" s="43"/>
      <c r="AA400" s="43"/>
      <c r="AB400" s="43"/>
      <c r="AF400" s="43"/>
      <c r="AG400" s="27"/>
      <c r="AH400" s="43"/>
    </row>
    <row r="401" spans="4:34" hidden="1" x14ac:dyDescent="0.25">
      <c r="D401" s="43"/>
      <c r="E401" s="43"/>
      <c r="N401" s="43"/>
      <c r="O401" s="43"/>
      <c r="P401" s="43"/>
      <c r="Z401" s="43"/>
      <c r="AA401" s="43"/>
      <c r="AB401" s="43"/>
      <c r="AF401" s="43"/>
      <c r="AG401" s="27"/>
      <c r="AH401" s="43"/>
    </row>
    <row r="402" spans="4:34" hidden="1" x14ac:dyDescent="0.25">
      <c r="D402" s="43"/>
      <c r="E402" s="43"/>
      <c r="N402" s="43"/>
      <c r="O402" s="43"/>
      <c r="P402" s="43"/>
      <c r="Z402" s="43"/>
      <c r="AA402" s="43"/>
      <c r="AB402" s="43"/>
      <c r="AF402" s="43"/>
      <c r="AG402" s="27"/>
      <c r="AH402" s="43"/>
    </row>
    <row r="403" spans="4:34" hidden="1" x14ac:dyDescent="0.25">
      <c r="D403" s="43"/>
      <c r="E403" s="43"/>
      <c r="N403" s="43"/>
      <c r="O403" s="43"/>
      <c r="P403" s="43"/>
      <c r="Z403" s="43"/>
      <c r="AA403" s="43"/>
      <c r="AB403" s="43"/>
      <c r="AF403" s="43"/>
      <c r="AG403" s="27"/>
      <c r="AH403" s="43"/>
    </row>
    <row r="404" spans="4:34" hidden="1" x14ac:dyDescent="0.25">
      <c r="D404" s="43"/>
      <c r="E404" s="43"/>
      <c r="N404" s="43"/>
      <c r="O404" s="43"/>
      <c r="P404" s="43"/>
      <c r="Z404" s="43"/>
      <c r="AA404" s="43"/>
      <c r="AB404" s="43"/>
      <c r="AF404" s="43"/>
      <c r="AG404" s="27"/>
      <c r="AH404" s="43"/>
    </row>
    <row r="405" spans="4:34" hidden="1" x14ac:dyDescent="0.25">
      <c r="D405" s="43"/>
      <c r="E405" s="43"/>
      <c r="N405" s="43"/>
      <c r="O405" s="43"/>
      <c r="P405" s="43"/>
      <c r="Z405" s="43"/>
      <c r="AA405" s="43"/>
      <c r="AB405" s="43"/>
      <c r="AF405" s="43"/>
      <c r="AG405" s="27"/>
      <c r="AH405" s="43"/>
    </row>
    <row r="406" spans="4:34" hidden="1" x14ac:dyDescent="0.25">
      <c r="D406" s="43"/>
      <c r="E406" s="43"/>
      <c r="N406" s="43"/>
      <c r="O406" s="43"/>
      <c r="P406" s="43"/>
      <c r="Z406" s="43"/>
      <c r="AA406" s="43"/>
      <c r="AB406" s="43"/>
      <c r="AF406" s="43"/>
      <c r="AG406" s="27"/>
      <c r="AH406" s="43"/>
    </row>
    <row r="407" spans="4:34" hidden="1" x14ac:dyDescent="0.25">
      <c r="D407" s="43"/>
      <c r="E407" s="43"/>
      <c r="N407" s="43"/>
      <c r="O407" s="43"/>
      <c r="P407" s="43"/>
      <c r="Z407" s="43"/>
      <c r="AA407" s="43"/>
      <c r="AB407" s="43"/>
      <c r="AF407" s="43"/>
      <c r="AG407" s="27"/>
      <c r="AH407" s="43"/>
    </row>
    <row r="408" spans="4:34" hidden="1" x14ac:dyDescent="0.25">
      <c r="D408" s="43"/>
      <c r="E408" s="43"/>
      <c r="N408" s="43"/>
      <c r="O408" s="43"/>
      <c r="P408" s="43"/>
      <c r="Z408" s="43"/>
      <c r="AA408" s="43"/>
      <c r="AB408" s="43"/>
      <c r="AF408" s="43"/>
      <c r="AG408" s="27"/>
      <c r="AH408" s="43"/>
    </row>
    <row r="409" spans="4:34" hidden="1" x14ac:dyDescent="0.25">
      <c r="D409" s="43"/>
      <c r="E409" s="43"/>
      <c r="N409" s="43"/>
      <c r="O409" s="43"/>
      <c r="P409" s="43"/>
      <c r="Z409" s="43"/>
      <c r="AA409" s="43"/>
      <c r="AB409" s="43"/>
      <c r="AF409" s="43"/>
      <c r="AG409" s="27"/>
      <c r="AH409" s="43"/>
    </row>
    <row r="410" spans="4:34" hidden="1" x14ac:dyDescent="0.25">
      <c r="D410" s="43"/>
      <c r="E410" s="43"/>
      <c r="N410" s="43"/>
      <c r="O410" s="43"/>
      <c r="P410" s="43"/>
      <c r="Z410" s="43"/>
      <c r="AA410" s="43"/>
      <c r="AB410" s="43"/>
      <c r="AF410" s="43"/>
      <c r="AG410" s="27"/>
      <c r="AH410" s="43"/>
    </row>
    <row r="411" spans="4:34" hidden="1" x14ac:dyDescent="0.25">
      <c r="D411" s="43"/>
      <c r="E411" s="43"/>
      <c r="N411" s="43"/>
      <c r="O411" s="43"/>
      <c r="P411" s="43"/>
      <c r="Z411" s="43"/>
      <c r="AA411" s="43"/>
      <c r="AB411" s="43"/>
      <c r="AF411" s="43"/>
      <c r="AG411" s="27"/>
      <c r="AH411" s="43"/>
    </row>
    <row r="412" spans="4:34" hidden="1" x14ac:dyDescent="0.25">
      <c r="D412" s="43"/>
      <c r="E412" s="43"/>
      <c r="N412" s="43"/>
      <c r="O412" s="43"/>
      <c r="P412" s="43"/>
      <c r="Z412" s="43"/>
      <c r="AA412" s="43"/>
      <c r="AB412" s="43"/>
      <c r="AF412" s="43"/>
      <c r="AG412" s="27"/>
      <c r="AH412" s="43"/>
    </row>
    <row r="413" spans="4:34" hidden="1" x14ac:dyDescent="0.25">
      <c r="D413" s="43"/>
      <c r="E413" s="43"/>
      <c r="N413" s="43"/>
      <c r="O413" s="43"/>
      <c r="P413" s="43"/>
      <c r="Z413" s="43"/>
      <c r="AA413" s="43"/>
      <c r="AB413" s="43"/>
      <c r="AF413" s="43"/>
      <c r="AG413" s="27"/>
      <c r="AH413" s="43"/>
    </row>
    <row r="414" spans="4:34" hidden="1" x14ac:dyDescent="0.25">
      <c r="D414" s="43"/>
      <c r="E414" s="43"/>
      <c r="N414" s="43"/>
      <c r="O414" s="43"/>
      <c r="P414" s="43"/>
      <c r="Z414" s="43"/>
      <c r="AA414" s="43"/>
      <c r="AB414" s="43"/>
      <c r="AF414" s="43"/>
      <c r="AG414" s="27"/>
      <c r="AH414" s="43"/>
    </row>
    <row r="415" spans="4:34" hidden="1" x14ac:dyDescent="0.25">
      <c r="D415" s="43"/>
      <c r="E415" s="43"/>
      <c r="N415" s="43"/>
      <c r="O415" s="43"/>
      <c r="P415" s="43"/>
      <c r="Z415" s="43"/>
      <c r="AA415" s="43"/>
      <c r="AB415" s="43"/>
      <c r="AF415" s="43"/>
      <c r="AG415" s="27"/>
      <c r="AH415" s="43"/>
    </row>
    <row r="416" spans="4:34" hidden="1" x14ac:dyDescent="0.25">
      <c r="D416" s="43"/>
      <c r="E416" s="43"/>
      <c r="N416" s="43"/>
      <c r="O416" s="43"/>
      <c r="P416" s="43"/>
      <c r="Z416" s="43"/>
      <c r="AA416" s="43"/>
      <c r="AB416" s="43"/>
      <c r="AF416" s="43"/>
      <c r="AG416" s="27"/>
      <c r="AH416" s="43"/>
    </row>
    <row r="417" spans="4:34" hidden="1" x14ac:dyDescent="0.25">
      <c r="D417" s="43"/>
      <c r="E417" s="43"/>
      <c r="N417" s="43"/>
      <c r="O417" s="43"/>
      <c r="P417" s="43"/>
      <c r="Z417" s="43"/>
      <c r="AA417" s="43"/>
      <c r="AB417" s="43"/>
      <c r="AF417" s="43"/>
      <c r="AG417" s="27"/>
      <c r="AH417" s="43"/>
    </row>
    <row r="418" spans="4:34" hidden="1" x14ac:dyDescent="0.25">
      <c r="D418" s="43"/>
      <c r="E418" s="43"/>
      <c r="N418" s="43"/>
      <c r="O418" s="43"/>
      <c r="P418" s="43"/>
      <c r="Z418" s="43"/>
      <c r="AA418" s="43"/>
      <c r="AB418" s="43"/>
      <c r="AF418" s="43"/>
      <c r="AG418" s="27"/>
      <c r="AH418" s="43"/>
    </row>
    <row r="419" spans="4:34" hidden="1" x14ac:dyDescent="0.25">
      <c r="D419" s="43"/>
      <c r="E419" s="43"/>
      <c r="N419" s="43"/>
      <c r="O419" s="43"/>
      <c r="P419" s="43"/>
      <c r="Z419" s="43"/>
      <c r="AA419" s="43"/>
      <c r="AB419" s="43"/>
      <c r="AF419" s="43"/>
      <c r="AG419" s="27"/>
      <c r="AH419" s="43"/>
    </row>
    <row r="420" spans="4:34" hidden="1" x14ac:dyDescent="0.25">
      <c r="D420" s="43"/>
      <c r="E420" s="43"/>
      <c r="N420" s="43"/>
      <c r="O420" s="43"/>
      <c r="P420" s="43"/>
      <c r="Z420" s="43"/>
      <c r="AA420" s="43"/>
      <c r="AB420" s="43"/>
      <c r="AF420" s="43"/>
      <c r="AG420" s="27"/>
      <c r="AH420" s="43"/>
    </row>
    <row r="421" spans="4:34" hidden="1" x14ac:dyDescent="0.25">
      <c r="D421" s="43"/>
      <c r="E421" s="43"/>
      <c r="N421" s="43"/>
      <c r="O421" s="43"/>
      <c r="P421" s="43"/>
      <c r="Z421" s="43"/>
      <c r="AA421" s="43"/>
      <c r="AB421" s="43"/>
      <c r="AF421" s="43"/>
      <c r="AG421" s="27"/>
      <c r="AH421" s="43"/>
    </row>
    <row r="422" spans="4:34" hidden="1" x14ac:dyDescent="0.25">
      <c r="D422" s="43"/>
      <c r="E422" s="43"/>
      <c r="N422" s="43"/>
      <c r="O422" s="43"/>
      <c r="P422" s="43"/>
      <c r="Z422" s="43"/>
      <c r="AA422" s="43"/>
      <c r="AB422" s="43"/>
      <c r="AF422" s="43"/>
      <c r="AG422" s="27"/>
      <c r="AH422" s="43"/>
    </row>
    <row r="423" spans="4:34" hidden="1" x14ac:dyDescent="0.25">
      <c r="D423" s="43"/>
      <c r="E423" s="43"/>
      <c r="N423" s="43"/>
      <c r="O423" s="43"/>
      <c r="P423" s="43"/>
      <c r="Z423" s="43"/>
      <c r="AA423" s="43"/>
      <c r="AB423" s="43"/>
      <c r="AF423" s="43"/>
      <c r="AG423" s="27"/>
      <c r="AH423" s="43"/>
    </row>
    <row r="424" spans="4:34" hidden="1" x14ac:dyDescent="0.25">
      <c r="D424" s="43"/>
      <c r="E424" s="43"/>
      <c r="N424" s="43"/>
      <c r="O424" s="43"/>
      <c r="P424" s="43"/>
      <c r="Z424" s="43"/>
      <c r="AA424" s="43"/>
      <c r="AB424" s="43"/>
      <c r="AF424" s="43"/>
      <c r="AG424" s="27"/>
      <c r="AH424" s="43"/>
    </row>
    <row r="425" spans="4:34" hidden="1" x14ac:dyDescent="0.25">
      <c r="D425" s="43"/>
      <c r="E425" s="43"/>
      <c r="N425" s="43"/>
      <c r="O425" s="43"/>
      <c r="P425" s="43"/>
      <c r="Z425" s="43"/>
      <c r="AA425" s="43"/>
      <c r="AB425" s="43"/>
      <c r="AF425" s="43"/>
      <c r="AG425" s="27"/>
      <c r="AH425" s="43"/>
    </row>
    <row r="426" spans="4:34" hidden="1" x14ac:dyDescent="0.25">
      <c r="D426" s="43"/>
      <c r="E426" s="43"/>
      <c r="N426" s="43"/>
      <c r="O426" s="43"/>
      <c r="P426" s="43"/>
      <c r="Z426" s="43"/>
      <c r="AA426" s="43"/>
      <c r="AB426" s="43"/>
      <c r="AF426" s="43"/>
      <c r="AG426" s="27"/>
      <c r="AH426" s="43"/>
    </row>
    <row r="427" spans="4:34" hidden="1" x14ac:dyDescent="0.25">
      <c r="D427" s="43"/>
      <c r="E427" s="43"/>
      <c r="N427" s="43"/>
      <c r="O427" s="43"/>
      <c r="P427" s="43"/>
      <c r="Z427" s="43"/>
      <c r="AA427" s="43"/>
      <c r="AB427" s="43"/>
      <c r="AF427" s="43"/>
      <c r="AG427" s="27"/>
      <c r="AH427" s="43"/>
    </row>
    <row r="428" spans="4:34" hidden="1" x14ac:dyDescent="0.25">
      <c r="D428" s="43"/>
      <c r="E428" s="43"/>
      <c r="N428" s="43"/>
      <c r="O428" s="43"/>
      <c r="P428" s="43"/>
      <c r="Z428" s="43"/>
      <c r="AA428" s="43"/>
      <c r="AB428" s="43"/>
      <c r="AF428" s="43"/>
      <c r="AG428" s="27"/>
      <c r="AH428" s="43"/>
    </row>
    <row r="429" spans="4:34" hidden="1" x14ac:dyDescent="0.25">
      <c r="D429" s="43"/>
      <c r="E429" s="43"/>
      <c r="N429" s="43"/>
      <c r="O429" s="43"/>
      <c r="P429" s="43"/>
      <c r="Z429" s="43"/>
      <c r="AA429" s="43"/>
      <c r="AB429" s="43"/>
      <c r="AF429" s="43"/>
      <c r="AG429" s="27"/>
      <c r="AH429" s="43"/>
    </row>
    <row r="430" spans="4:34" hidden="1" x14ac:dyDescent="0.25">
      <c r="D430" s="43"/>
      <c r="E430" s="43"/>
      <c r="N430" s="43"/>
      <c r="O430" s="43"/>
      <c r="P430" s="43"/>
      <c r="Z430" s="43"/>
      <c r="AA430" s="43"/>
      <c r="AB430" s="43"/>
      <c r="AF430" s="43"/>
      <c r="AG430" s="27"/>
      <c r="AH430" s="43"/>
    </row>
    <row r="431" spans="4:34" hidden="1" x14ac:dyDescent="0.25">
      <c r="D431" s="43"/>
      <c r="E431" s="43"/>
      <c r="N431" s="43"/>
      <c r="O431" s="43"/>
      <c r="P431" s="43"/>
      <c r="Z431" s="43"/>
      <c r="AA431" s="43"/>
      <c r="AB431" s="43"/>
      <c r="AF431" s="43"/>
      <c r="AG431" s="27"/>
      <c r="AH431" s="43"/>
    </row>
    <row r="432" spans="4:34" hidden="1" x14ac:dyDescent="0.25">
      <c r="D432" s="43"/>
      <c r="E432" s="43"/>
      <c r="N432" s="43"/>
      <c r="O432" s="43"/>
      <c r="P432" s="43"/>
      <c r="Z432" s="43"/>
      <c r="AA432" s="43"/>
      <c r="AB432" s="43"/>
      <c r="AF432" s="43"/>
      <c r="AG432" s="27"/>
      <c r="AH432" s="43"/>
    </row>
    <row r="433" spans="4:34" hidden="1" x14ac:dyDescent="0.25">
      <c r="D433" s="43"/>
      <c r="E433" s="43"/>
      <c r="N433" s="43"/>
      <c r="O433" s="43"/>
      <c r="P433" s="43"/>
      <c r="Z433" s="43"/>
      <c r="AA433" s="43"/>
      <c r="AB433" s="43"/>
      <c r="AF433" s="43"/>
      <c r="AG433" s="27"/>
      <c r="AH433" s="43"/>
    </row>
    <row r="434" spans="4:34" hidden="1" x14ac:dyDescent="0.25">
      <c r="D434" s="43"/>
      <c r="E434" s="43"/>
      <c r="N434" s="43"/>
      <c r="O434" s="43"/>
      <c r="P434" s="43"/>
      <c r="Z434" s="43"/>
      <c r="AA434" s="43"/>
      <c r="AB434" s="43"/>
      <c r="AF434" s="43"/>
      <c r="AG434" s="27"/>
      <c r="AH434" s="43"/>
    </row>
    <row r="435" spans="4:34" hidden="1" x14ac:dyDescent="0.25">
      <c r="D435" s="43"/>
      <c r="E435" s="43"/>
      <c r="N435" s="43"/>
      <c r="O435" s="43"/>
      <c r="P435" s="43"/>
      <c r="Z435" s="43"/>
      <c r="AA435" s="43"/>
      <c r="AB435" s="43"/>
      <c r="AF435" s="43"/>
      <c r="AG435" s="27"/>
      <c r="AH435" s="43"/>
    </row>
    <row r="436" spans="4:34" hidden="1" x14ac:dyDescent="0.25">
      <c r="D436" s="43"/>
      <c r="E436" s="43"/>
      <c r="N436" s="43"/>
      <c r="O436" s="43"/>
      <c r="P436" s="43"/>
      <c r="Z436" s="43"/>
      <c r="AA436" s="43"/>
      <c r="AB436" s="43"/>
      <c r="AF436" s="43"/>
      <c r="AG436" s="27"/>
      <c r="AH436" s="43"/>
    </row>
    <row r="437" spans="4:34" hidden="1" x14ac:dyDescent="0.25">
      <c r="D437" s="43"/>
      <c r="E437" s="43"/>
      <c r="N437" s="43"/>
      <c r="O437" s="43"/>
      <c r="P437" s="43"/>
      <c r="Z437" s="43"/>
      <c r="AA437" s="43"/>
      <c r="AB437" s="43"/>
      <c r="AF437" s="43"/>
      <c r="AG437" s="27"/>
      <c r="AH437" s="43"/>
    </row>
    <row r="438" spans="4:34" hidden="1" x14ac:dyDescent="0.25">
      <c r="D438" s="43"/>
      <c r="E438" s="43"/>
      <c r="N438" s="43"/>
      <c r="O438" s="43"/>
      <c r="P438" s="43"/>
      <c r="Z438" s="43"/>
      <c r="AA438" s="43"/>
      <c r="AB438" s="43"/>
      <c r="AF438" s="43"/>
      <c r="AG438" s="27"/>
      <c r="AH438" s="43"/>
    </row>
    <row r="439" spans="4:34" hidden="1" x14ac:dyDescent="0.25">
      <c r="D439" s="43"/>
      <c r="E439" s="43"/>
      <c r="N439" s="43"/>
      <c r="O439" s="43"/>
      <c r="P439" s="43"/>
      <c r="Z439" s="43"/>
      <c r="AA439" s="43"/>
      <c r="AB439" s="43"/>
      <c r="AF439" s="43"/>
      <c r="AG439" s="27"/>
      <c r="AH439" s="43"/>
    </row>
    <row r="440" spans="4:34" hidden="1" x14ac:dyDescent="0.25">
      <c r="D440" s="43"/>
      <c r="E440" s="43"/>
      <c r="N440" s="43"/>
      <c r="O440" s="43"/>
      <c r="P440" s="43"/>
      <c r="Z440" s="43"/>
      <c r="AA440" s="43"/>
      <c r="AB440" s="43"/>
      <c r="AF440" s="43"/>
      <c r="AG440" s="27"/>
      <c r="AH440" s="43"/>
    </row>
    <row r="441" spans="4:34" hidden="1" x14ac:dyDescent="0.25">
      <c r="D441" s="43"/>
      <c r="E441" s="43"/>
      <c r="N441" s="43"/>
      <c r="O441" s="43"/>
      <c r="P441" s="43"/>
      <c r="Z441" s="43"/>
      <c r="AA441" s="43"/>
      <c r="AB441" s="43"/>
      <c r="AF441" s="43"/>
      <c r="AG441" s="27"/>
      <c r="AH441" s="43"/>
    </row>
    <row r="442" spans="4:34" hidden="1" x14ac:dyDescent="0.25">
      <c r="D442" s="43"/>
      <c r="E442" s="43"/>
      <c r="N442" s="43"/>
      <c r="O442" s="43"/>
      <c r="P442" s="43"/>
      <c r="Z442" s="43"/>
      <c r="AA442" s="43"/>
      <c r="AB442" s="43"/>
      <c r="AF442" s="43"/>
      <c r="AG442" s="27"/>
      <c r="AH442" s="43"/>
    </row>
    <row r="443" spans="4:34" hidden="1" x14ac:dyDescent="0.25">
      <c r="D443" s="43"/>
      <c r="E443" s="43"/>
      <c r="N443" s="43"/>
      <c r="O443" s="43"/>
      <c r="P443" s="43"/>
      <c r="Z443" s="43"/>
      <c r="AA443" s="43"/>
      <c r="AB443" s="43"/>
      <c r="AF443" s="43"/>
      <c r="AG443" s="27"/>
      <c r="AH443" s="43"/>
    </row>
    <row r="444" spans="4:34" hidden="1" x14ac:dyDescent="0.25">
      <c r="D444" s="43"/>
      <c r="E444" s="43"/>
      <c r="N444" s="43"/>
      <c r="O444" s="43"/>
      <c r="P444" s="43"/>
      <c r="Z444" s="43"/>
      <c r="AA444" s="43"/>
      <c r="AB444" s="43"/>
      <c r="AF444" s="43"/>
      <c r="AG444" s="27"/>
      <c r="AH444" s="43"/>
    </row>
    <row r="445" spans="4:34" hidden="1" x14ac:dyDescent="0.25">
      <c r="D445" s="43"/>
      <c r="E445" s="43"/>
      <c r="N445" s="43"/>
      <c r="O445" s="43"/>
      <c r="P445" s="43"/>
      <c r="Z445" s="43"/>
      <c r="AA445" s="43"/>
      <c r="AB445" s="43"/>
      <c r="AF445" s="43"/>
      <c r="AG445" s="27"/>
      <c r="AH445" s="43"/>
    </row>
    <row r="446" spans="4:34" hidden="1" x14ac:dyDescent="0.25">
      <c r="D446" s="43"/>
      <c r="E446" s="43"/>
      <c r="N446" s="43"/>
      <c r="O446" s="43"/>
      <c r="P446" s="43"/>
      <c r="Z446" s="43"/>
      <c r="AA446" s="43"/>
      <c r="AB446" s="43"/>
      <c r="AF446" s="43"/>
      <c r="AG446" s="27"/>
      <c r="AH446" s="43"/>
    </row>
    <row r="447" spans="4:34" hidden="1" x14ac:dyDescent="0.25">
      <c r="D447" s="43"/>
      <c r="E447" s="43"/>
      <c r="N447" s="43"/>
      <c r="O447" s="43"/>
      <c r="P447" s="43"/>
      <c r="Z447" s="43"/>
      <c r="AA447" s="43"/>
      <c r="AB447" s="43"/>
      <c r="AF447" s="43"/>
      <c r="AG447" s="27"/>
      <c r="AH447" s="43"/>
    </row>
    <row r="448" spans="4:34" hidden="1" x14ac:dyDescent="0.25">
      <c r="D448" s="43"/>
      <c r="E448" s="43"/>
      <c r="N448" s="43"/>
      <c r="O448" s="43"/>
      <c r="P448" s="43"/>
      <c r="Z448" s="43"/>
      <c r="AA448" s="43"/>
      <c r="AB448" s="43"/>
      <c r="AF448" s="43"/>
      <c r="AG448" s="27"/>
      <c r="AH448" s="43"/>
    </row>
    <row r="449" spans="4:34" hidden="1" x14ac:dyDescent="0.25">
      <c r="D449" s="43"/>
      <c r="E449" s="43"/>
      <c r="N449" s="43"/>
      <c r="O449" s="43"/>
      <c r="P449" s="43"/>
      <c r="Z449" s="43"/>
      <c r="AA449" s="43"/>
      <c r="AB449" s="43"/>
      <c r="AF449" s="43"/>
      <c r="AG449" s="27"/>
      <c r="AH449" s="43"/>
    </row>
    <row r="450" spans="4:34" hidden="1" x14ac:dyDescent="0.25">
      <c r="D450" s="43"/>
      <c r="E450" s="43"/>
      <c r="N450" s="43"/>
      <c r="O450" s="43"/>
      <c r="P450" s="43"/>
      <c r="Z450" s="43"/>
      <c r="AA450" s="43"/>
      <c r="AB450" s="43"/>
      <c r="AF450" s="43"/>
      <c r="AG450" s="27"/>
      <c r="AH450" s="43"/>
    </row>
    <row r="451" spans="4:34" hidden="1" x14ac:dyDescent="0.25">
      <c r="D451" s="43"/>
      <c r="E451" s="43"/>
      <c r="N451" s="43"/>
      <c r="O451" s="43"/>
      <c r="P451" s="43"/>
      <c r="Z451" s="43"/>
      <c r="AA451" s="43"/>
      <c r="AB451" s="43"/>
      <c r="AF451" s="43"/>
      <c r="AG451" s="27"/>
      <c r="AH451" s="43"/>
    </row>
    <row r="452" spans="4:34" hidden="1" x14ac:dyDescent="0.25">
      <c r="D452" s="43"/>
      <c r="E452" s="43"/>
      <c r="N452" s="43"/>
      <c r="O452" s="43"/>
      <c r="P452" s="43"/>
      <c r="Z452" s="43"/>
      <c r="AA452" s="43"/>
      <c r="AB452" s="43"/>
      <c r="AF452" s="43"/>
      <c r="AG452" s="27"/>
      <c r="AH452" s="43"/>
    </row>
    <row r="453" spans="4:34" hidden="1" x14ac:dyDescent="0.25">
      <c r="D453" s="43"/>
      <c r="E453" s="43"/>
      <c r="N453" s="43"/>
      <c r="O453" s="43"/>
      <c r="P453" s="43"/>
      <c r="Z453" s="43"/>
      <c r="AA453" s="43"/>
      <c r="AB453" s="43"/>
      <c r="AF453" s="43"/>
      <c r="AG453" s="27"/>
      <c r="AH453" s="43"/>
    </row>
    <row r="454" spans="4:34" hidden="1" x14ac:dyDescent="0.25">
      <c r="D454" s="43"/>
      <c r="E454" s="43"/>
      <c r="N454" s="43"/>
      <c r="O454" s="43"/>
      <c r="P454" s="43"/>
      <c r="Z454" s="43"/>
      <c r="AA454" s="43"/>
      <c r="AB454" s="43"/>
      <c r="AF454" s="43"/>
      <c r="AG454" s="27"/>
      <c r="AH454" s="43"/>
    </row>
    <row r="455" spans="4:34" hidden="1" x14ac:dyDescent="0.25">
      <c r="D455" s="43"/>
      <c r="E455" s="43"/>
      <c r="N455" s="43"/>
      <c r="O455" s="43"/>
      <c r="P455" s="43"/>
      <c r="Z455" s="43"/>
      <c r="AA455" s="43"/>
      <c r="AB455" s="43"/>
      <c r="AF455" s="43"/>
      <c r="AG455" s="27"/>
      <c r="AH455" s="43"/>
    </row>
    <row r="456" spans="4:34" hidden="1" x14ac:dyDescent="0.25">
      <c r="D456" s="43"/>
      <c r="E456" s="43"/>
      <c r="N456" s="43"/>
      <c r="O456" s="43"/>
      <c r="P456" s="43"/>
      <c r="Z456" s="43"/>
      <c r="AA456" s="43"/>
      <c r="AB456" s="43"/>
      <c r="AF456" s="43"/>
      <c r="AG456" s="27"/>
      <c r="AH456" s="43"/>
    </row>
    <row r="457" spans="4:34" hidden="1" x14ac:dyDescent="0.25">
      <c r="D457" s="43"/>
      <c r="E457" s="43"/>
      <c r="N457" s="43"/>
      <c r="O457" s="43"/>
      <c r="P457" s="43"/>
      <c r="Z457" s="43"/>
      <c r="AA457" s="43"/>
      <c r="AB457" s="43"/>
      <c r="AF457" s="43"/>
      <c r="AG457" s="27"/>
      <c r="AH457" s="43"/>
    </row>
    <row r="458" spans="4:34" hidden="1" x14ac:dyDescent="0.25">
      <c r="D458" s="43"/>
      <c r="E458" s="43"/>
      <c r="N458" s="43"/>
      <c r="O458" s="43"/>
      <c r="P458" s="43"/>
      <c r="Z458" s="43"/>
      <c r="AA458" s="43"/>
      <c r="AB458" s="43"/>
      <c r="AF458" s="43"/>
      <c r="AG458" s="27"/>
      <c r="AH458" s="43"/>
    </row>
    <row r="459" spans="4:34" hidden="1" x14ac:dyDescent="0.25">
      <c r="D459" s="43"/>
      <c r="E459" s="43"/>
      <c r="N459" s="43"/>
      <c r="O459" s="43"/>
      <c r="P459" s="43"/>
      <c r="Z459" s="43"/>
      <c r="AA459" s="43"/>
      <c r="AB459" s="43"/>
      <c r="AF459" s="43"/>
      <c r="AG459" s="27"/>
      <c r="AH459" s="43"/>
    </row>
    <row r="460" spans="4:34" hidden="1" x14ac:dyDescent="0.25">
      <c r="D460" s="43"/>
      <c r="E460" s="43"/>
      <c r="N460" s="43"/>
      <c r="O460" s="43"/>
      <c r="P460" s="43"/>
      <c r="Z460" s="43"/>
      <c r="AA460" s="43"/>
      <c r="AB460" s="43"/>
      <c r="AF460" s="43"/>
      <c r="AG460" s="27"/>
      <c r="AH460" s="43"/>
    </row>
    <row r="461" spans="4:34" hidden="1" x14ac:dyDescent="0.25">
      <c r="D461" s="43"/>
      <c r="E461" s="43"/>
      <c r="N461" s="43"/>
      <c r="O461" s="43"/>
      <c r="P461" s="43"/>
      <c r="Z461" s="43"/>
      <c r="AA461" s="43"/>
      <c r="AB461" s="43"/>
      <c r="AF461" s="43"/>
      <c r="AG461" s="27"/>
      <c r="AH461" s="43"/>
    </row>
    <row r="462" spans="4:34" hidden="1" x14ac:dyDescent="0.25">
      <c r="D462" s="43"/>
      <c r="E462" s="43"/>
      <c r="N462" s="43"/>
      <c r="O462" s="43"/>
      <c r="P462" s="43"/>
      <c r="Z462" s="43"/>
      <c r="AA462" s="43"/>
      <c r="AB462" s="43"/>
      <c r="AF462" s="43"/>
      <c r="AG462" s="27"/>
      <c r="AH462" s="43"/>
    </row>
    <row r="463" spans="4:34" hidden="1" x14ac:dyDescent="0.25">
      <c r="D463" s="43"/>
      <c r="E463" s="43"/>
      <c r="N463" s="43"/>
      <c r="O463" s="43"/>
      <c r="P463" s="43"/>
      <c r="Z463" s="43"/>
      <c r="AA463" s="43"/>
      <c r="AB463" s="43"/>
      <c r="AF463" s="43"/>
      <c r="AG463" s="27"/>
      <c r="AH463" s="43"/>
    </row>
    <row r="464" spans="4:34" hidden="1" x14ac:dyDescent="0.25">
      <c r="D464" s="43"/>
      <c r="E464" s="43"/>
      <c r="N464" s="43"/>
      <c r="O464" s="43"/>
      <c r="P464" s="43"/>
      <c r="Z464" s="43"/>
      <c r="AA464" s="43"/>
      <c r="AB464" s="43"/>
      <c r="AF464" s="43"/>
      <c r="AG464" s="27"/>
      <c r="AH464" s="43"/>
    </row>
    <row r="465" spans="4:34" hidden="1" x14ac:dyDescent="0.25">
      <c r="D465" s="43"/>
      <c r="E465" s="43"/>
      <c r="N465" s="43"/>
      <c r="O465" s="43"/>
      <c r="P465" s="43"/>
      <c r="Z465" s="43"/>
      <c r="AA465" s="43"/>
      <c r="AB465" s="43"/>
      <c r="AF465" s="43"/>
      <c r="AG465" s="27"/>
      <c r="AH465" s="43"/>
    </row>
    <row r="466" spans="4:34" hidden="1" x14ac:dyDescent="0.25">
      <c r="D466" s="43"/>
      <c r="E466" s="43"/>
      <c r="N466" s="43"/>
      <c r="O466" s="43"/>
      <c r="P466" s="43"/>
      <c r="Z466" s="43"/>
      <c r="AA466" s="43"/>
      <c r="AB466" s="43"/>
      <c r="AF466" s="43"/>
      <c r="AG466" s="27"/>
      <c r="AH466" s="43"/>
    </row>
    <row r="467" spans="4:34" hidden="1" x14ac:dyDescent="0.25">
      <c r="D467" s="43"/>
      <c r="E467" s="43"/>
      <c r="N467" s="43"/>
      <c r="O467" s="43"/>
      <c r="P467" s="43"/>
      <c r="Z467" s="43"/>
      <c r="AA467" s="43"/>
      <c r="AB467" s="43"/>
      <c r="AF467" s="43"/>
      <c r="AG467" s="27"/>
      <c r="AH467" s="43"/>
    </row>
    <row r="468" spans="4:34" hidden="1" x14ac:dyDescent="0.25">
      <c r="D468" s="43"/>
      <c r="E468" s="43"/>
      <c r="N468" s="43"/>
      <c r="O468" s="43"/>
      <c r="P468" s="43"/>
      <c r="Z468" s="43"/>
      <c r="AA468" s="43"/>
      <c r="AB468" s="43"/>
      <c r="AF468" s="43"/>
      <c r="AG468" s="27"/>
      <c r="AH468" s="43"/>
    </row>
    <row r="469" spans="4:34" hidden="1" x14ac:dyDescent="0.25">
      <c r="D469" s="43"/>
      <c r="E469" s="43"/>
      <c r="N469" s="43"/>
      <c r="O469" s="43"/>
      <c r="P469" s="43"/>
      <c r="Z469" s="43"/>
      <c r="AA469" s="43"/>
      <c r="AB469" s="43"/>
      <c r="AF469" s="43"/>
      <c r="AG469" s="27"/>
      <c r="AH469" s="43"/>
    </row>
    <row r="470" spans="4:34" hidden="1" x14ac:dyDescent="0.25">
      <c r="D470" s="43"/>
      <c r="E470" s="43"/>
      <c r="N470" s="43"/>
      <c r="O470" s="43"/>
      <c r="P470" s="43"/>
      <c r="Z470" s="43"/>
      <c r="AA470" s="43"/>
      <c r="AB470" s="43"/>
      <c r="AF470" s="43"/>
      <c r="AG470" s="27"/>
      <c r="AH470" s="43"/>
    </row>
    <row r="471" spans="4:34" hidden="1" x14ac:dyDescent="0.25">
      <c r="D471" s="43"/>
      <c r="E471" s="43"/>
      <c r="N471" s="43"/>
      <c r="O471" s="43"/>
      <c r="P471" s="43"/>
      <c r="Z471" s="43"/>
      <c r="AA471" s="43"/>
      <c r="AB471" s="43"/>
      <c r="AF471" s="43"/>
      <c r="AG471" s="27"/>
      <c r="AH471" s="43"/>
    </row>
    <row r="472" spans="4:34" hidden="1" x14ac:dyDescent="0.25">
      <c r="D472" s="43"/>
      <c r="E472" s="43"/>
      <c r="N472" s="43"/>
      <c r="O472" s="43"/>
      <c r="P472" s="43"/>
      <c r="Z472" s="43"/>
      <c r="AA472" s="43"/>
      <c r="AB472" s="43"/>
      <c r="AF472" s="43"/>
      <c r="AG472" s="27"/>
      <c r="AH472" s="43"/>
    </row>
    <row r="473" spans="4:34" hidden="1" x14ac:dyDescent="0.25">
      <c r="D473" s="43"/>
      <c r="E473" s="43"/>
      <c r="N473" s="43"/>
      <c r="O473" s="43"/>
      <c r="P473" s="43"/>
      <c r="Z473" s="43"/>
      <c r="AA473" s="43"/>
      <c r="AB473" s="43"/>
      <c r="AF473" s="43"/>
      <c r="AG473" s="27"/>
      <c r="AH473" s="43"/>
    </row>
    <row r="474" spans="4:34" hidden="1" x14ac:dyDescent="0.25">
      <c r="D474" s="43"/>
      <c r="E474" s="43"/>
      <c r="N474" s="43"/>
      <c r="O474" s="43"/>
      <c r="P474" s="43"/>
      <c r="Z474" s="43"/>
      <c r="AA474" s="43"/>
      <c r="AB474" s="43"/>
      <c r="AF474" s="43"/>
      <c r="AG474" s="27"/>
      <c r="AH474" s="43"/>
    </row>
    <row r="475" spans="4:34" hidden="1" x14ac:dyDescent="0.25">
      <c r="D475" s="43"/>
      <c r="E475" s="43"/>
      <c r="N475" s="43"/>
      <c r="O475" s="43"/>
      <c r="P475" s="43"/>
      <c r="Z475" s="43"/>
      <c r="AA475" s="43"/>
      <c r="AB475" s="43"/>
      <c r="AF475" s="43"/>
      <c r="AG475" s="27"/>
      <c r="AH475" s="43"/>
    </row>
    <row r="476" spans="4:34" hidden="1" x14ac:dyDescent="0.25">
      <c r="D476" s="43"/>
      <c r="E476" s="43"/>
      <c r="N476" s="43"/>
      <c r="O476" s="43"/>
      <c r="P476" s="43"/>
      <c r="Z476" s="43"/>
      <c r="AA476" s="43"/>
      <c r="AB476" s="43"/>
      <c r="AF476" s="43"/>
      <c r="AG476" s="27"/>
      <c r="AH476" s="43"/>
    </row>
    <row r="477" spans="4:34" hidden="1" x14ac:dyDescent="0.25">
      <c r="D477" s="43"/>
      <c r="E477" s="43"/>
      <c r="N477" s="43"/>
      <c r="O477" s="43"/>
      <c r="P477" s="43"/>
      <c r="Z477" s="43"/>
      <c r="AA477" s="43"/>
      <c r="AB477" s="43"/>
      <c r="AF477" s="43"/>
      <c r="AG477" s="27"/>
      <c r="AH477" s="43"/>
    </row>
    <row r="478" spans="4:34" hidden="1" x14ac:dyDescent="0.25">
      <c r="D478" s="43"/>
      <c r="E478" s="43"/>
      <c r="N478" s="43"/>
      <c r="O478" s="43"/>
      <c r="P478" s="43"/>
      <c r="Z478" s="43"/>
      <c r="AA478" s="43"/>
      <c r="AB478" s="43"/>
      <c r="AF478" s="43"/>
      <c r="AG478" s="27"/>
      <c r="AH478" s="43"/>
    </row>
    <row r="479" spans="4:34" hidden="1" x14ac:dyDescent="0.25">
      <c r="D479" s="43"/>
      <c r="E479" s="43"/>
      <c r="N479" s="43"/>
      <c r="O479" s="43"/>
      <c r="P479" s="43"/>
      <c r="Z479" s="43"/>
      <c r="AA479" s="43"/>
      <c r="AB479" s="43"/>
      <c r="AF479" s="43"/>
      <c r="AG479" s="27"/>
      <c r="AH479" s="43"/>
    </row>
    <row r="480" spans="4:34" hidden="1" x14ac:dyDescent="0.25">
      <c r="D480" s="43"/>
      <c r="E480" s="43"/>
      <c r="N480" s="43"/>
      <c r="O480" s="43"/>
      <c r="P480" s="43"/>
      <c r="Z480" s="43"/>
      <c r="AA480" s="43"/>
      <c r="AB480" s="43"/>
      <c r="AF480" s="43"/>
      <c r="AG480" s="27"/>
      <c r="AH480" s="43"/>
    </row>
    <row r="481" spans="4:34" hidden="1" x14ac:dyDescent="0.25">
      <c r="D481" s="43"/>
      <c r="E481" s="43"/>
      <c r="N481" s="43"/>
      <c r="O481" s="43"/>
      <c r="P481" s="43"/>
      <c r="Z481" s="43"/>
      <c r="AA481" s="43"/>
      <c r="AB481" s="43"/>
      <c r="AF481" s="43"/>
      <c r="AG481" s="27"/>
      <c r="AH481" s="43"/>
    </row>
    <row r="482" spans="4:34" hidden="1" x14ac:dyDescent="0.25">
      <c r="D482" s="43"/>
      <c r="E482" s="43"/>
      <c r="N482" s="43"/>
      <c r="O482" s="43"/>
      <c r="P482" s="43"/>
      <c r="Z482" s="43"/>
      <c r="AA482" s="43"/>
      <c r="AB482" s="43"/>
      <c r="AF482" s="43"/>
      <c r="AG482" s="27"/>
      <c r="AH482" s="43"/>
    </row>
    <row r="483" spans="4:34" hidden="1" x14ac:dyDescent="0.25">
      <c r="D483" s="43"/>
      <c r="E483" s="43"/>
      <c r="N483" s="43"/>
      <c r="O483" s="43"/>
      <c r="P483" s="43"/>
      <c r="Z483" s="43"/>
      <c r="AA483" s="43"/>
      <c r="AB483" s="43"/>
      <c r="AF483" s="43"/>
      <c r="AG483" s="27"/>
      <c r="AH483" s="43"/>
    </row>
    <row r="484" spans="4:34" hidden="1" x14ac:dyDescent="0.25">
      <c r="D484" s="43"/>
      <c r="E484" s="43"/>
      <c r="N484" s="43"/>
      <c r="O484" s="43"/>
      <c r="P484" s="43"/>
      <c r="Z484" s="43"/>
      <c r="AA484" s="43"/>
      <c r="AB484" s="43"/>
      <c r="AF484" s="43"/>
      <c r="AG484" s="27"/>
      <c r="AH484" s="43"/>
    </row>
    <row r="485" spans="4:34" hidden="1" x14ac:dyDescent="0.25">
      <c r="D485" s="43"/>
      <c r="E485" s="43"/>
      <c r="N485" s="43"/>
      <c r="O485" s="43"/>
      <c r="P485" s="43"/>
      <c r="Z485" s="43"/>
      <c r="AA485" s="43"/>
      <c r="AB485" s="43"/>
      <c r="AF485" s="43"/>
      <c r="AG485" s="27"/>
      <c r="AH485" s="43"/>
    </row>
    <row r="486" spans="4:34" hidden="1" x14ac:dyDescent="0.25">
      <c r="D486" s="43"/>
      <c r="E486" s="43"/>
      <c r="N486" s="43"/>
      <c r="O486" s="43"/>
      <c r="P486" s="43"/>
      <c r="Z486" s="43"/>
      <c r="AA486" s="43"/>
      <c r="AB486" s="43"/>
      <c r="AF486" s="43"/>
      <c r="AG486" s="27"/>
      <c r="AH486" s="43"/>
    </row>
    <row r="487" spans="4:34" hidden="1" x14ac:dyDescent="0.25">
      <c r="D487" s="43"/>
      <c r="E487" s="43"/>
      <c r="N487" s="43"/>
      <c r="O487" s="43"/>
      <c r="P487" s="43"/>
      <c r="Z487" s="43"/>
      <c r="AA487" s="43"/>
      <c r="AB487" s="43"/>
      <c r="AF487" s="43"/>
      <c r="AG487" s="27"/>
      <c r="AH487" s="43"/>
    </row>
    <row r="488" spans="4:34" hidden="1" x14ac:dyDescent="0.25">
      <c r="D488" s="43"/>
      <c r="E488" s="43"/>
      <c r="N488" s="43"/>
      <c r="O488" s="43"/>
      <c r="P488" s="43"/>
      <c r="Z488" s="43"/>
      <c r="AA488" s="43"/>
      <c r="AB488" s="43"/>
      <c r="AF488" s="43"/>
      <c r="AG488" s="27"/>
      <c r="AH488" s="43"/>
    </row>
    <row r="489" spans="4:34" hidden="1" x14ac:dyDescent="0.25">
      <c r="D489" s="43"/>
      <c r="E489" s="43"/>
      <c r="N489" s="43"/>
      <c r="O489" s="43"/>
      <c r="P489" s="43"/>
      <c r="Z489" s="43"/>
      <c r="AA489" s="43"/>
      <c r="AB489" s="43"/>
      <c r="AF489" s="43"/>
      <c r="AG489" s="27"/>
      <c r="AH489" s="43"/>
    </row>
    <row r="490" spans="4:34" hidden="1" x14ac:dyDescent="0.25">
      <c r="D490" s="43"/>
      <c r="E490" s="43"/>
      <c r="N490" s="43"/>
      <c r="O490" s="43"/>
      <c r="P490" s="43"/>
      <c r="Z490" s="43"/>
      <c r="AA490" s="43"/>
      <c r="AB490" s="43"/>
      <c r="AF490" s="43"/>
      <c r="AG490" s="27"/>
      <c r="AH490" s="43"/>
    </row>
    <row r="491" spans="4:34" hidden="1" x14ac:dyDescent="0.25">
      <c r="D491" s="43"/>
      <c r="E491" s="43"/>
      <c r="N491" s="43"/>
      <c r="O491" s="43"/>
      <c r="P491" s="43"/>
      <c r="Z491" s="43"/>
      <c r="AA491" s="43"/>
      <c r="AB491" s="43"/>
      <c r="AF491" s="43"/>
      <c r="AG491" s="27"/>
      <c r="AH491" s="43"/>
    </row>
    <row r="492" spans="4:34" hidden="1" x14ac:dyDescent="0.25">
      <c r="D492" s="43"/>
      <c r="E492" s="43"/>
      <c r="N492" s="43"/>
      <c r="O492" s="43"/>
      <c r="P492" s="43"/>
      <c r="Z492" s="43"/>
      <c r="AA492" s="43"/>
      <c r="AB492" s="43"/>
      <c r="AF492" s="43"/>
      <c r="AG492" s="27"/>
      <c r="AH492" s="43"/>
    </row>
    <row r="493" spans="4:34" hidden="1" x14ac:dyDescent="0.25">
      <c r="D493" s="43"/>
      <c r="E493" s="43"/>
      <c r="N493" s="43"/>
      <c r="O493" s="43"/>
      <c r="P493" s="43"/>
      <c r="Z493" s="43"/>
      <c r="AA493" s="43"/>
      <c r="AB493" s="43"/>
      <c r="AF493" s="43"/>
      <c r="AG493" s="27"/>
      <c r="AH493" s="43"/>
    </row>
    <row r="494" spans="4:34" hidden="1" x14ac:dyDescent="0.25">
      <c r="D494" s="43"/>
      <c r="E494" s="43"/>
      <c r="N494" s="43"/>
      <c r="O494" s="43"/>
      <c r="P494" s="43"/>
      <c r="Z494" s="43"/>
      <c r="AA494" s="43"/>
      <c r="AB494" s="43"/>
      <c r="AF494" s="43"/>
      <c r="AG494" s="27"/>
      <c r="AH494" s="43"/>
    </row>
    <row r="495" spans="4:34" hidden="1" x14ac:dyDescent="0.25">
      <c r="D495" s="43"/>
      <c r="E495" s="43"/>
      <c r="N495" s="43"/>
      <c r="O495" s="43"/>
      <c r="P495" s="43"/>
      <c r="Z495" s="43"/>
      <c r="AA495" s="43"/>
      <c r="AB495" s="43"/>
      <c r="AF495" s="43"/>
      <c r="AG495" s="27"/>
      <c r="AH495" s="43"/>
    </row>
    <row r="496" spans="4:34" hidden="1" x14ac:dyDescent="0.25">
      <c r="D496" s="43"/>
      <c r="E496" s="43"/>
      <c r="N496" s="43"/>
      <c r="O496" s="43"/>
      <c r="P496" s="43"/>
      <c r="Z496" s="43"/>
      <c r="AA496" s="43"/>
      <c r="AB496" s="43"/>
      <c r="AF496" s="43"/>
      <c r="AG496" s="27"/>
      <c r="AH496" s="43"/>
    </row>
    <row r="497" spans="4:34" hidden="1" x14ac:dyDescent="0.25">
      <c r="D497" s="43"/>
      <c r="E497" s="43"/>
      <c r="N497" s="43"/>
      <c r="O497" s="43"/>
      <c r="P497" s="43"/>
      <c r="Z497" s="43"/>
      <c r="AA497" s="43"/>
      <c r="AB497" s="43"/>
      <c r="AF497" s="43"/>
      <c r="AG497" s="27"/>
      <c r="AH497" s="43"/>
    </row>
    <row r="498" spans="4:34" hidden="1" x14ac:dyDescent="0.25">
      <c r="D498" s="43"/>
      <c r="E498" s="43"/>
      <c r="N498" s="43"/>
      <c r="O498" s="43"/>
      <c r="P498" s="43"/>
      <c r="Z498" s="43"/>
      <c r="AA498" s="43"/>
      <c r="AB498" s="43"/>
      <c r="AF498" s="43"/>
      <c r="AG498" s="27"/>
      <c r="AH498" s="43"/>
    </row>
    <row r="499" spans="4:34" hidden="1" x14ac:dyDescent="0.25">
      <c r="D499" s="43"/>
      <c r="E499" s="43"/>
      <c r="N499" s="43"/>
      <c r="O499" s="43"/>
      <c r="P499" s="43"/>
      <c r="Z499" s="43"/>
      <c r="AA499" s="43"/>
      <c r="AB499" s="43"/>
      <c r="AF499" s="43"/>
      <c r="AG499" s="27"/>
      <c r="AH499" s="43"/>
    </row>
    <row r="500" spans="4:34" hidden="1" x14ac:dyDescent="0.25">
      <c r="D500" s="43"/>
      <c r="E500" s="43"/>
      <c r="N500" s="43"/>
      <c r="O500" s="43"/>
      <c r="P500" s="43"/>
      <c r="Z500" s="43"/>
      <c r="AA500" s="43"/>
      <c r="AB500" s="43"/>
      <c r="AF500" s="43"/>
      <c r="AG500" s="27"/>
      <c r="AH500" s="43"/>
    </row>
    <row r="501" spans="4:34" hidden="1" x14ac:dyDescent="0.25">
      <c r="D501" s="43"/>
      <c r="E501" s="43"/>
      <c r="N501" s="43"/>
      <c r="O501" s="43"/>
      <c r="P501" s="43"/>
      <c r="Z501" s="43"/>
      <c r="AA501" s="43"/>
      <c r="AB501" s="43"/>
      <c r="AF501" s="43"/>
      <c r="AG501" s="27"/>
      <c r="AH501" s="43"/>
    </row>
    <row r="502" spans="4:34" hidden="1" x14ac:dyDescent="0.25">
      <c r="D502" s="43"/>
      <c r="E502" s="43"/>
      <c r="N502" s="43"/>
      <c r="O502" s="43"/>
      <c r="P502" s="43"/>
      <c r="Z502" s="43"/>
      <c r="AA502" s="43"/>
      <c r="AB502" s="43"/>
      <c r="AF502" s="43"/>
      <c r="AG502" s="27"/>
      <c r="AH502" s="43"/>
    </row>
    <row r="503" spans="4:34" hidden="1" x14ac:dyDescent="0.25">
      <c r="D503" s="43"/>
      <c r="E503" s="43"/>
      <c r="N503" s="43"/>
      <c r="O503" s="43"/>
      <c r="P503" s="43"/>
      <c r="Z503" s="43"/>
      <c r="AA503" s="43"/>
      <c r="AB503" s="43"/>
      <c r="AF503" s="43"/>
      <c r="AG503" s="27"/>
      <c r="AH503" s="43"/>
    </row>
    <row r="504" spans="4:34" hidden="1" x14ac:dyDescent="0.25">
      <c r="D504" s="43"/>
      <c r="E504" s="43"/>
      <c r="N504" s="43"/>
      <c r="O504" s="43"/>
      <c r="P504" s="43"/>
      <c r="Z504" s="43"/>
      <c r="AA504" s="43"/>
      <c r="AB504" s="43"/>
      <c r="AF504" s="43"/>
      <c r="AG504" s="27"/>
      <c r="AH504" s="43"/>
    </row>
    <row r="505" spans="4:34" hidden="1" x14ac:dyDescent="0.25">
      <c r="D505" s="43"/>
      <c r="E505" s="43"/>
      <c r="N505" s="43"/>
      <c r="O505" s="43"/>
      <c r="P505" s="43"/>
      <c r="Z505" s="43"/>
      <c r="AA505" s="43"/>
      <c r="AB505" s="43"/>
      <c r="AF505" s="43"/>
      <c r="AG505" s="27"/>
      <c r="AH505" s="43"/>
    </row>
    <row r="506" spans="4:34" hidden="1" x14ac:dyDescent="0.25">
      <c r="D506" s="43"/>
      <c r="E506" s="43"/>
      <c r="N506" s="43"/>
      <c r="O506" s="43"/>
      <c r="P506" s="43"/>
      <c r="Z506" s="43"/>
      <c r="AA506" s="43"/>
      <c r="AB506" s="43"/>
      <c r="AF506" s="43"/>
      <c r="AG506" s="27"/>
      <c r="AH506" s="43"/>
    </row>
    <row r="507" spans="4:34" hidden="1" x14ac:dyDescent="0.25">
      <c r="D507" s="43"/>
      <c r="E507" s="43"/>
      <c r="N507" s="43"/>
      <c r="O507" s="43"/>
      <c r="P507" s="43"/>
      <c r="Z507" s="43"/>
      <c r="AA507" s="43"/>
      <c r="AB507" s="43"/>
      <c r="AF507" s="43"/>
      <c r="AG507" s="27"/>
      <c r="AH507" s="43"/>
    </row>
    <row r="508" spans="4:34" hidden="1" x14ac:dyDescent="0.25">
      <c r="D508" s="43"/>
      <c r="E508" s="43"/>
      <c r="N508" s="43"/>
      <c r="O508" s="43"/>
      <c r="P508" s="43"/>
      <c r="Z508" s="43"/>
      <c r="AA508" s="43"/>
      <c r="AB508" s="43"/>
      <c r="AF508" s="43"/>
      <c r="AG508" s="27"/>
      <c r="AH508" s="43"/>
    </row>
    <row r="509" spans="4:34" hidden="1" x14ac:dyDescent="0.25">
      <c r="D509" s="43"/>
      <c r="E509" s="43"/>
      <c r="N509" s="43"/>
      <c r="O509" s="43"/>
      <c r="P509" s="43"/>
      <c r="Z509" s="43"/>
      <c r="AA509" s="43"/>
      <c r="AB509" s="43"/>
      <c r="AF509" s="43"/>
      <c r="AG509" s="27"/>
      <c r="AH509" s="43"/>
    </row>
    <row r="510" spans="4:34" hidden="1" x14ac:dyDescent="0.25">
      <c r="D510" s="43"/>
      <c r="E510" s="43"/>
      <c r="N510" s="43"/>
      <c r="O510" s="43"/>
      <c r="P510" s="43"/>
      <c r="Z510" s="43"/>
      <c r="AA510" s="43"/>
      <c r="AB510" s="43"/>
      <c r="AF510" s="43"/>
      <c r="AG510" s="27"/>
      <c r="AH510" s="43"/>
    </row>
    <row r="511" spans="4:34" hidden="1" x14ac:dyDescent="0.25">
      <c r="D511" s="43"/>
      <c r="E511" s="43"/>
      <c r="N511" s="43"/>
      <c r="O511" s="43"/>
      <c r="P511" s="43"/>
      <c r="Z511" s="43"/>
      <c r="AA511" s="43"/>
      <c r="AB511" s="43"/>
      <c r="AF511" s="43"/>
      <c r="AG511" s="27"/>
      <c r="AH511" s="43"/>
    </row>
    <row r="512" spans="4:34" hidden="1" x14ac:dyDescent="0.25">
      <c r="D512" s="43"/>
      <c r="E512" s="43"/>
      <c r="N512" s="43"/>
      <c r="O512" s="43"/>
      <c r="P512" s="43"/>
      <c r="Z512" s="43"/>
      <c r="AA512" s="43"/>
      <c r="AB512" s="43"/>
      <c r="AF512" s="43"/>
      <c r="AG512" s="27"/>
      <c r="AH512" s="43"/>
    </row>
    <row r="513" spans="4:34" hidden="1" x14ac:dyDescent="0.25">
      <c r="D513" s="43"/>
      <c r="E513" s="43"/>
      <c r="N513" s="43"/>
      <c r="O513" s="43"/>
      <c r="P513" s="43"/>
      <c r="Z513" s="43"/>
      <c r="AA513" s="43"/>
      <c r="AB513" s="43"/>
      <c r="AF513" s="43"/>
      <c r="AG513" s="27"/>
      <c r="AH513" s="43"/>
    </row>
    <row r="514" spans="4:34" hidden="1" x14ac:dyDescent="0.25">
      <c r="D514" s="43"/>
      <c r="E514" s="43"/>
      <c r="N514" s="43"/>
      <c r="O514" s="43"/>
      <c r="P514" s="43"/>
      <c r="Z514" s="43"/>
      <c r="AA514" s="43"/>
      <c r="AB514" s="43"/>
      <c r="AF514" s="43"/>
      <c r="AG514" s="27"/>
      <c r="AH514" s="43"/>
    </row>
    <row r="515" spans="4:34" hidden="1" x14ac:dyDescent="0.25">
      <c r="D515" s="43"/>
      <c r="E515" s="43"/>
      <c r="N515" s="43"/>
      <c r="O515" s="43"/>
      <c r="P515" s="43"/>
      <c r="Z515" s="43"/>
      <c r="AA515" s="43"/>
      <c r="AB515" s="43"/>
      <c r="AF515" s="43"/>
      <c r="AG515" s="27"/>
      <c r="AH515" s="43"/>
    </row>
    <row r="516" spans="4:34" hidden="1" x14ac:dyDescent="0.25">
      <c r="D516" s="43"/>
      <c r="E516" s="43"/>
      <c r="N516" s="43"/>
      <c r="O516" s="43"/>
      <c r="P516" s="43"/>
      <c r="Z516" s="43"/>
      <c r="AA516" s="43"/>
      <c r="AB516" s="43"/>
      <c r="AF516" s="43"/>
      <c r="AG516" s="27"/>
      <c r="AH516" s="43"/>
    </row>
    <row r="517" spans="4:34" hidden="1" x14ac:dyDescent="0.25">
      <c r="D517" s="43"/>
      <c r="E517" s="43"/>
      <c r="N517" s="43"/>
      <c r="O517" s="43"/>
      <c r="P517" s="43"/>
      <c r="Z517" s="43"/>
      <c r="AA517" s="43"/>
      <c r="AB517" s="43"/>
      <c r="AF517" s="43"/>
      <c r="AG517" s="27"/>
      <c r="AH517" s="43"/>
    </row>
    <row r="518" spans="4:34" hidden="1" x14ac:dyDescent="0.25">
      <c r="D518" s="43"/>
      <c r="E518" s="43"/>
      <c r="N518" s="43"/>
      <c r="O518" s="43"/>
      <c r="P518" s="43"/>
      <c r="Z518" s="43"/>
      <c r="AA518" s="43"/>
      <c r="AB518" s="43"/>
      <c r="AF518" s="43"/>
      <c r="AG518" s="27"/>
      <c r="AH518" s="43"/>
    </row>
    <row r="519" spans="4:34" hidden="1" x14ac:dyDescent="0.25">
      <c r="D519" s="43"/>
      <c r="E519" s="43"/>
      <c r="N519" s="43"/>
      <c r="O519" s="43"/>
      <c r="P519" s="43"/>
      <c r="Z519" s="43"/>
      <c r="AA519" s="43"/>
      <c r="AB519" s="43"/>
      <c r="AF519" s="43"/>
      <c r="AG519" s="27"/>
      <c r="AH519" s="43"/>
    </row>
    <row r="520" spans="4:34" hidden="1" x14ac:dyDescent="0.25">
      <c r="D520" s="43"/>
      <c r="E520" s="43"/>
      <c r="N520" s="43"/>
      <c r="O520" s="43"/>
      <c r="P520" s="43"/>
      <c r="Z520" s="43"/>
      <c r="AA520" s="43"/>
      <c r="AB520" s="43"/>
      <c r="AF520" s="43"/>
      <c r="AG520" s="27"/>
      <c r="AH520" s="43"/>
    </row>
    <row r="521" spans="4:34" hidden="1" x14ac:dyDescent="0.25">
      <c r="D521" s="43"/>
      <c r="E521" s="43"/>
      <c r="N521" s="43"/>
      <c r="O521" s="43"/>
      <c r="P521" s="43"/>
      <c r="Z521" s="43"/>
      <c r="AA521" s="43"/>
      <c r="AB521" s="43"/>
      <c r="AF521" s="43"/>
      <c r="AG521" s="27"/>
      <c r="AH521" s="43"/>
    </row>
    <row r="522" spans="4:34" hidden="1" x14ac:dyDescent="0.25">
      <c r="D522" s="43"/>
      <c r="E522" s="43"/>
      <c r="N522" s="43"/>
      <c r="O522" s="43"/>
      <c r="P522" s="43"/>
      <c r="Z522" s="43"/>
      <c r="AA522" s="43"/>
      <c r="AB522" s="43"/>
      <c r="AF522" s="43"/>
      <c r="AG522" s="27"/>
      <c r="AH522" s="43"/>
    </row>
    <row r="523" spans="4:34" hidden="1" x14ac:dyDescent="0.25">
      <c r="D523" s="43"/>
      <c r="E523" s="43"/>
      <c r="N523" s="43"/>
      <c r="O523" s="43"/>
      <c r="P523" s="43"/>
      <c r="Z523" s="43"/>
      <c r="AA523" s="43"/>
      <c r="AB523" s="43"/>
      <c r="AF523" s="43"/>
      <c r="AG523" s="27"/>
      <c r="AH523" s="43"/>
    </row>
    <row r="524" spans="4:34" hidden="1" x14ac:dyDescent="0.25">
      <c r="D524" s="43"/>
      <c r="E524" s="43"/>
      <c r="N524" s="43"/>
      <c r="O524" s="43"/>
      <c r="P524" s="43"/>
      <c r="Z524" s="43"/>
      <c r="AA524" s="43"/>
      <c r="AB524" s="43"/>
      <c r="AF524" s="43"/>
      <c r="AG524" s="27"/>
      <c r="AH524" s="43"/>
    </row>
    <row r="525" spans="4:34" hidden="1" x14ac:dyDescent="0.25">
      <c r="D525" s="43"/>
      <c r="E525" s="43"/>
      <c r="N525" s="43"/>
      <c r="O525" s="43"/>
      <c r="P525" s="43"/>
      <c r="Z525" s="43"/>
      <c r="AA525" s="43"/>
      <c r="AB525" s="43"/>
      <c r="AF525" s="43"/>
      <c r="AG525" s="27"/>
      <c r="AH525" s="43"/>
    </row>
    <row r="526" spans="4:34" hidden="1" x14ac:dyDescent="0.25">
      <c r="D526" s="43"/>
      <c r="E526" s="43"/>
      <c r="N526" s="43"/>
      <c r="O526" s="43"/>
      <c r="P526" s="43"/>
      <c r="Z526" s="43"/>
      <c r="AA526" s="43"/>
      <c r="AB526" s="43"/>
      <c r="AF526" s="43"/>
      <c r="AG526" s="27"/>
      <c r="AH526" s="43"/>
    </row>
    <row r="527" spans="4:34" hidden="1" x14ac:dyDescent="0.25">
      <c r="D527" s="43"/>
      <c r="E527" s="43"/>
      <c r="N527" s="43"/>
      <c r="O527" s="43"/>
      <c r="P527" s="43"/>
      <c r="Z527" s="43"/>
      <c r="AA527" s="43"/>
      <c r="AB527" s="43"/>
      <c r="AF527" s="43"/>
      <c r="AG527" s="27"/>
      <c r="AH527" s="43"/>
    </row>
    <row r="528" spans="4:34" hidden="1" x14ac:dyDescent="0.25">
      <c r="D528" s="43"/>
      <c r="E528" s="43"/>
      <c r="N528" s="43"/>
      <c r="O528" s="43"/>
      <c r="P528" s="43"/>
      <c r="Z528" s="43"/>
      <c r="AA528" s="43"/>
      <c r="AB528" s="43"/>
      <c r="AF528" s="43"/>
      <c r="AG528" s="27"/>
      <c r="AH528" s="43"/>
    </row>
    <row r="529" spans="4:34" hidden="1" x14ac:dyDescent="0.25">
      <c r="D529" s="43"/>
      <c r="E529" s="43"/>
      <c r="N529" s="43"/>
      <c r="O529" s="43"/>
      <c r="P529" s="43"/>
      <c r="Z529" s="43"/>
      <c r="AA529" s="43"/>
      <c r="AB529" s="43"/>
      <c r="AF529" s="43"/>
      <c r="AG529" s="27"/>
      <c r="AH529" s="43"/>
    </row>
    <row r="530" spans="4:34" hidden="1" x14ac:dyDescent="0.25">
      <c r="D530" s="43"/>
      <c r="E530" s="43"/>
      <c r="N530" s="43"/>
      <c r="O530" s="43"/>
      <c r="P530" s="43"/>
      <c r="Z530" s="43"/>
      <c r="AA530" s="43"/>
      <c r="AB530" s="43"/>
      <c r="AF530" s="43"/>
      <c r="AG530" s="27"/>
      <c r="AH530" s="43"/>
    </row>
    <row r="531" spans="4:34" hidden="1" x14ac:dyDescent="0.25">
      <c r="D531" s="43"/>
      <c r="E531" s="43"/>
      <c r="N531" s="43"/>
      <c r="O531" s="43"/>
      <c r="P531" s="43"/>
      <c r="Z531" s="43"/>
      <c r="AA531" s="43"/>
      <c r="AB531" s="43"/>
      <c r="AF531" s="43"/>
      <c r="AG531" s="27"/>
      <c r="AH531" s="43"/>
    </row>
    <row r="532" spans="4:34" hidden="1" x14ac:dyDescent="0.25">
      <c r="D532" s="43"/>
      <c r="E532" s="43"/>
      <c r="N532" s="43"/>
      <c r="O532" s="43"/>
      <c r="P532" s="43"/>
      <c r="Z532" s="43"/>
      <c r="AA532" s="43"/>
      <c r="AB532" s="43"/>
      <c r="AF532" s="43"/>
      <c r="AG532" s="27"/>
      <c r="AH532" s="43"/>
    </row>
    <row r="533" spans="4:34" hidden="1" x14ac:dyDescent="0.25">
      <c r="D533" s="43"/>
      <c r="E533" s="43"/>
      <c r="N533" s="43"/>
      <c r="O533" s="43"/>
      <c r="P533" s="43"/>
      <c r="Z533" s="43"/>
      <c r="AA533" s="43"/>
      <c r="AB533" s="43"/>
      <c r="AF533" s="43"/>
      <c r="AG533" s="27"/>
      <c r="AH533" s="43"/>
    </row>
    <row r="534" spans="4:34" hidden="1" x14ac:dyDescent="0.25">
      <c r="D534" s="43"/>
      <c r="E534" s="43"/>
      <c r="N534" s="43"/>
      <c r="O534" s="43"/>
      <c r="P534" s="43"/>
      <c r="Z534" s="43"/>
      <c r="AA534" s="43"/>
      <c r="AB534" s="43"/>
      <c r="AF534" s="43"/>
      <c r="AG534" s="27"/>
      <c r="AH534" s="43"/>
    </row>
    <row r="535" spans="4:34" hidden="1" x14ac:dyDescent="0.25">
      <c r="D535" s="43"/>
      <c r="E535" s="43"/>
      <c r="N535" s="43"/>
      <c r="O535" s="43"/>
      <c r="P535" s="43"/>
      <c r="Z535" s="43"/>
      <c r="AA535" s="43"/>
      <c r="AB535" s="43"/>
      <c r="AF535" s="43"/>
      <c r="AG535" s="27"/>
      <c r="AH535" s="43"/>
    </row>
    <row r="536" spans="4:34" hidden="1" x14ac:dyDescent="0.25">
      <c r="D536" s="43"/>
      <c r="E536" s="43"/>
      <c r="N536" s="43"/>
      <c r="O536" s="43"/>
      <c r="P536" s="43"/>
      <c r="Z536" s="43"/>
      <c r="AA536" s="43"/>
      <c r="AB536" s="43"/>
      <c r="AF536" s="43"/>
      <c r="AG536" s="27"/>
      <c r="AH536" s="43"/>
    </row>
    <row r="537" spans="4:34" hidden="1" x14ac:dyDescent="0.25">
      <c r="D537" s="43"/>
      <c r="E537" s="43"/>
      <c r="N537" s="43"/>
      <c r="O537" s="43"/>
      <c r="P537" s="43"/>
      <c r="Z537" s="43"/>
      <c r="AA537" s="43"/>
      <c r="AB537" s="43"/>
      <c r="AF537" s="43"/>
      <c r="AG537" s="27"/>
      <c r="AH537" s="43"/>
    </row>
    <row r="538" spans="4:34" hidden="1" x14ac:dyDescent="0.25">
      <c r="D538" s="43"/>
      <c r="E538" s="43"/>
      <c r="N538" s="43"/>
      <c r="O538" s="43"/>
      <c r="P538" s="43"/>
      <c r="Z538" s="43"/>
      <c r="AA538" s="43"/>
      <c r="AB538" s="43"/>
      <c r="AF538" s="43"/>
      <c r="AG538" s="27"/>
      <c r="AH538" s="43"/>
    </row>
    <row r="539" spans="4:34" hidden="1" x14ac:dyDescent="0.25">
      <c r="D539" s="43"/>
      <c r="E539" s="43"/>
      <c r="N539" s="43"/>
      <c r="O539" s="43"/>
      <c r="P539" s="43"/>
      <c r="Z539" s="43"/>
      <c r="AA539" s="43"/>
      <c r="AB539" s="43"/>
      <c r="AF539" s="43"/>
      <c r="AG539" s="27"/>
      <c r="AH539" s="43"/>
    </row>
    <row r="540" spans="4:34" hidden="1" x14ac:dyDescent="0.25">
      <c r="D540" s="43"/>
      <c r="E540" s="43"/>
      <c r="N540" s="43"/>
      <c r="O540" s="43"/>
      <c r="P540" s="43"/>
      <c r="Z540" s="43"/>
      <c r="AA540" s="43"/>
      <c r="AB540" s="43"/>
      <c r="AF540" s="43"/>
      <c r="AG540" s="27"/>
      <c r="AH540" s="43"/>
    </row>
    <row r="541" spans="4:34" hidden="1" x14ac:dyDescent="0.25">
      <c r="D541" s="43"/>
      <c r="E541" s="43"/>
      <c r="N541" s="43"/>
      <c r="O541" s="43"/>
      <c r="P541" s="43"/>
      <c r="Z541" s="43"/>
      <c r="AA541" s="43"/>
      <c r="AB541" s="43"/>
      <c r="AF541" s="43"/>
      <c r="AG541" s="27"/>
      <c r="AH541" s="43"/>
    </row>
    <row r="542" spans="4:34" hidden="1" x14ac:dyDescent="0.25">
      <c r="D542" s="43"/>
      <c r="E542" s="43"/>
      <c r="N542" s="43"/>
      <c r="O542" s="43"/>
      <c r="P542" s="43"/>
      <c r="Z542" s="43"/>
      <c r="AA542" s="43"/>
      <c r="AB542" s="43"/>
      <c r="AF542" s="43"/>
      <c r="AG542" s="27"/>
      <c r="AH542" s="43"/>
    </row>
    <row r="543" spans="4:34" hidden="1" x14ac:dyDescent="0.25">
      <c r="D543" s="43"/>
      <c r="E543" s="43"/>
      <c r="N543" s="43"/>
      <c r="O543" s="43"/>
      <c r="P543" s="43"/>
      <c r="Z543" s="43"/>
      <c r="AA543" s="43"/>
      <c r="AB543" s="43"/>
      <c r="AF543" s="43"/>
      <c r="AG543" s="27"/>
      <c r="AH543" s="43"/>
    </row>
    <row r="544" spans="4:34" hidden="1" x14ac:dyDescent="0.25">
      <c r="D544" s="43"/>
      <c r="E544" s="43"/>
      <c r="N544" s="43"/>
      <c r="O544" s="43"/>
      <c r="P544" s="43"/>
      <c r="Z544" s="43"/>
      <c r="AA544" s="43"/>
      <c r="AB544" s="43"/>
      <c r="AF544" s="43"/>
      <c r="AG544" s="27"/>
      <c r="AH544" s="43"/>
    </row>
    <row r="545" spans="4:34" hidden="1" x14ac:dyDescent="0.25">
      <c r="D545" s="43"/>
      <c r="E545" s="43"/>
      <c r="N545" s="43"/>
      <c r="O545" s="43"/>
      <c r="P545" s="43"/>
      <c r="Z545" s="43"/>
      <c r="AA545" s="43"/>
      <c r="AB545" s="43"/>
      <c r="AF545" s="43"/>
      <c r="AG545" s="27"/>
      <c r="AH545" s="43"/>
    </row>
    <row r="546" spans="4:34" hidden="1" x14ac:dyDescent="0.25">
      <c r="D546" s="43"/>
      <c r="E546" s="43"/>
      <c r="N546" s="43"/>
      <c r="O546" s="43"/>
      <c r="P546" s="43"/>
      <c r="Z546" s="43"/>
      <c r="AA546" s="43"/>
      <c r="AB546" s="43"/>
      <c r="AF546" s="43"/>
      <c r="AG546" s="27"/>
      <c r="AH546" s="43"/>
    </row>
    <row r="547" spans="4:34" hidden="1" x14ac:dyDescent="0.25">
      <c r="D547" s="43"/>
      <c r="E547" s="43"/>
      <c r="N547" s="43"/>
      <c r="O547" s="43"/>
      <c r="P547" s="43"/>
      <c r="Z547" s="43"/>
      <c r="AA547" s="43"/>
      <c r="AB547" s="43"/>
      <c r="AF547" s="43"/>
      <c r="AG547" s="27"/>
      <c r="AH547" s="43"/>
    </row>
    <row r="548" spans="4:34" hidden="1" x14ac:dyDescent="0.25">
      <c r="D548" s="43"/>
      <c r="E548" s="43"/>
      <c r="N548" s="43"/>
      <c r="O548" s="43"/>
      <c r="P548" s="43"/>
      <c r="Z548" s="43"/>
      <c r="AA548" s="43"/>
      <c r="AB548" s="43"/>
      <c r="AF548" s="43"/>
      <c r="AG548" s="27"/>
      <c r="AH548" s="43"/>
    </row>
    <row r="549" spans="4:34" hidden="1" x14ac:dyDescent="0.25">
      <c r="D549" s="43"/>
      <c r="E549" s="43"/>
      <c r="N549" s="43"/>
      <c r="O549" s="43"/>
      <c r="P549" s="43"/>
      <c r="Z549" s="43"/>
      <c r="AA549" s="43"/>
      <c r="AB549" s="43"/>
      <c r="AF549" s="43"/>
      <c r="AG549" s="27"/>
      <c r="AH549" s="43"/>
    </row>
    <row r="550" spans="4:34" hidden="1" x14ac:dyDescent="0.25">
      <c r="D550" s="43"/>
      <c r="E550" s="43"/>
      <c r="N550" s="43"/>
      <c r="O550" s="43"/>
      <c r="P550" s="43"/>
      <c r="Z550" s="43"/>
      <c r="AA550" s="43"/>
      <c r="AB550" s="43"/>
      <c r="AF550" s="43"/>
      <c r="AG550" s="27"/>
      <c r="AH550" s="43"/>
    </row>
    <row r="551" spans="4:34" hidden="1" x14ac:dyDescent="0.25">
      <c r="D551" s="43"/>
      <c r="E551" s="43"/>
      <c r="N551" s="43"/>
      <c r="O551" s="43"/>
      <c r="P551" s="43"/>
      <c r="Z551" s="43"/>
      <c r="AA551" s="43"/>
      <c r="AB551" s="43"/>
      <c r="AF551" s="43"/>
      <c r="AG551" s="27"/>
      <c r="AH551" s="43"/>
    </row>
    <row r="552" spans="4:34" hidden="1" x14ac:dyDescent="0.25">
      <c r="D552" s="43"/>
      <c r="E552" s="43"/>
      <c r="N552" s="43"/>
      <c r="O552" s="43"/>
      <c r="P552" s="43"/>
      <c r="Z552" s="43"/>
      <c r="AA552" s="43"/>
      <c r="AB552" s="43"/>
      <c r="AF552" s="43"/>
      <c r="AG552" s="27"/>
      <c r="AH552" s="43"/>
    </row>
    <row r="553" spans="4:34" hidden="1" x14ac:dyDescent="0.25">
      <c r="D553" s="43"/>
      <c r="E553" s="43"/>
      <c r="N553" s="43"/>
      <c r="O553" s="43"/>
      <c r="P553" s="43"/>
      <c r="Z553" s="43"/>
      <c r="AA553" s="43"/>
      <c r="AB553" s="43"/>
      <c r="AF553" s="43"/>
      <c r="AG553" s="27"/>
      <c r="AH553" s="43"/>
    </row>
    <row r="554" spans="4:34" hidden="1" x14ac:dyDescent="0.25">
      <c r="D554" s="43"/>
      <c r="E554" s="43"/>
      <c r="N554" s="43"/>
      <c r="O554" s="43"/>
      <c r="P554" s="43"/>
      <c r="Z554" s="43"/>
      <c r="AA554" s="43"/>
      <c r="AB554" s="43"/>
      <c r="AF554" s="43"/>
      <c r="AG554" s="27"/>
      <c r="AH554" s="43"/>
    </row>
    <row r="555" spans="4:34" hidden="1" x14ac:dyDescent="0.25">
      <c r="D555" s="43"/>
      <c r="E555" s="43"/>
      <c r="N555" s="43"/>
      <c r="O555" s="43"/>
      <c r="P555" s="43"/>
      <c r="Z555" s="43"/>
      <c r="AA555" s="43"/>
      <c r="AB555" s="43"/>
      <c r="AF555" s="43"/>
      <c r="AG555" s="27"/>
      <c r="AH555" s="43"/>
    </row>
    <row r="556" spans="4:34" hidden="1" x14ac:dyDescent="0.25">
      <c r="D556" s="43"/>
      <c r="E556" s="43"/>
      <c r="N556" s="43"/>
      <c r="O556" s="43"/>
      <c r="P556" s="43"/>
      <c r="Z556" s="43"/>
      <c r="AA556" s="43"/>
      <c r="AB556" s="43"/>
      <c r="AF556" s="43"/>
      <c r="AG556" s="27"/>
      <c r="AH556" s="43"/>
    </row>
    <row r="557" spans="4:34" hidden="1" x14ac:dyDescent="0.25">
      <c r="D557" s="43"/>
      <c r="E557" s="43"/>
      <c r="N557" s="43"/>
      <c r="O557" s="43"/>
      <c r="P557" s="43"/>
      <c r="Z557" s="43"/>
      <c r="AA557" s="43"/>
      <c r="AB557" s="43"/>
      <c r="AF557" s="43"/>
      <c r="AG557" s="27"/>
      <c r="AH557" s="43"/>
    </row>
    <row r="558" spans="4:34" hidden="1" x14ac:dyDescent="0.25">
      <c r="D558" s="43"/>
      <c r="E558" s="43"/>
      <c r="N558" s="43"/>
      <c r="O558" s="43"/>
      <c r="P558" s="43"/>
      <c r="Z558" s="43"/>
      <c r="AA558" s="43"/>
      <c r="AB558" s="43"/>
      <c r="AF558" s="43"/>
      <c r="AG558" s="27"/>
      <c r="AH558" s="43"/>
    </row>
    <row r="559" spans="4:34" hidden="1" x14ac:dyDescent="0.25">
      <c r="D559" s="43"/>
      <c r="E559" s="43"/>
      <c r="N559" s="43"/>
      <c r="O559" s="43"/>
      <c r="P559" s="43"/>
      <c r="Z559" s="43"/>
      <c r="AA559" s="43"/>
      <c r="AB559" s="43"/>
      <c r="AF559" s="43"/>
      <c r="AG559" s="27"/>
      <c r="AH559" s="43"/>
    </row>
    <row r="560" spans="4:34" hidden="1" x14ac:dyDescent="0.25">
      <c r="D560" s="43"/>
      <c r="E560" s="43"/>
      <c r="N560" s="43"/>
      <c r="O560" s="43"/>
      <c r="P560" s="43"/>
      <c r="Z560" s="43"/>
      <c r="AA560" s="43"/>
      <c r="AB560" s="43"/>
      <c r="AF560" s="43"/>
      <c r="AG560" s="27"/>
      <c r="AH560" s="43"/>
    </row>
    <row r="561" spans="4:34" hidden="1" x14ac:dyDescent="0.25">
      <c r="D561" s="43"/>
      <c r="E561" s="43"/>
      <c r="N561" s="43"/>
      <c r="O561" s="43"/>
      <c r="P561" s="43"/>
      <c r="Z561" s="43"/>
      <c r="AA561" s="43"/>
      <c r="AB561" s="43"/>
      <c r="AF561" s="43"/>
      <c r="AG561" s="27"/>
      <c r="AH561" s="43"/>
    </row>
    <row r="562" spans="4:34" hidden="1" x14ac:dyDescent="0.25">
      <c r="D562" s="43"/>
      <c r="E562" s="43"/>
      <c r="N562" s="43"/>
      <c r="O562" s="43"/>
      <c r="P562" s="43"/>
      <c r="Z562" s="43"/>
      <c r="AA562" s="43"/>
      <c r="AB562" s="43"/>
      <c r="AF562" s="43"/>
      <c r="AG562" s="27"/>
      <c r="AH562" s="43"/>
    </row>
    <row r="563" spans="4:34" hidden="1" x14ac:dyDescent="0.25">
      <c r="D563" s="43"/>
      <c r="E563" s="43"/>
      <c r="N563" s="43"/>
      <c r="O563" s="43"/>
      <c r="P563" s="43"/>
      <c r="Z563" s="43"/>
      <c r="AA563" s="43"/>
      <c r="AB563" s="43"/>
      <c r="AF563" s="43"/>
      <c r="AG563" s="27"/>
      <c r="AH563" s="43"/>
    </row>
    <row r="564" spans="4:34" hidden="1" x14ac:dyDescent="0.25">
      <c r="D564" s="43"/>
      <c r="E564" s="43"/>
      <c r="N564" s="43"/>
      <c r="O564" s="43"/>
      <c r="P564" s="43"/>
      <c r="Z564" s="43"/>
      <c r="AA564" s="43"/>
      <c r="AB564" s="43"/>
      <c r="AF564" s="43"/>
      <c r="AG564" s="27"/>
      <c r="AH564" s="43"/>
    </row>
    <row r="565" spans="4:34" hidden="1" x14ac:dyDescent="0.25">
      <c r="D565" s="43"/>
      <c r="E565" s="43"/>
      <c r="N565" s="43"/>
      <c r="O565" s="43"/>
      <c r="P565" s="43"/>
      <c r="Z565" s="43"/>
      <c r="AA565" s="43"/>
      <c r="AB565" s="43"/>
      <c r="AF565" s="43"/>
      <c r="AG565" s="27"/>
      <c r="AH565" s="43"/>
    </row>
    <row r="566" spans="4:34" hidden="1" x14ac:dyDescent="0.25">
      <c r="D566" s="43"/>
      <c r="E566" s="43"/>
      <c r="N566" s="43"/>
      <c r="O566" s="43"/>
      <c r="P566" s="43"/>
      <c r="Z566" s="43"/>
      <c r="AA566" s="43"/>
      <c r="AB566" s="43"/>
      <c r="AF566" s="43"/>
      <c r="AG566" s="27"/>
      <c r="AH566" s="43"/>
    </row>
    <row r="567" spans="4:34" hidden="1" x14ac:dyDescent="0.25">
      <c r="D567" s="43"/>
      <c r="E567" s="43"/>
      <c r="N567" s="43"/>
      <c r="O567" s="43"/>
      <c r="P567" s="43"/>
      <c r="Z567" s="43"/>
      <c r="AA567" s="43"/>
      <c r="AB567" s="43"/>
      <c r="AF567" s="43"/>
      <c r="AG567" s="27"/>
      <c r="AH567" s="43"/>
    </row>
    <row r="568" spans="4:34" hidden="1" x14ac:dyDescent="0.25">
      <c r="D568" s="43"/>
      <c r="E568" s="43"/>
      <c r="N568" s="43"/>
      <c r="O568" s="43"/>
      <c r="P568" s="43"/>
      <c r="Z568" s="43"/>
      <c r="AA568" s="43"/>
      <c r="AB568" s="43"/>
      <c r="AF568" s="43"/>
      <c r="AG568" s="27"/>
      <c r="AH568" s="43"/>
    </row>
    <row r="569" spans="4:34" hidden="1" x14ac:dyDescent="0.25">
      <c r="D569" s="43"/>
      <c r="E569" s="43"/>
      <c r="N569" s="43"/>
      <c r="O569" s="43"/>
      <c r="P569" s="43"/>
      <c r="Z569" s="43"/>
      <c r="AA569" s="43"/>
      <c r="AB569" s="43"/>
      <c r="AF569" s="43"/>
      <c r="AG569" s="27"/>
      <c r="AH569" s="43"/>
    </row>
    <row r="570" spans="4:34" hidden="1" x14ac:dyDescent="0.25">
      <c r="D570" s="43"/>
      <c r="E570" s="43"/>
      <c r="N570" s="43"/>
      <c r="O570" s="43"/>
      <c r="P570" s="43"/>
      <c r="Z570" s="43"/>
      <c r="AA570" s="43"/>
      <c r="AB570" s="43"/>
      <c r="AF570" s="43"/>
      <c r="AG570" s="27"/>
      <c r="AH570" s="43"/>
    </row>
    <row r="571" spans="4:34" hidden="1" x14ac:dyDescent="0.25">
      <c r="D571" s="43"/>
      <c r="E571" s="43"/>
      <c r="N571" s="43"/>
      <c r="O571" s="43"/>
      <c r="P571" s="43"/>
      <c r="Z571" s="43"/>
      <c r="AA571" s="43"/>
      <c r="AB571" s="43"/>
      <c r="AF571" s="43"/>
      <c r="AG571" s="27"/>
      <c r="AH571" s="43"/>
    </row>
    <row r="572" spans="4:34" hidden="1" x14ac:dyDescent="0.25">
      <c r="D572" s="43"/>
      <c r="E572" s="43"/>
      <c r="N572" s="43"/>
      <c r="O572" s="43"/>
      <c r="P572" s="43"/>
      <c r="Z572" s="43"/>
      <c r="AA572" s="43"/>
      <c r="AB572" s="43"/>
      <c r="AF572" s="43"/>
      <c r="AG572" s="27"/>
      <c r="AH572" s="43"/>
    </row>
    <row r="573" spans="4:34" hidden="1" x14ac:dyDescent="0.25">
      <c r="D573" s="43"/>
      <c r="E573" s="43"/>
      <c r="N573" s="43"/>
      <c r="O573" s="43"/>
      <c r="P573" s="43"/>
      <c r="Z573" s="43"/>
      <c r="AA573" s="43"/>
      <c r="AB573" s="43"/>
      <c r="AF573" s="43"/>
      <c r="AG573" s="27"/>
      <c r="AH573" s="43"/>
    </row>
    <row r="574" spans="4:34" hidden="1" x14ac:dyDescent="0.25">
      <c r="D574" s="43"/>
      <c r="E574" s="43"/>
      <c r="N574" s="43"/>
      <c r="O574" s="43"/>
      <c r="P574" s="43"/>
      <c r="Z574" s="43"/>
      <c r="AA574" s="43"/>
      <c r="AB574" s="43"/>
      <c r="AF574" s="43"/>
      <c r="AG574" s="27"/>
      <c r="AH574" s="43"/>
    </row>
    <row r="575" spans="4:34" hidden="1" x14ac:dyDescent="0.25">
      <c r="D575" s="43"/>
      <c r="E575" s="43"/>
      <c r="N575" s="43"/>
      <c r="O575" s="43"/>
      <c r="P575" s="43"/>
      <c r="Z575" s="43"/>
      <c r="AA575" s="43"/>
      <c r="AB575" s="43"/>
      <c r="AF575" s="43"/>
      <c r="AG575" s="27"/>
      <c r="AH575" s="43"/>
    </row>
    <row r="576" spans="4:34" hidden="1" x14ac:dyDescent="0.25">
      <c r="D576" s="43"/>
      <c r="E576" s="43"/>
      <c r="N576" s="43"/>
      <c r="O576" s="43"/>
      <c r="P576" s="43"/>
      <c r="Z576" s="43"/>
      <c r="AA576" s="43"/>
      <c r="AB576" s="43"/>
      <c r="AF576" s="43"/>
      <c r="AG576" s="27"/>
      <c r="AH576" s="43"/>
    </row>
    <row r="577" spans="4:34" hidden="1" x14ac:dyDescent="0.25">
      <c r="D577" s="43"/>
      <c r="E577" s="43"/>
      <c r="N577" s="43"/>
      <c r="O577" s="43"/>
      <c r="P577" s="43"/>
      <c r="Z577" s="43"/>
      <c r="AA577" s="43"/>
      <c r="AB577" s="43"/>
      <c r="AF577" s="43"/>
      <c r="AG577" s="27"/>
      <c r="AH577" s="43"/>
    </row>
    <row r="578" spans="4:34" hidden="1" x14ac:dyDescent="0.25">
      <c r="D578" s="43"/>
      <c r="E578" s="43"/>
      <c r="N578" s="43"/>
      <c r="O578" s="43"/>
      <c r="P578" s="43"/>
      <c r="Z578" s="43"/>
      <c r="AA578" s="43"/>
      <c r="AB578" s="43"/>
      <c r="AF578" s="43"/>
      <c r="AG578" s="27"/>
      <c r="AH578" s="43"/>
    </row>
    <row r="579" spans="4:34" hidden="1" x14ac:dyDescent="0.25">
      <c r="D579" s="43"/>
      <c r="E579" s="43"/>
      <c r="N579" s="43"/>
      <c r="O579" s="43"/>
      <c r="P579" s="43"/>
      <c r="Z579" s="43"/>
      <c r="AA579" s="43"/>
      <c r="AB579" s="43"/>
      <c r="AF579" s="43"/>
      <c r="AG579" s="27"/>
      <c r="AH579" s="43"/>
    </row>
    <row r="580" spans="4:34" hidden="1" x14ac:dyDescent="0.25">
      <c r="D580" s="43"/>
      <c r="E580" s="43"/>
      <c r="N580" s="43"/>
      <c r="O580" s="43"/>
      <c r="P580" s="43"/>
      <c r="Z580" s="43"/>
      <c r="AA580" s="43"/>
      <c r="AB580" s="43"/>
      <c r="AF580" s="43"/>
      <c r="AG580" s="27"/>
      <c r="AH580" s="43"/>
    </row>
    <row r="581" spans="4:34" hidden="1" x14ac:dyDescent="0.25">
      <c r="D581" s="43"/>
      <c r="E581" s="43"/>
      <c r="N581" s="43"/>
      <c r="O581" s="43"/>
      <c r="P581" s="43"/>
      <c r="Z581" s="43"/>
      <c r="AA581" s="43"/>
      <c r="AB581" s="43"/>
      <c r="AF581" s="43"/>
      <c r="AG581" s="27"/>
      <c r="AH581" s="43"/>
    </row>
    <row r="582" spans="4:34" hidden="1" x14ac:dyDescent="0.25">
      <c r="D582" s="43"/>
      <c r="E582" s="43"/>
      <c r="N582" s="43"/>
      <c r="O582" s="43"/>
      <c r="P582" s="43"/>
      <c r="Z582" s="43"/>
      <c r="AA582" s="43"/>
      <c r="AB582" s="43"/>
      <c r="AF582" s="43"/>
      <c r="AG582" s="27"/>
      <c r="AH582" s="43"/>
    </row>
    <row r="583" spans="4:34" hidden="1" x14ac:dyDescent="0.25">
      <c r="D583" s="43"/>
      <c r="E583" s="43"/>
      <c r="N583" s="43"/>
      <c r="O583" s="43"/>
      <c r="P583" s="43"/>
      <c r="Z583" s="43"/>
      <c r="AA583" s="43"/>
      <c r="AB583" s="43"/>
      <c r="AF583" s="43"/>
      <c r="AG583" s="27"/>
      <c r="AH583" s="43"/>
    </row>
    <row r="584" spans="4:34" hidden="1" x14ac:dyDescent="0.25">
      <c r="D584" s="43"/>
      <c r="E584" s="43"/>
      <c r="N584" s="43"/>
      <c r="O584" s="43"/>
      <c r="P584" s="43"/>
      <c r="Z584" s="43"/>
      <c r="AA584" s="43"/>
      <c r="AB584" s="43"/>
      <c r="AF584" s="43"/>
      <c r="AG584" s="27"/>
      <c r="AH584" s="43"/>
    </row>
    <row r="585" spans="4:34" hidden="1" x14ac:dyDescent="0.25">
      <c r="D585" s="43"/>
      <c r="E585" s="43"/>
      <c r="N585" s="43"/>
      <c r="O585" s="43"/>
      <c r="P585" s="43"/>
      <c r="Z585" s="43"/>
      <c r="AA585" s="43"/>
      <c r="AB585" s="43"/>
      <c r="AF585" s="43"/>
      <c r="AG585" s="27"/>
      <c r="AH585" s="43"/>
    </row>
    <row r="586" spans="4:34" hidden="1" x14ac:dyDescent="0.25">
      <c r="D586" s="43"/>
      <c r="E586" s="43"/>
      <c r="N586" s="43"/>
      <c r="O586" s="43"/>
      <c r="P586" s="43"/>
      <c r="Z586" s="43"/>
      <c r="AA586" s="43"/>
      <c r="AB586" s="43"/>
      <c r="AF586" s="43"/>
      <c r="AG586" s="27"/>
      <c r="AH586" s="43"/>
    </row>
    <row r="587" spans="4:34" hidden="1" x14ac:dyDescent="0.25">
      <c r="D587" s="43"/>
      <c r="E587" s="43"/>
      <c r="N587" s="43"/>
      <c r="O587" s="43"/>
      <c r="P587" s="43"/>
      <c r="Z587" s="43"/>
      <c r="AA587" s="43"/>
      <c r="AB587" s="43"/>
      <c r="AF587" s="43"/>
      <c r="AG587" s="27"/>
      <c r="AH587" s="43"/>
    </row>
    <row r="588" spans="4:34" hidden="1" x14ac:dyDescent="0.25">
      <c r="D588" s="43"/>
      <c r="E588" s="43"/>
      <c r="N588" s="43"/>
      <c r="O588" s="43"/>
      <c r="P588" s="43"/>
      <c r="Z588" s="43"/>
      <c r="AA588" s="43"/>
      <c r="AB588" s="43"/>
      <c r="AF588" s="43"/>
      <c r="AG588" s="27"/>
      <c r="AH588" s="43"/>
    </row>
    <row r="589" spans="4:34" hidden="1" x14ac:dyDescent="0.25">
      <c r="D589" s="43"/>
      <c r="E589" s="43"/>
      <c r="N589" s="43"/>
      <c r="O589" s="43"/>
      <c r="P589" s="43"/>
      <c r="Z589" s="43"/>
      <c r="AA589" s="43"/>
      <c r="AB589" s="43"/>
      <c r="AF589" s="43"/>
      <c r="AG589" s="27"/>
      <c r="AH589" s="43"/>
    </row>
    <row r="590" spans="4:34" hidden="1" x14ac:dyDescent="0.25">
      <c r="D590" s="43"/>
      <c r="E590" s="43"/>
      <c r="N590" s="43"/>
      <c r="O590" s="43"/>
      <c r="P590" s="43"/>
      <c r="Z590" s="43"/>
      <c r="AA590" s="43"/>
      <c r="AB590" s="43"/>
      <c r="AF590" s="43"/>
      <c r="AG590" s="27"/>
      <c r="AH590" s="43"/>
    </row>
    <row r="591" spans="4:34" hidden="1" x14ac:dyDescent="0.25">
      <c r="D591" s="43"/>
      <c r="E591" s="43"/>
      <c r="N591" s="43"/>
      <c r="O591" s="43"/>
      <c r="P591" s="43"/>
      <c r="Z591" s="43"/>
      <c r="AA591" s="43"/>
      <c r="AB591" s="43"/>
      <c r="AF591" s="43"/>
      <c r="AG591" s="27"/>
      <c r="AH591" s="43"/>
    </row>
    <row r="592" spans="4:34" hidden="1" x14ac:dyDescent="0.25">
      <c r="D592" s="43"/>
      <c r="E592" s="43"/>
      <c r="N592" s="43"/>
      <c r="O592" s="43"/>
      <c r="P592" s="43"/>
      <c r="Z592" s="43"/>
      <c r="AA592" s="43"/>
      <c r="AB592" s="43"/>
      <c r="AF592" s="43"/>
      <c r="AG592" s="27"/>
      <c r="AH592" s="43"/>
    </row>
    <row r="593" spans="4:34" hidden="1" x14ac:dyDescent="0.25">
      <c r="D593" s="43"/>
      <c r="E593" s="43"/>
      <c r="N593" s="43"/>
      <c r="O593" s="43"/>
      <c r="P593" s="43"/>
      <c r="Z593" s="43"/>
      <c r="AA593" s="43"/>
      <c r="AB593" s="43"/>
      <c r="AF593" s="43"/>
      <c r="AG593" s="27"/>
      <c r="AH593" s="43"/>
    </row>
    <row r="594" spans="4:34" hidden="1" x14ac:dyDescent="0.25">
      <c r="D594" s="43"/>
      <c r="E594" s="43"/>
      <c r="N594" s="43"/>
      <c r="O594" s="43"/>
      <c r="P594" s="43"/>
      <c r="Z594" s="43"/>
      <c r="AA594" s="43"/>
      <c r="AB594" s="43"/>
      <c r="AF594" s="43"/>
      <c r="AG594" s="27"/>
      <c r="AH594" s="43"/>
    </row>
    <row r="595" spans="4:34" hidden="1" x14ac:dyDescent="0.25">
      <c r="D595" s="43"/>
      <c r="E595" s="43"/>
      <c r="N595" s="43"/>
      <c r="O595" s="43"/>
      <c r="P595" s="43"/>
      <c r="Z595" s="43"/>
      <c r="AA595" s="43"/>
      <c r="AB595" s="43"/>
      <c r="AF595" s="43"/>
      <c r="AG595" s="27"/>
      <c r="AH595" s="43"/>
    </row>
    <row r="596" spans="4:34" hidden="1" x14ac:dyDescent="0.25">
      <c r="D596" s="43"/>
      <c r="E596" s="43"/>
      <c r="N596" s="43"/>
      <c r="O596" s="43"/>
      <c r="P596" s="43"/>
      <c r="Z596" s="43"/>
      <c r="AA596" s="43"/>
      <c r="AB596" s="43"/>
      <c r="AF596" s="43"/>
      <c r="AG596" s="27"/>
      <c r="AH596" s="43"/>
    </row>
    <row r="597" spans="4:34" hidden="1" x14ac:dyDescent="0.25">
      <c r="D597" s="43"/>
      <c r="E597" s="43"/>
      <c r="N597" s="43"/>
      <c r="O597" s="43"/>
      <c r="P597" s="43"/>
      <c r="Z597" s="43"/>
      <c r="AA597" s="43"/>
      <c r="AB597" s="43"/>
      <c r="AF597" s="43"/>
      <c r="AG597" s="27"/>
      <c r="AH597" s="43"/>
    </row>
    <row r="598" spans="4:34" hidden="1" x14ac:dyDescent="0.25">
      <c r="D598" s="43"/>
      <c r="E598" s="43"/>
      <c r="N598" s="43"/>
      <c r="O598" s="43"/>
      <c r="P598" s="43"/>
      <c r="Z598" s="43"/>
      <c r="AA598" s="43"/>
      <c r="AB598" s="43"/>
      <c r="AF598" s="43"/>
      <c r="AG598" s="27"/>
      <c r="AH598" s="43"/>
    </row>
    <row r="599" spans="4:34" hidden="1" x14ac:dyDescent="0.25">
      <c r="D599" s="43"/>
      <c r="E599" s="43"/>
      <c r="N599" s="43"/>
      <c r="O599" s="43"/>
      <c r="P599" s="43"/>
      <c r="Z599" s="43"/>
      <c r="AA599" s="43"/>
      <c r="AB599" s="43"/>
      <c r="AF599" s="43"/>
      <c r="AG599" s="27"/>
      <c r="AH599" s="43"/>
    </row>
    <row r="600" spans="4:34" hidden="1" x14ac:dyDescent="0.25">
      <c r="D600" s="43"/>
      <c r="E600" s="43"/>
      <c r="N600" s="43"/>
      <c r="O600" s="43"/>
      <c r="P600" s="43"/>
      <c r="Z600" s="43"/>
      <c r="AA600" s="43"/>
      <c r="AB600" s="43"/>
      <c r="AF600" s="43"/>
      <c r="AG600" s="27"/>
      <c r="AH600" s="43"/>
    </row>
    <row r="601" spans="4:34" hidden="1" x14ac:dyDescent="0.25">
      <c r="D601" s="43"/>
      <c r="E601" s="43"/>
      <c r="N601" s="43"/>
      <c r="O601" s="43"/>
      <c r="P601" s="43"/>
      <c r="Z601" s="43"/>
      <c r="AA601" s="43"/>
      <c r="AB601" s="43"/>
      <c r="AF601" s="43"/>
      <c r="AG601" s="27"/>
      <c r="AH601" s="43"/>
    </row>
    <row r="602" spans="4:34" hidden="1" x14ac:dyDescent="0.25">
      <c r="D602" s="43"/>
      <c r="E602" s="43"/>
      <c r="N602" s="43"/>
      <c r="O602" s="43"/>
      <c r="P602" s="43"/>
      <c r="Z602" s="43"/>
      <c r="AA602" s="43"/>
      <c r="AB602" s="43"/>
      <c r="AF602" s="43"/>
      <c r="AG602" s="27"/>
      <c r="AH602" s="43"/>
    </row>
    <row r="603" spans="4:34" hidden="1" x14ac:dyDescent="0.25">
      <c r="D603" s="43"/>
      <c r="E603" s="43"/>
      <c r="N603" s="43"/>
      <c r="O603" s="43"/>
      <c r="P603" s="43"/>
      <c r="Z603" s="43"/>
      <c r="AA603" s="43"/>
      <c r="AB603" s="43"/>
      <c r="AF603" s="43"/>
      <c r="AG603" s="27"/>
      <c r="AH603" s="43"/>
    </row>
    <row r="604" spans="4:34" hidden="1" x14ac:dyDescent="0.25">
      <c r="D604" s="43"/>
      <c r="E604" s="43"/>
      <c r="N604" s="43"/>
      <c r="O604" s="43"/>
      <c r="P604" s="43"/>
      <c r="Z604" s="43"/>
      <c r="AA604" s="43"/>
      <c r="AB604" s="43"/>
      <c r="AF604" s="43"/>
      <c r="AG604" s="27"/>
      <c r="AH604" s="43"/>
    </row>
    <row r="605" spans="4:34" hidden="1" x14ac:dyDescent="0.25">
      <c r="D605" s="43"/>
      <c r="E605" s="43"/>
      <c r="N605" s="43"/>
      <c r="O605" s="43"/>
      <c r="P605" s="43"/>
      <c r="Z605" s="43"/>
      <c r="AA605" s="43"/>
      <c r="AB605" s="43"/>
      <c r="AF605" s="43"/>
      <c r="AG605" s="27"/>
      <c r="AH605" s="43"/>
    </row>
    <row r="606" spans="4:34" hidden="1" x14ac:dyDescent="0.25">
      <c r="D606" s="43"/>
      <c r="E606" s="43"/>
      <c r="N606" s="43"/>
      <c r="O606" s="43"/>
      <c r="P606" s="43"/>
      <c r="Z606" s="43"/>
      <c r="AA606" s="43"/>
      <c r="AB606" s="43"/>
      <c r="AF606" s="43"/>
      <c r="AG606" s="27"/>
      <c r="AH606" s="43"/>
    </row>
    <row r="607" spans="4:34" hidden="1" x14ac:dyDescent="0.25">
      <c r="D607" s="43"/>
      <c r="E607" s="43"/>
      <c r="N607" s="43"/>
      <c r="O607" s="43"/>
      <c r="P607" s="43"/>
      <c r="Z607" s="43"/>
      <c r="AA607" s="43"/>
      <c r="AB607" s="43"/>
      <c r="AF607" s="43"/>
      <c r="AG607" s="27"/>
      <c r="AH607" s="43"/>
    </row>
    <row r="608" spans="4:34" hidden="1" x14ac:dyDescent="0.25">
      <c r="D608" s="43"/>
      <c r="E608" s="43"/>
      <c r="N608" s="43"/>
      <c r="O608" s="43"/>
      <c r="P608" s="43"/>
      <c r="Z608" s="43"/>
      <c r="AA608" s="43"/>
      <c r="AB608" s="43"/>
      <c r="AF608" s="43"/>
      <c r="AG608" s="27"/>
      <c r="AH608" s="43"/>
    </row>
    <row r="609" spans="4:34" hidden="1" x14ac:dyDescent="0.25">
      <c r="D609" s="43"/>
      <c r="E609" s="43"/>
      <c r="N609" s="43"/>
      <c r="O609" s="43"/>
      <c r="P609" s="43"/>
      <c r="Z609" s="43"/>
      <c r="AA609" s="43"/>
      <c r="AB609" s="43"/>
      <c r="AF609" s="43"/>
      <c r="AG609" s="27"/>
      <c r="AH609" s="43"/>
    </row>
    <row r="610" spans="4:34" hidden="1" x14ac:dyDescent="0.25">
      <c r="D610" s="43"/>
      <c r="E610" s="43"/>
      <c r="N610" s="43"/>
      <c r="O610" s="43"/>
      <c r="P610" s="43"/>
      <c r="Z610" s="43"/>
      <c r="AA610" s="43"/>
      <c r="AB610" s="43"/>
      <c r="AF610" s="43"/>
      <c r="AG610" s="27"/>
      <c r="AH610" s="43"/>
    </row>
    <row r="611" spans="4:34" hidden="1" x14ac:dyDescent="0.25">
      <c r="D611" s="43"/>
      <c r="E611" s="43"/>
      <c r="N611" s="43"/>
      <c r="O611" s="43"/>
      <c r="P611" s="43"/>
      <c r="Z611" s="43"/>
      <c r="AA611" s="43"/>
      <c r="AB611" s="43"/>
      <c r="AF611" s="43"/>
      <c r="AG611" s="27"/>
      <c r="AH611" s="43"/>
    </row>
    <row r="612" spans="4:34" hidden="1" x14ac:dyDescent="0.25">
      <c r="D612" s="43"/>
      <c r="E612" s="43"/>
      <c r="N612" s="43"/>
      <c r="O612" s="43"/>
      <c r="P612" s="43"/>
      <c r="Z612" s="43"/>
      <c r="AA612" s="43"/>
      <c r="AB612" s="43"/>
      <c r="AF612" s="43"/>
      <c r="AG612" s="27"/>
      <c r="AH612" s="43"/>
    </row>
    <row r="613" spans="4:34" hidden="1" x14ac:dyDescent="0.25">
      <c r="D613" s="43"/>
      <c r="E613" s="43"/>
      <c r="N613" s="43"/>
      <c r="O613" s="43"/>
      <c r="P613" s="43"/>
      <c r="Z613" s="43"/>
      <c r="AA613" s="43"/>
      <c r="AB613" s="43"/>
      <c r="AF613" s="43"/>
      <c r="AG613" s="27"/>
      <c r="AH613" s="43"/>
    </row>
    <row r="614" spans="4:34" hidden="1" x14ac:dyDescent="0.25">
      <c r="D614" s="43"/>
      <c r="E614" s="43"/>
      <c r="N614" s="43"/>
      <c r="O614" s="43"/>
      <c r="P614" s="43"/>
      <c r="Z614" s="43"/>
      <c r="AA614" s="43"/>
      <c r="AB614" s="43"/>
      <c r="AF614" s="43"/>
      <c r="AG614" s="27"/>
      <c r="AH614" s="43"/>
    </row>
    <row r="615" spans="4:34" hidden="1" x14ac:dyDescent="0.25">
      <c r="D615" s="43"/>
      <c r="E615" s="43"/>
      <c r="N615" s="43"/>
      <c r="O615" s="43"/>
      <c r="P615" s="43"/>
      <c r="Z615" s="43"/>
      <c r="AA615" s="43"/>
      <c r="AB615" s="43"/>
      <c r="AF615" s="43"/>
      <c r="AG615" s="27"/>
      <c r="AH615" s="43"/>
    </row>
    <row r="616" spans="4:34" hidden="1" x14ac:dyDescent="0.25">
      <c r="D616" s="43"/>
      <c r="E616" s="43"/>
      <c r="N616" s="43"/>
      <c r="O616" s="43"/>
      <c r="P616" s="43"/>
      <c r="Z616" s="43"/>
      <c r="AA616" s="43"/>
      <c r="AB616" s="43"/>
      <c r="AF616" s="43"/>
      <c r="AG616" s="27"/>
      <c r="AH616" s="43"/>
    </row>
    <row r="617" spans="4:34" hidden="1" x14ac:dyDescent="0.25">
      <c r="D617" s="43"/>
      <c r="E617" s="43"/>
      <c r="N617" s="43"/>
      <c r="O617" s="43"/>
      <c r="P617" s="43"/>
      <c r="Z617" s="43"/>
      <c r="AA617" s="43"/>
      <c r="AB617" s="43"/>
      <c r="AF617" s="43"/>
      <c r="AG617" s="27"/>
      <c r="AH617" s="43"/>
    </row>
    <row r="618" spans="4:34" hidden="1" x14ac:dyDescent="0.25">
      <c r="D618" s="43"/>
      <c r="E618" s="43"/>
      <c r="N618" s="43"/>
      <c r="O618" s="43"/>
      <c r="P618" s="43"/>
      <c r="Z618" s="43"/>
      <c r="AA618" s="43"/>
      <c r="AB618" s="43"/>
      <c r="AF618" s="43"/>
      <c r="AG618" s="27"/>
      <c r="AH618" s="43"/>
    </row>
    <row r="619" spans="4:34" hidden="1" x14ac:dyDescent="0.25">
      <c r="D619" s="43"/>
      <c r="E619" s="43"/>
      <c r="N619" s="43"/>
      <c r="O619" s="43"/>
      <c r="P619" s="43"/>
      <c r="Z619" s="43"/>
      <c r="AA619" s="43"/>
      <c r="AB619" s="43"/>
      <c r="AF619" s="43"/>
      <c r="AG619" s="27"/>
      <c r="AH619" s="43"/>
    </row>
    <row r="620" spans="4:34" hidden="1" x14ac:dyDescent="0.25">
      <c r="D620" s="43"/>
      <c r="E620" s="43"/>
      <c r="N620" s="43"/>
      <c r="O620" s="43"/>
      <c r="P620" s="43"/>
      <c r="Z620" s="43"/>
      <c r="AA620" s="43"/>
      <c r="AB620" s="43"/>
      <c r="AF620" s="43"/>
      <c r="AG620" s="27"/>
      <c r="AH620" s="43"/>
    </row>
    <row r="621" spans="4:34" hidden="1" x14ac:dyDescent="0.25">
      <c r="D621" s="43"/>
      <c r="E621" s="43"/>
      <c r="N621" s="43"/>
      <c r="O621" s="43"/>
      <c r="P621" s="43"/>
      <c r="Z621" s="43"/>
      <c r="AA621" s="43"/>
      <c r="AB621" s="43"/>
      <c r="AF621" s="43"/>
      <c r="AG621" s="27"/>
      <c r="AH621" s="43"/>
    </row>
    <row r="622" spans="4:34" hidden="1" x14ac:dyDescent="0.25">
      <c r="D622" s="43"/>
      <c r="E622" s="43"/>
      <c r="N622" s="43"/>
      <c r="O622" s="43"/>
      <c r="P622" s="43"/>
      <c r="Z622" s="43"/>
      <c r="AA622" s="43"/>
      <c r="AB622" s="43"/>
      <c r="AF622" s="43"/>
      <c r="AG622" s="27"/>
      <c r="AH622" s="43"/>
    </row>
    <row r="623" spans="4:34" hidden="1" x14ac:dyDescent="0.25">
      <c r="D623" s="43"/>
      <c r="E623" s="43"/>
      <c r="N623" s="43"/>
      <c r="O623" s="43"/>
      <c r="P623" s="43"/>
      <c r="Z623" s="43"/>
      <c r="AA623" s="43"/>
      <c r="AB623" s="43"/>
      <c r="AF623" s="43"/>
      <c r="AG623" s="27"/>
      <c r="AH623" s="43"/>
    </row>
    <row r="624" spans="4:34" hidden="1" x14ac:dyDescent="0.25">
      <c r="D624" s="43"/>
      <c r="E624" s="43"/>
      <c r="N624" s="43"/>
      <c r="O624" s="43"/>
      <c r="P624" s="43"/>
      <c r="Z624" s="43"/>
      <c r="AA624" s="43"/>
      <c r="AB624" s="43"/>
      <c r="AF624" s="43"/>
      <c r="AG624" s="27"/>
      <c r="AH624" s="43"/>
    </row>
    <row r="625" spans="4:34" hidden="1" x14ac:dyDescent="0.25">
      <c r="D625" s="43"/>
      <c r="E625" s="43"/>
      <c r="N625" s="43"/>
      <c r="O625" s="43"/>
      <c r="P625" s="43"/>
      <c r="Z625" s="43"/>
      <c r="AA625" s="43"/>
      <c r="AB625" s="43"/>
      <c r="AF625" s="43"/>
      <c r="AG625" s="27"/>
      <c r="AH625" s="43"/>
    </row>
    <row r="626" spans="4:34" hidden="1" x14ac:dyDescent="0.25">
      <c r="D626" s="43"/>
      <c r="E626" s="43"/>
      <c r="N626" s="43"/>
      <c r="O626" s="43"/>
      <c r="P626" s="43"/>
      <c r="Z626" s="43"/>
      <c r="AA626" s="43"/>
      <c r="AB626" s="43"/>
      <c r="AF626" s="43"/>
      <c r="AG626" s="27"/>
      <c r="AH626" s="43"/>
    </row>
    <row r="627" spans="4:34" hidden="1" x14ac:dyDescent="0.25">
      <c r="D627" s="43"/>
      <c r="E627" s="43"/>
      <c r="N627" s="43"/>
      <c r="O627" s="43"/>
      <c r="P627" s="43"/>
      <c r="Z627" s="43"/>
      <c r="AA627" s="43"/>
      <c r="AB627" s="43"/>
      <c r="AF627" s="43"/>
      <c r="AG627" s="27"/>
      <c r="AH627" s="43"/>
    </row>
    <row r="628" spans="4:34" hidden="1" x14ac:dyDescent="0.25">
      <c r="D628" s="43"/>
      <c r="E628" s="43"/>
      <c r="N628" s="43"/>
      <c r="O628" s="43"/>
      <c r="P628" s="43"/>
      <c r="Z628" s="43"/>
      <c r="AA628" s="43"/>
      <c r="AB628" s="43"/>
      <c r="AF628" s="43"/>
      <c r="AG628" s="27"/>
      <c r="AH628" s="43"/>
    </row>
    <row r="629" spans="4:34" hidden="1" x14ac:dyDescent="0.25">
      <c r="D629" s="43"/>
      <c r="E629" s="43"/>
      <c r="N629" s="43"/>
      <c r="O629" s="43"/>
      <c r="P629" s="43"/>
      <c r="Z629" s="43"/>
      <c r="AA629" s="43"/>
      <c r="AB629" s="43"/>
      <c r="AF629" s="43"/>
      <c r="AG629" s="27"/>
      <c r="AH629" s="43"/>
    </row>
    <row r="630" spans="4:34" hidden="1" x14ac:dyDescent="0.25">
      <c r="D630" s="43"/>
      <c r="E630" s="43"/>
      <c r="N630" s="43"/>
      <c r="O630" s="43"/>
      <c r="P630" s="43"/>
      <c r="Z630" s="43"/>
      <c r="AA630" s="43"/>
      <c r="AB630" s="43"/>
      <c r="AF630" s="43"/>
      <c r="AG630" s="27"/>
      <c r="AH630" s="43"/>
    </row>
    <row r="631" spans="4:34" hidden="1" x14ac:dyDescent="0.25">
      <c r="D631" s="43"/>
      <c r="E631" s="43"/>
      <c r="N631" s="43"/>
      <c r="O631" s="43"/>
      <c r="P631" s="43"/>
      <c r="Z631" s="43"/>
      <c r="AA631" s="43"/>
      <c r="AB631" s="43"/>
      <c r="AF631" s="43"/>
      <c r="AG631" s="27"/>
      <c r="AH631" s="43"/>
    </row>
    <row r="632" spans="4:34" hidden="1" x14ac:dyDescent="0.25">
      <c r="D632" s="43"/>
      <c r="E632" s="43"/>
      <c r="N632" s="43"/>
      <c r="O632" s="43"/>
      <c r="P632" s="43"/>
      <c r="Z632" s="43"/>
      <c r="AA632" s="43"/>
      <c r="AB632" s="43"/>
      <c r="AF632" s="43"/>
      <c r="AG632" s="27"/>
      <c r="AH632" s="43"/>
    </row>
    <row r="633" spans="4:34" hidden="1" x14ac:dyDescent="0.25">
      <c r="D633" s="43"/>
      <c r="E633" s="43"/>
      <c r="N633" s="43"/>
      <c r="O633" s="43"/>
      <c r="P633" s="43"/>
      <c r="Z633" s="43"/>
      <c r="AA633" s="43"/>
      <c r="AB633" s="43"/>
      <c r="AF633" s="43"/>
      <c r="AG633" s="27"/>
      <c r="AH633" s="43"/>
    </row>
    <row r="634" spans="4:34" hidden="1" x14ac:dyDescent="0.25">
      <c r="D634" s="43"/>
      <c r="E634" s="43"/>
      <c r="N634" s="43"/>
      <c r="O634" s="43"/>
      <c r="P634" s="43"/>
      <c r="Z634" s="43"/>
      <c r="AA634" s="43"/>
      <c r="AB634" s="43"/>
      <c r="AF634" s="43"/>
      <c r="AG634" s="27"/>
      <c r="AH634" s="43"/>
    </row>
    <row r="635" spans="4:34" hidden="1" x14ac:dyDescent="0.25">
      <c r="D635" s="43"/>
      <c r="E635" s="43"/>
      <c r="N635" s="43"/>
      <c r="O635" s="43"/>
      <c r="P635" s="43"/>
      <c r="Z635" s="43"/>
      <c r="AA635" s="43"/>
      <c r="AB635" s="43"/>
      <c r="AF635" s="43"/>
      <c r="AG635" s="27"/>
      <c r="AH635" s="43"/>
    </row>
    <row r="636" spans="4:34" hidden="1" x14ac:dyDescent="0.25">
      <c r="D636" s="43"/>
      <c r="E636" s="43"/>
      <c r="N636" s="43"/>
      <c r="O636" s="43"/>
      <c r="P636" s="43"/>
      <c r="Z636" s="43"/>
      <c r="AA636" s="43"/>
      <c r="AB636" s="43"/>
      <c r="AF636" s="43"/>
      <c r="AG636" s="27"/>
      <c r="AH636" s="43"/>
    </row>
    <row r="637" spans="4:34" hidden="1" x14ac:dyDescent="0.25">
      <c r="D637" s="43"/>
      <c r="E637" s="43"/>
      <c r="N637" s="43"/>
      <c r="O637" s="43"/>
      <c r="P637" s="43"/>
      <c r="Z637" s="43"/>
      <c r="AA637" s="43"/>
      <c r="AB637" s="43"/>
      <c r="AF637" s="43"/>
      <c r="AG637" s="27"/>
      <c r="AH637" s="43"/>
    </row>
    <row r="638" spans="4:34" hidden="1" x14ac:dyDescent="0.25">
      <c r="D638" s="43"/>
      <c r="E638" s="43"/>
      <c r="N638" s="43"/>
      <c r="O638" s="43"/>
      <c r="P638" s="43"/>
      <c r="Z638" s="43"/>
      <c r="AA638" s="43"/>
      <c r="AB638" s="43"/>
      <c r="AF638" s="43"/>
      <c r="AG638" s="27"/>
      <c r="AH638" s="43"/>
    </row>
    <row r="639" spans="4:34" hidden="1" x14ac:dyDescent="0.25">
      <c r="D639" s="43"/>
      <c r="E639" s="43"/>
      <c r="N639" s="43"/>
      <c r="O639" s="43"/>
      <c r="P639" s="43"/>
      <c r="Z639" s="43"/>
      <c r="AA639" s="43"/>
      <c r="AB639" s="43"/>
      <c r="AF639" s="43"/>
      <c r="AG639" s="27"/>
      <c r="AH639" s="43"/>
    </row>
    <row r="640" spans="4:34" hidden="1" x14ac:dyDescent="0.25">
      <c r="D640" s="43"/>
      <c r="E640" s="43"/>
      <c r="N640" s="43"/>
      <c r="O640" s="43"/>
      <c r="P640" s="43"/>
      <c r="Z640" s="43"/>
      <c r="AA640" s="43"/>
      <c r="AB640" s="43"/>
      <c r="AF640" s="43"/>
      <c r="AG640" s="27"/>
      <c r="AH640" s="43"/>
    </row>
    <row r="641" spans="4:34" hidden="1" x14ac:dyDescent="0.25">
      <c r="D641" s="43"/>
      <c r="E641" s="43"/>
      <c r="N641" s="43"/>
      <c r="O641" s="43"/>
      <c r="P641" s="43"/>
      <c r="Z641" s="43"/>
      <c r="AA641" s="43"/>
      <c r="AB641" s="43"/>
      <c r="AF641" s="43"/>
      <c r="AG641" s="27"/>
      <c r="AH641" s="43"/>
    </row>
    <row r="642" spans="4:34" hidden="1" x14ac:dyDescent="0.25">
      <c r="D642" s="43"/>
      <c r="E642" s="43"/>
      <c r="N642" s="43"/>
      <c r="O642" s="43"/>
      <c r="P642" s="43"/>
      <c r="Z642" s="43"/>
      <c r="AA642" s="43"/>
      <c r="AB642" s="43"/>
      <c r="AF642" s="43"/>
      <c r="AG642" s="27"/>
      <c r="AH642" s="43"/>
    </row>
    <row r="643" spans="4:34" hidden="1" x14ac:dyDescent="0.25">
      <c r="D643" s="43"/>
      <c r="E643" s="43"/>
      <c r="N643" s="43"/>
      <c r="O643" s="43"/>
      <c r="P643" s="43"/>
      <c r="Z643" s="43"/>
      <c r="AA643" s="43"/>
      <c r="AB643" s="43"/>
      <c r="AF643" s="43"/>
      <c r="AG643" s="27"/>
      <c r="AH643" s="43"/>
    </row>
    <row r="644" spans="4:34" hidden="1" x14ac:dyDescent="0.25">
      <c r="D644" s="43"/>
      <c r="E644" s="43"/>
      <c r="N644" s="43"/>
      <c r="O644" s="43"/>
      <c r="P644" s="43"/>
      <c r="Z644" s="43"/>
      <c r="AA644" s="43"/>
      <c r="AB644" s="43"/>
      <c r="AF644" s="43"/>
      <c r="AG644" s="27"/>
      <c r="AH644" s="43"/>
    </row>
    <row r="645" spans="4:34" hidden="1" x14ac:dyDescent="0.25">
      <c r="D645" s="43"/>
      <c r="E645" s="43"/>
      <c r="N645" s="43"/>
      <c r="O645" s="43"/>
      <c r="P645" s="43"/>
      <c r="Z645" s="43"/>
      <c r="AA645" s="43"/>
      <c r="AB645" s="43"/>
      <c r="AF645" s="43"/>
      <c r="AG645" s="27"/>
      <c r="AH645" s="43"/>
    </row>
    <row r="646" spans="4:34" hidden="1" x14ac:dyDescent="0.25">
      <c r="D646" s="43"/>
      <c r="E646" s="43"/>
      <c r="N646" s="43"/>
      <c r="O646" s="43"/>
      <c r="P646" s="43"/>
      <c r="Z646" s="43"/>
      <c r="AA646" s="43"/>
      <c r="AB646" s="43"/>
      <c r="AF646" s="43"/>
      <c r="AG646" s="27"/>
      <c r="AH646" s="43"/>
    </row>
    <row r="647" spans="4:34" hidden="1" x14ac:dyDescent="0.25">
      <c r="D647" s="43"/>
      <c r="E647" s="43"/>
      <c r="N647" s="43"/>
      <c r="O647" s="43"/>
      <c r="P647" s="43"/>
      <c r="Z647" s="43"/>
      <c r="AA647" s="43"/>
      <c r="AB647" s="43"/>
      <c r="AF647" s="43"/>
      <c r="AG647" s="27"/>
      <c r="AH647" s="43"/>
    </row>
    <row r="648" spans="4:34" hidden="1" x14ac:dyDescent="0.25">
      <c r="D648" s="43"/>
      <c r="E648" s="43"/>
      <c r="N648" s="43"/>
      <c r="O648" s="43"/>
      <c r="P648" s="43"/>
      <c r="Z648" s="43"/>
      <c r="AA648" s="43"/>
      <c r="AB648" s="43"/>
      <c r="AF648" s="43"/>
      <c r="AG648" s="27"/>
      <c r="AH648" s="43"/>
    </row>
    <row r="649" spans="4:34" hidden="1" x14ac:dyDescent="0.25">
      <c r="D649" s="43"/>
      <c r="E649" s="43"/>
      <c r="N649" s="43"/>
      <c r="O649" s="43"/>
      <c r="P649" s="43"/>
      <c r="Z649" s="43"/>
      <c r="AA649" s="43"/>
      <c r="AB649" s="43"/>
      <c r="AF649" s="43"/>
      <c r="AG649" s="27"/>
      <c r="AH649" s="43"/>
    </row>
    <row r="650" spans="4:34" hidden="1" x14ac:dyDescent="0.25">
      <c r="D650" s="43"/>
      <c r="E650" s="43"/>
      <c r="N650" s="43"/>
      <c r="O650" s="43"/>
      <c r="P650" s="43"/>
      <c r="Z650" s="43"/>
      <c r="AA650" s="43"/>
      <c r="AB650" s="43"/>
      <c r="AF650" s="43"/>
      <c r="AG650" s="27"/>
      <c r="AH650" s="43"/>
    </row>
    <row r="651" spans="4:34" hidden="1" x14ac:dyDescent="0.25">
      <c r="D651" s="43"/>
      <c r="E651" s="43"/>
      <c r="N651" s="43"/>
      <c r="O651" s="43"/>
      <c r="P651" s="43"/>
      <c r="Z651" s="43"/>
      <c r="AA651" s="43"/>
      <c r="AB651" s="43"/>
      <c r="AF651" s="43"/>
      <c r="AG651" s="27"/>
      <c r="AH651" s="43"/>
    </row>
    <row r="652" spans="4:34" hidden="1" x14ac:dyDescent="0.25">
      <c r="D652" s="43"/>
      <c r="E652" s="43"/>
      <c r="N652" s="43"/>
      <c r="O652" s="43"/>
      <c r="P652" s="43"/>
      <c r="Z652" s="43"/>
      <c r="AA652" s="43"/>
      <c r="AB652" s="43"/>
      <c r="AF652" s="43"/>
      <c r="AG652" s="27"/>
      <c r="AH652" s="43"/>
    </row>
    <row r="653" spans="4:34" hidden="1" x14ac:dyDescent="0.25">
      <c r="D653" s="43"/>
      <c r="E653" s="43"/>
      <c r="N653" s="43"/>
      <c r="O653" s="43"/>
      <c r="P653" s="43"/>
      <c r="Z653" s="43"/>
      <c r="AA653" s="43"/>
      <c r="AB653" s="43"/>
      <c r="AF653" s="43"/>
      <c r="AG653" s="27"/>
      <c r="AH653" s="43"/>
    </row>
    <row r="654" spans="4:34" hidden="1" x14ac:dyDescent="0.25">
      <c r="D654" s="43"/>
      <c r="E654" s="43"/>
      <c r="N654" s="43"/>
      <c r="O654" s="43"/>
      <c r="P654" s="43"/>
      <c r="Z654" s="43"/>
      <c r="AA654" s="43"/>
      <c r="AB654" s="43"/>
      <c r="AF654" s="43"/>
      <c r="AG654" s="27"/>
      <c r="AH654" s="43"/>
    </row>
    <row r="655" spans="4:34" hidden="1" x14ac:dyDescent="0.25">
      <c r="D655" s="43"/>
      <c r="E655" s="43"/>
      <c r="N655" s="43"/>
      <c r="O655" s="43"/>
      <c r="P655" s="43"/>
      <c r="Z655" s="43"/>
      <c r="AA655" s="43"/>
      <c r="AB655" s="43"/>
      <c r="AF655" s="43"/>
      <c r="AG655" s="27"/>
      <c r="AH655" s="43"/>
    </row>
    <row r="656" spans="4:34" hidden="1" x14ac:dyDescent="0.25">
      <c r="D656" s="43"/>
      <c r="E656" s="43"/>
      <c r="N656" s="43"/>
      <c r="O656" s="43"/>
      <c r="P656" s="43"/>
      <c r="Z656" s="43"/>
      <c r="AA656" s="43"/>
      <c r="AB656" s="43"/>
      <c r="AF656" s="43"/>
      <c r="AH656" s="43"/>
    </row>
    <row r="657" spans="4:34" hidden="1" x14ac:dyDescent="0.25">
      <c r="D657" s="43"/>
      <c r="E657" s="43"/>
      <c r="N657" s="43"/>
      <c r="O657" s="43"/>
      <c r="P657" s="43"/>
      <c r="Z657" s="43"/>
      <c r="AA657" s="43"/>
      <c r="AB657" s="43"/>
      <c r="AF657" s="43"/>
      <c r="AH657" s="43"/>
    </row>
    <row r="658" spans="4:34" hidden="1" x14ac:dyDescent="0.25">
      <c r="D658" s="43"/>
      <c r="E658" s="43"/>
      <c r="N658" s="43"/>
      <c r="O658" s="43"/>
      <c r="P658" s="43"/>
      <c r="Z658" s="43"/>
      <c r="AA658" s="43"/>
      <c r="AB658" s="43"/>
      <c r="AF658" s="43"/>
      <c r="AH658" s="43"/>
    </row>
    <row r="659" spans="4:34" hidden="1" x14ac:dyDescent="0.25">
      <c r="D659" s="43"/>
      <c r="E659" s="43"/>
      <c r="N659" s="43"/>
      <c r="O659" s="43"/>
      <c r="P659" s="43"/>
      <c r="Z659" s="43"/>
      <c r="AA659" s="43"/>
      <c r="AB659" s="43"/>
      <c r="AF659" s="43"/>
      <c r="AH659" s="43"/>
    </row>
    <row r="660" spans="4:34" hidden="1" x14ac:dyDescent="0.25">
      <c r="D660" s="43"/>
      <c r="E660" s="43"/>
      <c r="N660" s="43"/>
      <c r="O660" s="43"/>
      <c r="P660" s="43"/>
      <c r="Z660" s="43"/>
      <c r="AA660" s="43"/>
      <c r="AB660" s="43"/>
      <c r="AF660" s="43"/>
      <c r="AH660" s="43"/>
    </row>
    <row r="661" spans="4:34" hidden="1" x14ac:dyDescent="0.25">
      <c r="D661" s="43"/>
      <c r="E661" s="43"/>
      <c r="N661" s="43"/>
      <c r="O661" s="43"/>
      <c r="P661" s="43"/>
      <c r="Z661" s="43"/>
      <c r="AA661" s="43"/>
      <c r="AB661" s="43"/>
      <c r="AF661" s="43"/>
      <c r="AH661" s="43"/>
    </row>
    <row r="662" spans="4:34" hidden="1" x14ac:dyDescent="0.25">
      <c r="D662" s="43"/>
      <c r="E662" s="43"/>
      <c r="N662" s="43"/>
      <c r="O662" s="43"/>
      <c r="P662" s="43"/>
      <c r="Z662" s="43"/>
      <c r="AA662" s="43"/>
      <c r="AB662" s="43"/>
      <c r="AF662" s="43"/>
      <c r="AH662" s="43"/>
    </row>
    <row r="663" spans="4:34" hidden="1" x14ac:dyDescent="0.25">
      <c r="D663" s="43"/>
      <c r="E663" s="43"/>
      <c r="N663" s="43"/>
      <c r="O663" s="43"/>
      <c r="P663" s="43"/>
      <c r="Z663" s="43"/>
      <c r="AA663" s="43"/>
      <c r="AB663" s="43"/>
      <c r="AF663" s="43"/>
      <c r="AH663" s="43"/>
    </row>
    <row r="664" spans="4:34" hidden="1" x14ac:dyDescent="0.25">
      <c r="D664" s="43"/>
      <c r="E664" s="43"/>
      <c r="N664" s="43"/>
      <c r="O664" s="43"/>
      <c r="P664" s="43"/>
      <c r="Z664" s="43"/>
      <c r="AA664" s="43"/>
      <c r="AB664" s="43"/>
      <c r="AF664" s="43"/>
      <c r="AH664" s="43"/>
    </row>
  </sheetData>
  <pageMargins left="0.75" right="0.75" top="1" bottom="1" header="0.5" footer="0.5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AJ668"/>
  <sheetViews>
    <sheetView zoomScale="70" zoomScaleNormal="70" zoomScalePageLayoutView="85" workbookViewId="0">
      <pane xSplit="4" ySplit="1" topLeftCell="E2" activePane="bottomRight" state="frozenSplit"/>
      <selection activeCell="B20" sqref="B20"/>
      <selection pane="topRight" activeCell="B20" sqref="B20"/>
      <selection pane="bottomLeft" activeCell="B20" sqref="B20"/>
      <selection pane="bottomRight" activeCell="I12" sqref="I12"/>
    </sheetView>
  </sheetViews>
  <sheetFormatPr defaultColWidth="0" defaultRowHeight="12.5" zeroHeight="1" x14ac:dyDescent="0.35"/>
  <cols>
    <col min="1" max="1" width="3.81640625" style="71" hidden="1" customWidth="1"/>
    <col min="2" max="2" width="4" style="27" bestFit="1" customWidth="1"/>
    <col min="3" max="3" width="10.453125" style="27" bestFit="1" customWidth="1"/>
    <col min="4" max="4" width="11.453125" style="5" customWidth="1"/>
    <col min="5" max="5" width="10.1796875" style="6" bestFit="1" customWidth="1"/>
    <col min="6" max="6" width="12.81640625" style="27" bestFit="1" customWidth="1"/>
    <col min="7" max="7" width="16.1796875" style="27" bestFit="1" customWidth="1"/>
    <col min="8" max="13" width="8.1796875" style="27" customWidth="1"/>
    <col min="14" max="16" width="8.1796875" style="28" customWidth="1"/>
    <col min="17" max="25" width="8.1796875" style="27" customWidth="1"/>
    <col min="26" max="28" width="8.1796875" style="28" customWidth="1"/>
    <col min="29" max="31" width="8.1796875" style="27" customWidth="1"/>
    <col min="32" max="32" width="8.1796875" style="28" customWidth="1"/>
    <col min="33" max="33" width="8.1796875" style="279" customWidth="1"/>
    <col min="34" max="34" width="8.1796875" style="35" customWidth="1"/>
    <col min="35" max="35" width="0" style="57" hidden="1" customWidth="1"/>
    <col min="36" max="36" width="0" style="27" hidden="1" customWidth="1"/>
    <col min="37" max="16384" width="13.1796875" style="27" hidden="1"/>
  </cols>
  <sheetData>
    <row r="1" spans="1:35" s="22" customFormat="1" ht="128.5" customHeight="1" x14ac:dyDescent="0.35">
      <c r="A1" s="70" t="s">
        <v>0</v>
      </c>
      <c r="B1" s="20" t="s">
        <v>75</v>
      </c>
      <c r="C1" s="19" t="s">
        <v>1</v>
      </c>
      <c r="D1" s="1" t="s">
        <v>2</v>
      </c>
      <c r="E1" s="2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54</v>
      </c>
      <c r="L1" s="19" t="s">
        <v>58</v>
      </c>
      <c r="M1" s="19" t="s">
        <v>57</v>
      </c>
      <c r="N1" s="19" t="s">
        <v>9</v>
      </c>
      <c r="O1" s="19" t="s">
        <v>56</v>
      </c>
      <c r="P1" s="19" t="s">
        <v>55</v>
      </c>
      <c r="Q1" s="19" t="s">
        <v>12</v>
      </c>
      <c r="R1" s="19" t="s">
        <v>13</v>
      </c>
      <c r="S1" s="19" t="s">
        <v>14</v>
      </c>
      <c r="T1" s="19" t="s">
        <v>15</v>
      </c>
      <c r="U1" s="19" t="s">
        <v>16</v>
      </c>
      <c r="V1" s="19" t="s">
        <v>17</v>
      </c>
      <c r="W1" s="19" t="s">
        <v>18</v>
      </c>
      <c r="X1" s="19" t="s">
        <v>19</v>
      </c>
      <c r="Y1" s="19" t="s">
        <v>20</v>
      </c>
      <c r="Z1" s="19" t="s">
        <v>21</v>
      </c>
      <c r="AA1" s="19" t="s">
        <v>22</v>
      </c>
      <c r="AB1" s="19" t="s">
        <v>23</v>
      </c>
      <c r="AC1" s="19" t="s">
        <v>24</v>
      </c>
      <c r="AD1" s="19" t="s">
        <v>25</v>
      </c>
      <c r="AE1" s="19" t="s">
        <v>26</v>
      </c>
      <c r="AF1" s="19" t="s">
        <v>43</v>
      </c>
      <c r="AG1" s="276" t="s">
        <v>65</v>
      </c>
      <c r="AH1" s="21" t="s">
        <v>66</v>
      </c>
      <c r="AI1" s="55" t="s">
        <v>42</v>
      </c>
    </row>
    <row r="2" spans="1:35" ht="5.5" customHeight="1" x14ac:dyDescent="0.25">
      <c r="B2" s="145"/>
      <c r="C2" s="51"/>
      <c r="D2" s="13"/>
      <c r="E2" s="14"/>
      <c r="F2" s="51"/>
      <c r="G2" s="51"/>
      <c r="H2" s="85"/>
      <c r="I2" s="85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85"/>
      <c r="AA2" s="85"/>
      <c r="AB2" s="85"/>
      <c r="AC2" s="51"/>
      <c r="AD2" s="51"/>
      <c r="AE2" s="51"/>
      <c r="AF2" s="85"/>
      <c r="AG2" s="284"/>
      <c r="AH2" s="37"/>
      <c r="AI2" s="56" t="e">
        <f>CONCATENATE(AF2 &amp; "." &amp;#REF!)</f>
        <v>#REF!</v>
      </c>
    </row>
    <row r="3" spans="1:35" ht="20" customHeight="1" x14ac:dyDescent="0.25">
      <c r="A3" s="71">
        <v>221</v>
      </c>
      <c r="B3" s="71">
        <v>401</v>
      </c>
      <c r="C3" s="42" t="s">
        <v>544</v>
      </c>
      <c r="D3" s="68" t="s">
        <v>545</v>
      </c>
      <c r="E3" s="61">
        <v>39068</v>
      </c>
      <c r="F3" s="62" t="s">
        <v>50</v>
      </c>
      <c r="G3" s="62" t="s">
        <v>29</v>
      </c>
      <c r="H3" s="133">
        <v>181.5</v>
      </c>
      <c r="I3" s="133">
        <v>70.400000000000006</v>
      </c>
      <c r="J3" s="62">
        <v>243</v>
      </c>
      <c r="K3" s="62">
        <v>307</v>
      </c>
      <c r="L3" s="62">
        <v>311</v>
      </c>
      <c r="M3" s="62">
        <v>313</v>
      </c>
      <c r="N3" s="102">
        <v>64</v>
      </c>
      <c r="O3" s="102">
        <v>68</v>
      </c>
      <c r="P3" s="102">
        <v>70</v>
      </c>
      <c r="Q3" s="74">
        <v>1.1639999999999999</v>
      </c>
      <c r="R3" s="74">
        <v>1.855</v>
      </c>
      <c r="S3" s="74">
        <v>3.05</v>
      </c>
      <c r="T3" s="74">
        <v>1.0940000000000001</v>
      </c>
      <c r="U3" s="74">
        <v>1.7829999999999999</v>
      </c>
      <c r="V3" s="74">
        <v>2.9849999999999999</v>
      </c>
      <c r="W3" s="74"/>
      <c r="X3" s="74"/>
      <c r="Y3" s="74"/>
      <c r="Z3" s="103">
        <v>1.0940000000000001</v>
      </c>
      <c r="AA3" s="103">
        <v>1.7829999999999999</v>
      </c>
      <c r="AB3" s="103">
        <v>2.9849999999999999</v>
      </c>
      <c r="AC3" s="74">
        <v>8.2330000000000005</v>
      </c>
      <c r="AD3" s="74">
        <v>8.19</v>
      </c>
      <c r="AE3" s="74"/>
      <c r="AF3" s="103">
        <v>8.19</v>
      </c>
      <c r="AG3" s="285">
        <v>20.05</v>
      </c>
      <c r="AH3" s="104">
        <v>640</v>
      </c>
      <c r="AI3" s="56">
        <v>18</v>
      </c>
    </row>
    <row r="4" spans="1:35" ht="20" customHeight="1" x14ac:dyDescent="0.25">
      <c r="A4" s="71">
        <v>222</v>
      </c>
      <c r="B4" s="71">
        <v>402</v>
      </c>
      <c r="C4" s="42" t="s">
        <v>239</v>
      </c>
      <c r="D4" s="68" t="s">
        <v>193</v>
      </c>
      <c r="E4" s="61">
        <v>38466</v>
      </c>
      <c r="F4" s="62" t="s">
        <v>50</v>
      </c>
      <c r="G4" s="62" t="s">
        <v>61</v>
      </c>
      <c r="H4" s="133">
        <v>179.4</v>
      </c>
      <c r="I4" s="133">
        <v>78.7</v>
      </c>
      <c r="J4" s="140">
        <v>232</v>
      </c>
      <c r="K4" s="62">
        <v>298</v>
      </c>
      <c r="L4" s="62">
        <v>302</v>
      </c>
      <c r="M4" s="62">
        <v>309</v>
      </c>
      <c r="N4" s="102">
        <v>66</v>
      </c>
      <c r="O4" s="102">
        <v>70</v>
      </c>
      <c r="P4" s="102">
        <v>77</v>
      </c>
      <c r="Q4" s="74">
        <v>1.212</v>
      </c>
      <c r="R4" s="74">
        <v>1.927</v>
      </c>
      <c r="S4" s="74">
        <v>3.202</v>
      </c>
      <c r="T4" s="74">
        <v>1.232</v>
      </c>
      <c r="U4" s="74">
        <v>1.948</v>
      </c>
      <c r="V4" s="74">
        <v>3.23</v>
      </c>
      <c r="W4" s="74">
        <v>1.2070000000000001</v>
      </c>
      <c r="X4" s="74">
        <v>1.907</v>
      </c>
      <c r="Y4" s="74">
        <v>3.1890000000000001</v>
      </c>
      <c r="Z4" s="103">
        <v>1.2070000000000001</v>
      </c>
      <c r="AA4" s="103">
        <v>1.907</v>
      </c>
      <c r="AB4" s="103">
        <v>3.1890000000000001</v>
      </c>
      <c r="AC4" s="74">
        <v>8.7360000000000007</v>
      </c>
      <c r="AD4" s="74">
        <v>9.3610000000000007</v>
      </c>
      <c r="AE4" s="74">
        <v>8.8810000000000002</v>
      </c>
      <c r="AF4" s="103">
        <v>8.7360000000000007</v>
      </c>
      <c r="AG4" s="285">
        <v>20.03</v>
      </c>
      <c r="AH4" s="104">
        <v>560</v>
      </c>
      <c r="AI4" s="56">
        <v>18</v>
      </c>
    </row>
    <row r="5" spans="1:35" ht="20" customHeight="1" x14ac:dyDescent="0.25">
      <c r="A5" s="71">
        <v>223</v>
      </c>
      <c r="B5" s="71">
        <v>403</v>
      </c>
      <c r="C5" s="42" t="s">
        <v>260</v>
      </c>
      <c r="D5" s="68" t="s">
        <v>546</v>
      </c>
      <c r="E5" s="61">
        <v>38932</v>
      </c>
      <c r="F5" s="62" t="s">
        <v>50</v>
      </c>
      <c r="G5" s="62"/>
      <c r="H5" s="133">
        <v>182</v>
      </c>
      <c r="I5" s="133">
        <v>71.8</v>
      </c>
      <c r="J5" s="62">
        <v>244</v>
      </c>
      <c r="K5" s="62"/>
      <c r="L5" s="62"/>
      <c r="M5" s="62"/>
      <c r="N5" s="102"/>
      <c r="O5" s="102"/>
      <c r="P5" s="102"/>
      <c r="Q5" s="74"/>
      <c r="R5" s="74"/>
      <c r="S5" s="74"/>
      <c r="T5" s="74"/>
      <c r="U5" s="74"/>
      <c r="V5" s="74"/>
      <c r="W5" s="74"/>
      <c r="X5" s="74"/>
      <c r="Y5" s="74"/>
      <c r="Z5" s="103"/>
      <c r="AA5" s="103"/>
      <c r="AB5" s="103"/>
      <c r="AC5" s="74"/>
      <c r="AD5" s="74"/>
      <c r="AE5" s="74"/>
      <c r="AF5" s="103"/>
      <c r="AG5" s="285"/>
      <c r="AH5" s="104"/>
      <c r="AI5" s="56">
        <v>18</v>
      </c>
    </row>
    <row r="6" spans="1:35" ht="20" customHeight="1" x14ac:dyDescent="0.25">
      <c r="A6" s="71">
        <v>224</v>
      </c>
      <c r="B6" s="71">
        <v>404</v>
      </c>
      <c r="C6" s="42" t="s">
        <v>547</v>
      </c>
      <c r="D6" s="68" t="s">
        <v>548</v>
      </c>
      <c r="E6" s="61">
        <v>38898</v>
      </c>
      <c r="F6" s="62" t="s">
        <v>50</v>
      </c>
      <c r="G6" s="62" t="s">
        <v>60</v>
      </c>
      <c r="H6" s="133">
        <v>176.2</v>
      </c>
      <c r="I6" s="133">
        <v>67.400000000000006</v>
      </c>
      <c r="J6" s="62">
        <v>233</v>
      </c>
      <c r="K6" s="62">
        <v>294</v>
      </c>
      <c r="L6" s="62">
        <v>312</v>
      </c>
      <c r="M6" s="62">
        <v>306</v>
      </c>
      <c r="N6" s="102">
        <v>61</v>
      </c>
      <c r="O6" s="102">
        <v>79</v>
      </c>
      <c r="P6" s="102">
        <v>73</v>
      </c>
      <c r="Q6" s="74">
        <v>1.2330000000000001</v>
      </c>
      <c r="R6" s="74">
        <v>1.9830000000000001</v>
      </c>
      <c r="S6" s="74">
        <v>3.2320000000000002</v>
      </c>
      <c r="T6" s="74">
        <v>1.22</v>
      </c>
      <c r="U6" s="74">
        <v>1.9750000000000001</v>
      </c>
      <c r="V6" s="74">
        <v>3.2130000000000001</v>
      </c>
      <c r="W6" s="74">
        <v>1.2210000000000001</v>
      </c>
      <c r="X6" s="74">
        <v>1.974</v>
      </c>
      <c r="Y6" s="74">
        <v>3.2349999999999999</v>
      </c>
      <c r="Z6" s="103">
        <v>1.22</v>
      </c>
      <c r="AA6" s="103">
        <v>1.974</v>
      </c>
      <c r="AB6" s="103">
        <v>3.2130000000000001</v>
      </c>
      <c r="AC6" s="74">
        <v>8.6669999999999998</v>
      </c>
      <c r="AD6" s="74">
        <v>8.641</v>
      </c>
      <c r="AE6" s="74"/>
      <c r="AF6" s="103">
        <v>8.641</v>
      </c>
      <c r="AG6" s="285">
        <v>20.059999999999999</v>
      </c>
      <c r="AH6" s="104">
        <v>680</v>
      </c>
      <c r="AI6" s="56">
        <v>17</v>
      </c>
    </row>
    <row r="7" spans="1:35" ht="20" customHeight="1" x14ac:dyDescent="0.25">
      <c r="A7" s="71">
        <v>225</v>
      </c>
      <c r="B7" s="71">
        <v>405</v>
      </c>
      <c r="C7" s="42" t="s">
        <v>239</v>
      </c>
      <c r="D7" s="68" t="s">
        <v>193</v>
      </c>
      <c r="E7" s="61">
        <v>38990</v>
      </c>
      <c r="F7" s="62" t="s">
        <v>50</v>
      </c>
      <c r="G7" s="62" t="s">
        <v>61</v>
      </c>
      <c r="H7" s="133">
        <v>177</v>
      </c>
      <c r="I7" s="133">
        <v>76.2</v>
      </c>
      <c r="J7" s="62">
        <v>237</v>
      </c>
      <c r="K7" s="62">
        <v>293</v>
      </c>
      <c r="L7" s="62">
        <v>306</v>
      </c>
      <c r="M7" s="62">
        <v>314</v>
      </c>
      <c r="N7" s="102">
        <v>56</v>
      </c>
      <c r="O7" s="102">
        <v>69</v>
      </c>
      <c r="P7" s="102">
        <v>77</v>
      </c>
      <c r="Q7" s="74">
        <v>1.2250000000000001</v>
      </c>
      <c r="R7" s="74">
        <v>1.9910000000000001</v>
      </c>
      <c r="S7" s="74">
        <v>3.3050000000000002</v>
      </c>
      <c r="T7" s="74">
        <v>1.1990000000000001</v>
      </c>
      <c r="U7" s="74">
        <v>1.962</v>
      </c>
      <c r="V7" s="74">
        <v>3.2690000000000001</v>
      </c>
      <c r="W7" s="74">
        <v>1.244</v>
      </c>
      <c r="X7" s="74">
        <v>2.0019999999999998</v>
      </c>
      <c r="Y7" s="74">
        <v>3.3170000000000002</v>
      </c>
      <c r="Z7" s="103">
        <v>1.1990000000000001</v>
      </c>
      <c r="AA7" s="103">
        <v>1.962</v>
      </c>
      <c r="AB7" s="103">
        <v>3.2690000000000001</v>
      </c>
      <c r="AC7" s="74">
        <v>8.7129999999999992</v>
      </c>
      <c r="AD7" s="74">
        <v>8.7620000000000005</v>
      </c>
      <c r="AE7" s="74">
        <v>8.577</v>
      </c>
      <c r="AF7" s="103">
        <v>8.577</v>
      </c>
      <c r="AG7" s="285">
        <v>19.04</v>
      </c>
      <c r="AH7" s="104">
        <v>440</v>
      </c>
      <c r="AI7" s="56">
        <v>17</v>
      </c>
    </row>
    <row r="8" spans="1:35" ht="20" customHeight="1" x14ac:dyDescent="0.25">
      <c r="A8" s="71">
        <v>226</v>
      </c>
      <c r="B8" s="71">
        <v>406</v>
      </c>
      <c r="C8" s="42" t="s">
        <v>549</v>
      </c>
      <c r="D8" s="68" t="s">
        <v>550</v>
      </c>
      <c r="E8" s="61">
        <v>38899</v>
      </c>
      <c r="F8" s="62" t="s">
        <v>50</v>
      </c>
      <c r="G8" s="62"/>
      <c r="H8" s="133">
        <v>177.3</v>
      </c>
      <c r="I8" s="133">
        <v>70</v>
      </c>
      <c r="J8" s="62">
        <v>235</v>
      </c>
      <c r="K8" s="62"/>
      <c r="L8" s="62"/>
      <c r="M8" s="62"/>
      <c r="N8" s="102"/>
      <c r="O8" s="102"/>
      <c r="P8" s="102"/>
      <c r="Q8" s="74"/>
      <c r="R8" s="74"/>
      <c r="S8" s="74"/>
      <c r="T8" s="74"/>
      <c r="U8" s="74"/>
      <c r="V8" s="74"/>
      <c r="W8" s="74"/>
      <c r="X8" s="74"/>
      <c r="Y8" s="74"/>
      <c r="Z8" s="103"/>
      <c r="AA8" s="103"/>
      <c r="AB8" s="103"/>
      <c r="AC8" s="74"/>
      <c r="AD8" s="74"/>
      <c r="AE8" s="74"/>
      <c r="AF8" s="103"/>
      <c r="AG8" s="285"/>
      <c r="AH8" s="104"/>
      <c r="AI8" s="56">
        <v>17</v>
      </c>
    </row>
    <row r="9" spans="1:35" ht="20" customHeight="1" x14ac:dyDescent="0.25">
      <c r="B9" s="71">
        <v>407</v>
      </c>
      <c r="C9" s="42" t="s">
        <v>464</v>
      </c>
      <c r="D9" s="68" t="s">
        <v>551</v>
      </c>
      <c r="E9" s="61">
        <v>38540</v>
      </c>
      <c r="F9" s="62" t="s">
        <v>50</v>
      </c>
      <c r="G9" s="62" t="s">
        <v>60</v>
      </c>
      <c r="H9" s="133">
        <v>171.7</v>
      </c>
      <c r="I9" s="133">
        <v>72.400000000000006</v>
      </c>
      <c r="J9" s="62">
        <v>231</v>
      </c>
      <c r="K9" s="62">
        <v>283</v>
      </c>
      <c r="L9" s="62">
        <v>305</v>
      </c>
      <c r="M9" s="62">
        <v>289</v>
      </c>
      <c r="N9" s="102">
        <v>52</v>
      </c>
      <c r="O9" s="102">
        <v>74</v>
      </c>
      <c r="P9" s="102">
        <v>58</v>
      </c>
      <c r="Q9" s="74">
        <v>1.2070000000000001</v>
      </c>
      <c r="R9" s="74">
        <v>1.9379999999999999</v>
      </c>
      <c r="S9" s="74">
        <v>3.25</v>
      </c>
      <c r="T9" s="74">
        <v>1.2509999999999999</v>
      </c>
      <c r="U9" s="74">
        <v>2.0179999999999998</v>
      </c>
      <c r="V9" s="74">
        <v>3.3079999999999998</v>
      </c>
      <c r="W9" s="74">
        <v>1.238</v>
      </c>
      <c r="X9" s="74">
        <v>1.974</v>
      </c>
      <c r="Y9" s="74">
        <v>3.278</v>
      </c>
      <c r="Z9" s="103">
        <v>1.2070000000000001</v>
      </c>
      <c r="AA9" s="103">
        <v>1.9379999999999999</v>
      </c>
      <c r="AB9" s="103">
        <v>3.25</v>
      </c>
      <c r="AC9" s="74">
        <v>8.8520000000000003</v>
      </c>
      <c r="AD9" s="74">
        <v>8.7249999999999996</v>
      </c>
      <c r="AE9" s="74"/>
      <c r="AF9" s="103">
        <v>8.7249999999999996</v>
      </c>
      <c r="AG9" s="285">
        <v>20.059999999999999</v>
      </c>
      <c r="AH9" s="104">
        <v>680</v>
      </c>
      <c r="AI9" s="56"/>
    </row>
    <row r="10" spans="1:35" ht="20" customHeight="1" x14ac:dyDescent="0.25">
      <c r="B10" s="71">
        <v>408</v>
      </c>
      <c r="C10" s="42" t="s">
        <v>552</v>
      </c>
      <c r="D10" s="68" t="s">
        <v>553</v>
      </c>
      <c r="E10" s="61">
        <v>39056</v>
      </c>
      <c r="F10" s="62" t="s">
        <v>50</v>
      </c>
      <c r="G10" s="62" t="s">
        <v>35</v>
      </c>
      <c r="H10" s="133">
        <v>178.8</v>
      </c>
      <c r="I10" s="133">
        <v>69.8</v>
      </c>
      <c r="J10" s="62">
        <v>233</v>
      </c>
      <c r="K10" s="62">
        <v>296</v>
      </c>
      <c r="L10" s="62">
        <v>320</v>
      </c>
      <c r="M10" s="62">
        <v>298</v>
      </c>
      <c r="N10" s="102">
        <v>63</v>
      </c>
      <c r="O10" s="102">
        <v>87</v>
      </c>
      <c r="P10" s="102">
        <v>65</v>
      </c>
      <c r="Q10" s="74">
        <v>1.163</v>
      </c>
      <c r="R10" s="74">
        <v>1.8620000000000001</v>
      </c>
      <c r="S10" s="74">
        <v>3.0680000000000001</v>
      </c>
      <c r="T10" s="74">
        <v>1.1619999999999999</v>
      </c>
      <c r="U10" s="74">
        <v>1.859</v>
      </c>
      <c r="V10" s="74">
        <v>3.0419999999999998</v>
      </c>
      <c r="W10" s="74">
        <v>1.1359999999999999</v>
      </c>
      <c r="X10" s="74">
        <v>1.837</v>
      </c>
      <c r="Y10" s="74">
        <v>3.0059999999999998</v>
      </c>
      <c r="Z10" s="103">
        <v>1.1359999999999999</v>
      </c>
      <c r="AA10" s="103">
        <v>1.837</v>
      </c>
      <c r="AB10" s="103">
        <v>3.0059999999999998</v>
      </c>
      <c r="AC10" s="74">
        <v>8.3659999999999997</v>
      </c>
      <c r="AD10" s="74">
        <v>8.2460000000000004</v>
      </c>
      <c r="AE10" s="74">
        <v>8.1839999999999993</v>
      </c>
      <c r="AF10" s="103">
        <v>8.1839999999999993</v>
      </c>
      <c r="AG10" s="285">
        <v>20.03</v>
      </c>
      <c r="AH10" s="104">
        <v>560</v>
      </c>
      <c r="AI10" s="56"/>
    </row>
    <row r="11" spans="1:35" ht="20" customHeight="1" x14ac:dyDescent="0.25">
      <c r="B11" s="71">
        <v>409</v>
      </c>
      <c r="C11" s="42" t="s">
        <v>554</v>
      </c>
      <c r="D11" s="68" t="s">
        <v>555</v>
      </c>
      <c r="E11" s="61">
        <v>38592</v>
      </c>
      <c r="F11" s="62" t="s">
        <v>50</v>
      </c>
      <c r="G11" s="62" t="s">
        <v>29</v>
      </c>
      <c r="H11" s="133">
        <v>188.5</v>
      </c>
      <c r="I11" s="133">
        <v>78.8</v>
      </c>
      <c r="J11" s="62">
        <v>247</v>
      </c>
      <c r="K11" s="62">
        <v>314</v>
      </c>
      <c r="L11" s="62">
        <v>338</v>
      </c>
      <c r="M11" s="62">
        <v>327</v>
      </c>
      <c r="N11" s="102">
        <v>67</v>
      </c>
      <c r="O11" s="102">
        <v>91</v>
      </c>
      <c r="P11" s="102">
        <v>80</v>
      </c>
      <c r="Q11" s="74">
        <v>1.111</v>
      </c>
      <c r="R11" s="74">
        <v>1.802</v>
      </c>
      <c r="S11" s="74">
        <v>3.0630000000000002</v>
      </c>
      <c r="T11" s="74">
        <v>1.1200000000000001</v>
      </c>
      <c r="U11" s="74">
        <v>1.8340000000000001</v>
      </c>
      <c r="V11" s="74">
        <v>3.0539999999999998</v>
      </c>
      <c r="W11" s="74">
        <v>1.1000000000000001</v>
      </c>
      <c r="X11" s="74">
        <v>1.8109999999999999</v>
      </c>
      <c r="Y11" s="74">
        <v>3.036</v>
      </c>
      <c r="Z11" s="103">
        <v>1.1000000000000001</v>
      </c>
      <c r="AA11" s="103">
        <v>1.802</v>
      </c>
      <c r="AB11" s="103">
        <v>3.036</v>
      </c>
      <c r="AC11" s="74">
        <v>8.3789999999999996</v>
      </c>
      <c r="AD11" s="74">
        <v>8.7579999999999991</v>
      </c>
      <c r="AE11" s="74"/>
      <c r="AF11" s="103">
        <v>8.3789999999999996</v>
      </c>
      <c r="AG11" s="285">
        <v>20.05</v>
      </c>
      <c r="AH11" s="104">
        <v>640</v>
      </c>
      <c r="AI11" s="56"/>
    </row>
    <row r="12" spans="1:35" ht="20" customHeight="1" x14ac:dyDescent="0.25">
      <c r="B12" s="71">
        <v>410</v>
      </c>
      <c r="C12" s="42" t="s">
        <v>556</v>
      </c>
      <c r="D12" s="68" t="s">
        <v>557</v>
      </c>
      <c r="E12" s="61">
        <v>38795</v>
      </c>
      <c r="F12" s="62" t="s">
        <v>50</v>
      </c>
      <c r="G12" s="62" t="s">
        <v>60</v>
      </c>
      <c r="H12" s="133">
        <v>179.5</v>
      </c>
      <c r="I12" s="133">
        <v>75.599999999999994</v>
      </c>
      <c r="J12" s="62">
        <v>233</v>
      </c>
      <c r="K12" s="62">
        <v>294</v>
      </c>
      <c r="L12" s="62">
        <v>303</v>
      </c>
      <c r="M12" s="62">
        <v>310</v>
      </c>
      <c r="N12" s="102">
        <v>61</v>
      </c>
      <c r="O12" s="102">
        <v>70</v>
      </c>
      <c r="P12" s="102">
        <v>77</v>
      </c>
      <c r="Q12" s="74">
        <v>1.194</v>
      </c>
      <c r="R12" s="74">
        <v>1.919</v>
      </c>
      <c r="S12" s="74">
        <v>3.15</v>
      </c>
      <c r="T12" s="74">
        <v>1.218</v>
      </c>
      <c r="U12" s="74">
        <v>1.9430000000000001</v>
      </c>
      <c r="V12" s="74">
        <v>3.1920000000000002</v>
      </c>
      <c r="W12" s="74"/>
      <c r="X12" s="74"/>
      <c r="Y12" s="74"/>
      <c r="Z12" s="103">
        <v>1.194</v>
      </c>
      <c r="AA12" s="103">
        <v>1.919</v>
      </c>
      <c r="AB12" s="103">
        <v>3.15</v>
      </c>
      <c r="AC12" s="74">
        <v>8.3940000000000001</v>
      </c>
      <c r="AD12" s="74">
        <v>8.1229999999999993</v>
      </c>
      <c r="AE12" s="74">
        <v>8.1129999999999995</v>
      </c>
      <c r="AF12" s="103">
        <v>8.1129999999999995</v>
      </c>
      <c r="AG12" s="285">
        <v>20.079999999999998</v>
      </c>
      <c r="AH12" s="104">
        <v>760</v>
      </c>
      <c r="AI12" s="56"/>
    </row>
    <row r="13" spans="1:35" ht="20" customHeight="1" x14ac:dyDescent="0.25">
      <c r="B13" s="71">
        <v>411</v>
      </c>
      <c r="C13" s="42" t="s">
        <v>246</v>
      </c>
      <c r="D13" s="68" t="s">
        <v>558</v>
      </c>
      <c r="E13" s="61">
        <v>38503</v>
      </c>
      <c r="F13" s="62" t="s">
        <v>50</v>
      </c>
      <c r="G13" s="62" t="s">
        <v>60</v>
      </c>
      <c r="H13" s="133">
        <v>178.7</v>
      </c>
      <c r="I13" s="133">
        <v>75.5</v>
      </c>
      <c r="J13" s="62">
        <v>232</v>
      </c>
      <c r="K13" s="62">
        <v>299</v>
      </c>
      <c r="L13" s="62">
        <v>311</v>
      </c>
      <c r="M13" s="62">
        <v>302</v>
      </c>
      <c r="N13" s="102">
        <v>67</v>
      </c>
      <c r="O13" s="102">
        <v>79</v>
      </c>
      <c r="P13" s="102">
        <v>70</v>
      </c>
      <c r="Q13" s="74">
        <v>1.198</v>
      </c>
      <c r="R13" s="74">
        <v>1.927</v>
      </c>
      <c r="S13" s="74">
        <v>3.1429999999999998</v>
      </c>
      <c r="T13" s="74">
        <v>1.19</v>
      </c>
      <c r="U13" s="74">
        <v>1.8879999999999999</v>
      </c>
      <c r="V13" s="74">
        <v>3.109</v>
      </c>
      <c r="W13" s="74">
        <v>1.1559999999999999</v>
      </c>
      <c r="X13" s="74">
        <v>1.8580000000000001</v>
      </c>
      <c r="Y13" s="74">
        <v>3.0830000000000002</v>
      </c>
      <c r="Z13" s="103">
        <v>1.1559999999999999</v>
      </c>
      <c r="AA13" s="103">
        <v>1.8580000000000001</v>
      </c>
      <c r="AB13" s="103">
        <v>3.0830000000000002</v>
      </c>
      <c r="AC13" s="74">
        <v>8.0109999999999992</v>
      </c>
      <c r="AD13" s="74">
        <v>8.5410000000000004</v>
      </c>
      <c r="AE13" s="74"/>
      <c r="AF13" s="103">
        <v>8.0109999999999992</v>
      </c>
      <c r="AG13" s="285"/>
      <c r="AH13" s="104"/>
      <c r="AI13" s="56"/>
    </row>
    <row r="14" spans="1:35" ht="20" customHeight="1" x14ac:dyDescent="0.25">
      <c r="B14" s="71">
        <v>412</v>
      </c>
      <c r="C14" s="42" t="s">
        <v>483</v>
      </c>
      <c r="D14" s="68" t="s">
        <v>559</v>
      </c>
      <c r="E14" s="61">
        <v>38463</v>
      </c>
      <c r="F14" s="62" t="s">
        <v>50</v>
      </c>
      <c r="G14" s="62" t="s">
        <v>60</v>
      </c>
      <c r="H14" s="133">
        <v>176.2</v>
      </c>
      <c r="I14" s="133">
        <v>69.8</v>
      </c>
      <c r="J14" s="62">
        <v>230</v>
      </c>
      <c r="K14" s="62">
        <v>287</v>
      </c>
      <c r="L14" s="62">
        <v>299</v>
      </c>
      <c r="M14" s="62">
        <v>291</v>
      </c>
      <c r="N14" s="102">
        <v>57</v>
      </c>
      <c r="O14" s="102">
        <v>69</v>
      </c>
      <c r="P14" s="102">
        <v>61</v>
      </c>
      <c r="Q14" s="74">
        <v>1.3759999999999999</v>
      </c>
      <c r="R14" s="74">
        <v>2.0859999999999999</v>
      </c>
      <c r="S14" s="74">
        <v>3.2879999999999998</v>
      </c>
      <c r="T14" s="74">
        <v>1.0960000000000001</v>
      </c>
      <c r="U14" s="74">
        <v>1.81</v>
      </c>
      <c r="V14" s="74">
        <v>3.0030000000000001</v>
      </c>
      <c r="W14" s="74">
        <v>1.069</v>
      </c>
      <c r="X14" s="74">
        <v>1.784</v>
      </c>
      <c r="Y14" s="74">
        <v>2.976</v>
      </c>
      <c r="Z14" s="103">
        <v>1.069</v>
      </c>
      <c r="AA14" s="103">
        <v>1.784</v>
      </c>
      <c r="AB14" s="103">
        <v>2.976</v>
      </c>
      <c r="AC14" s="74">
        <v>8.2829999999999995</v>
      </c>
      <c r="AD14" s="74">
        <v>8.41</v>
      </c>
      <c r="AE14" s="74">
        <v>8.6310000000000002</v>
      </c>
      <c r="AF14" s="103">
        <v>8.2829999999999995</v>
      </c>
      <c r="AG14" s="285">
        <v>20.059999999999999</v>
      </c>
      <c r="AH14" s="104">
        <v>680</v>
      </c>
      <c r="AI14" s="56"/>
    </row>
    <row r="15" spans="1:35" ht="20" customHeight="1" x14ac:dyDescent="0.25">
      <c r="B15" s="71">
        <v>413</v>
      </c>
      <c r="C15" s="42" t="s">
        <v>556</v>
      </c>
      <c r="D15" s="68" t="s">
        <v>560</v>
      </c>
      <c r="E15" s="61">
        <v>38981</v>
      </c>
      <c r="F15" s="62" t="s">
        <v>50</v>
      </c>
      <c r="G15" s="62" t="s">
        <v>61</v>
      </c>
      <c r="H15" s="133">
        <v>180.5</v>
      </c>
      <c r="I15" s="133">
        <v>72.5</v>
      </c>
      <c r="J15" s="62">
        <v>235</v>
      </c>
      <c r="K15" s="62">
        <v>289</v>
      </c>
      <c r="L15" s="62">
        <v>316</v>
      </c>
      <c r="M15" s="62">
        <v>299</v>
      </c>
      <c r="N15" s="102">
        <v>54</v>
      </c>
      <c r="O15" s="102">
        <v>81</v>
      </c>
      <c r="P15" s="102">
        <v>64</v>
      </c>
      <c r="Q15" s="74">
        <v>1.165</v>
      </c>
      <c r="R15" s="74">
        <v>1.88</v>
      </c>
      <c r="S15" s="74">
        <v>3.157</v>
      </c>
      <c r="T15" s="74">
        <v>1.1339999999999999</v>
      </c>
      <c r="U15" s="74">
        <v>1.851</v>
      </c>
      <c r="V15" s="74">
        <v>3.1320000000000001</v>
      </c>
      <c r="W15" s="74">
        <v>1.1519999999999999</v>
      </c>
      <c r="X15" s="74">
        <v>1.879</v>
      </c>
      <c r="Y15" s="74">
        <v>3.1749999999999998</v>
      </c>
      <c r="Z15" s="103">
        <v>1.1339999999999999</v>
      </c>
      <c r="AA15" s="103">
        <v>1.851</v>
      </c>
      <c r="AB15" s="103">
        <v>3.1320000000000001</v>
      </c>
      <c r="AC15" s="74">
        <v>8.8390000000000004</v>
      </c>
      <c r="AD15" s="74">
        <v>8.9030000000000005</v>
      </c>
      <c r="AE15" s="74">
        <v>8.8170000000000002</v>
      </c>
      <c r="AF15" s="103">
        <v>8.8170000000000002</v>
      </c>
      <c r="AG15" s="285">
        <v>21.01</v>
      </c>
      <c r="AH15" s="104">
        <v>800</v>
      </c>
      <c r="AI15" s="56"/>
    </row>
    <row r="16" spans="1:35" ht="20" customHeight="1" x14ac:dyDescent="0.25">
      <c r="B16" s="71">
        <v>414</v>
      </c>
      <c r="C16" s="42" t="s">
        <v>265</v>
      </c>
      <c r="D16" s="68" t="s">
        <v>561</v>
      </c>
      <c r="E16" s="61">
        <v>38567</v>
      </c>
      <c r="F16" s="62" t="s">
        <v>50</v>
      </c>
      <c r="G16" s="62" t="s">
        <v>60</v>
      </c>
      <c r="H16" s="133">
        <v>180.8</v>
      </c>
      <c r="I16" s="133">
        <v>81.099999999999994</v>
      </c>
      <c r="J16" s="62">
        <v>240</v>
      </c>
      <c r="K16" s="62">
        <v>294</v>
      </c>
      <c r="L16" s="62">
        <v>315</v>
      </c>
      <c r="M16" s="62">
        <v>303</v>
      </c>
      <c r="N16" s="102">
        <v>54</v>
      </c>
      <c r="O16" s="102">
        <v>75</v>
      </c>
      <c r="P16" s="102">
        <v>63</v>
      </c>
      <c r="Q16" s="74">
        <v>1.214</v>
      </c>
      <c r="R16" s="74">
        <v>1.9510000000000001</v>
      </c>
      <c r="S16" s="74">
        <v>3.23</v>
      </c>
      <c r="T16" s="74">
        <v>1.1990000000000001</v>
      </c>
      <c r="U16" s="74">
        <v>1.9450000000000001</v>
      </c>
      <c r="V16" s="74">
        <v>3.2349999999999999</v>
      </c>
      <c r="W16" s="74">
        <v>1.212</v>
      </c>
      <c r="X16" s="74">
        <v>1.9450000000000001</v>
      </c>
      <c r="Y16" s="74">
        <v>3.246</v>
      </c>
      <c r="Z16" s="103">
        <v>1.1990000000000001</v>
      </c>
      <c r="AA16" s="103">
        <v>1.9450000000000001</v>
      </c>
      <c r="AB16" s="103">
        <v>3.23</v>
      </c>
      <c r="AC16" s="74">
        <v>8.9789999999999992</v>
      </c>
      <c r="AD16" s="74">
        <v>8.7940000000000005</v>
      </c>
      <c r="AE16" s="74">
        <v>8.6790000000000003</v>
      </c>
      <c r="AF16" s="103">
        <v>8.6790000000000003</v>
      </c>
      <c r="AG16" s="285">
        <v>20.059999999999999</v>
      </c>
      <c r="AH16" s="104">
        <v>680</v>
      </c>
      <c r="AI16" s="56"/>
    </row>
    <row r="17" spans="2:35" ht="20" customHeight="1" x14ac:dyDescent="0.25">
      <c r="B17" s="71">
        <v>415</v>
      </c>
      <c r="C17" s="42" t="s">
        <v>562</v>
      </c>
      <c r="D17" s="68" t="s">
        <v>563</v>
      </c>
      <c r="E17" s="61">
        <v>38413</v>
      </c>
      <c r="F17" s="62" t="s">
        <v>50</v>
      </c>
      <c r="G17" s="62" t="s">
        <v>28</v>
      </c>
      <c r="H17" s="133">
        <v>187</v>
      </c>
      <c r="I17" s="133">
        <v>70.5</v>
      </c>
      <c r="J17" s="62">
        <v>256</v>
      </c>
      <c r="K17" s="62">
        <v>321</v>
      </c>
      <c r="L17" s="62">
        <v>333</v>
      </c>
      <c r="M17" s="62">
        <v>331</v>
      </c>
      <c r="N17" s="102">
        <v>65</v>
      </c>
      <c r="O17" s="102">
        <v>77</v>
      </c>
      <c r="P17" s="102">
        <v>75</v>
      </c>
      <c r="Q17" s="74">
        <v>1.0920000000000001</v>
      </c>
      <c r="R17" s="74">
        <v>1.8129999999999999</v>
      </c>
      <c r="S17" s="74">
        <v>3.07</v>
      </c>
      <c r="T17" s="74">
        <v>1.163</v>
      </c>
      <c r="U17" s="74">
        <v>1.8520000000000001</v>
      </c>
      <c r="V17" s="74">
        <v>3.16</v>
      </c>
      <c r="W17" s="74">
        <v>1.075</v>
      </c>
      <c r="X17" s="74">
        <v>1.8129999999999999</v>
      </c>
      <c r="Y17" s="74">
        <v>3.085</v>
      </c>
      <c r="Z17" s="103">
        <v>1.075</v>
      </c>
      <c r="AA17" s="103">
        <v>1.8129999999999999</v>
      </c>
      <c r="AB17" s="103">
        <v>3.07</v>
      </c>
      <c r="AC17" s="74">
        <v>8.359</v>
      </c>
      <c r="AD17" s="74">
        <v>8.2959999999999994</v>
      </c>
      <c r="AE17" s="74">
        <v>8.4909999999999997</v>
      </c>
      <c r="AF17" s="103">
        <v>8.2959999999999994</v>
      </c>
      <c r="AG17" s="285">
        <v>20.04</v>
      </c>
      <c r="AH17" s="104">
        <v>600</v>
      </c>
      <c r="AI17" s="56"/>
    </row>
    <row r="18" spans="2:35" ht="20" customHeight="1" x14ac:dyDescent="0.25">
      <c r="B18" s="71">
        <v>416</v>
      </c>
      <c r="C18" s="42" t="s">
        <v>179</v>
      </c>
      <c r="D18" s="68" t="s">
        <v>564</v>
      </c>
      <c r="E18" s="61">
        <v>38645</v>
      </c>
      <c r="F18" s="62" t="s">
        <v>50</v>
      </c>
      <c r="G18" s="62" t="s">
        <v>33</v>
      </c>
      <c r="H18" s="133">
        <v>183.4</v>
      </c>
      <c r="I18" s="133">
        <v>74.099999999999994</v>
      </c>
      <c r="J18" s="62">
        <v>240</v>
      </c>
      <c r="K18" s="62">
        <v>304</v>
      </c>
      <c r="L18" s="62">
        <v>322</v>
      </c>
      <c r="M18" s="62">
        <v>312</v>
      </c>
      <c r="N18" s="102">
        <v>64</v>
      </c>
      <c r="O18" s="102">
        <v>82</v>
      </c>
      <c r="P18" s="102">
        <v>72</v>
      </c>
      <c r="Q18" s="74">
        <v>1.169</v>
      </c>
      <c r="R18" s="74">
        <v>1.9159999999999999</v>
      </c>
      <c r="S18" s="74">
        <v>3.19</v>
      </c>
      <c r="T18" s="74">
        <v>1.169</v>
      </c>
      <c r="U18" s="74">
        <v>1.895</v>
      </c>
      <c r="V18" s="74">
        <v>3.1480000000000001</v>
      </c>
      <c r="W18" s="74">
        <v>1.169</v>
      </c>
      <c r="X18" s="74">
        <v>1.8979999999999999</v>
      </c>
      <c r="Y18" s="74">
        <v>3.157</v>
      </c>
      <c r="Z18" s="103">
        <v>1.169</v>
      </c>
      <c r="AA18" s="103">
        <v>1.895</v>
      </c>
      <c r="AB18" s="103">
        <v>3.1480000000000001</v>
      </c>
      <c r="AC18" s="74">
        <v>8.375</v>
      </c>
      <c r="AD18" s="74">
        <v>8.3490000000000002</v>
      </c>
      <c r="AE18" s="74">
        <v>8.3960000000000008</v>
      </c>
      <c r="AF18" s="103">
        <v>8.3490000000000002</v>
      </c>
      <c r="AG18" s="285">
        <v>20.05</v>
      </c>
      <c r="AH18" s="104">
        <v>640</v>
      </c>
      <c r="AI18" s="56"/>
    </row>
    <row r="19" spans="2:35" ht="20" customHeight="1" x14ac:dyDescent="0.25">
      <c r="B19" s="71">
        <v>417</v>
      </c>
      <c r="C19" s="42" t="s">
        <v>202</v>
      </c>
      <c r="D19" s="68" t="s">
        <v>84</v>
      </c>
      <c r="E19" s="61">
        <v>38376</v>
      </c>
      <c r="F19" s="62" t="s">
        <v>50</v>
      </c>
      <c r="G19" s="62" t="s">
        <v>33</v>
      </c>
      <c r="H19" s="133">
        <v>186.9</v>
      </c>
      <c r="I19" s="133">
        <v>81.599999999999994</v>
      </c>
      <c r="J19" s="62">
        <v>244</v>
      </c>
      <c r="K19" s="62">
        <v>311</v>
      </c>
      <c r="L19" s="62">
        <v>319</v>
      </c>
      <c r="M19" s="62">
        <v>326</v>
      </c>
      <c r="N19" s="102">
        <v>67</v>
      </c>
      <c r="O19" s="102">
        <v>75</v>
      </c>
      <c r="P19" s="102">
        <v>82</v>
      </c>
      <c r="Q19" s="74">
        <v>1.147</v>
      </c>
      <c r="R19" s="74">
        <v>1.867</v>
      </c>
      <c r="S19" s="74">
        <v>3.101</v>
      </c>
      <c r="T19" s="74">
        <v>1.1100000000000001</v>
      </c>
      <c r="U19" s="74">
        <v>1.8129999999999999</v>
      </c>
      <c r="V19" s="74">
        <v>3.0310000000000001</v>
      </c>
      <c r="W19" s="74">
        <v>1.0980000000000001</v>
      </c>
      <c r="X19" s="74">
        <v>1.7869999999999999</v>
      </c>
      <c r="Y19" s="74">
        <v>3.02</v>
      </c>
      <c r="Z19" s="103">
        <v>1.0980000000000001</v>
      </c>
      <c r="AA19" s="103">
        <v>1.7869999999999999</v>
      </c>
      <c r="AB19" s="103">
        <v>3.02</v>
      </c>
      <c r="AC19" s="74">
        <v>8.3879999999999999</v>
      </c>
      <c r="AD19" s="74">
        <v>8.4109999999999996</v>
      </c>
      <c r="AE19" s="74">
        <v>8.3800000000000008</v>
      </c>
      <c r="AF19" s="103">
        <v>8.3800000000000008</v>
      </c>
      <c r="AG19" s="285">
        <v>21.01</v>
      </c>
      <c r="AH19" s="104">
        <v>800</v>
      </c>
      <c r="AI19" s="56"/>
    </row>
    <row r="20" spans="2:35" ht="20" customHeight="1" x14ac:dyDescent="0.25">
      <c r="B20" s="71">
        <v>418</v>
      </c>
      <c r="C20" s="42" t="s">
        <v>93</v>
      </c>
      <c r="D20" s="68" t="s">
        <v>565</v>
      </c>
      <c r="E20" s="61">
        <v>38868</v>
      </c>
      <c r="F20" s="62" t="s">
        <v>50</v>
      </c>
      <c r="G20" s="62" t="s">
        <v>60</v>
      </c>
      <c r="H20" s="133">
        <v>177.8</v>
      </c>
      <c r="I20" s="133">
        <v>66.900000000000006</v>
      </c>
      <c r="J20" s="62">
        <v>236</v>
      </c>
      <c r="K20" s="62">
        <v>300</v>
      </c>
      <c r="L20" s="62">
        <v>313</v>
      </c>
      <c r="M20" s="62">
        <v>308</v>
      </c>
      <c r="N20" s="102">
        <v>64</v>
      </c>
      <c r="O20" s="102">
        <v>77</v>
      </c>
      <c r="P20" s="102">
        <v>72</v>
      </c>
      <c r="Q20" s="74">
        <v>1.1879999999999999</v>
      </c>
      <c r="R20" s="74">
        <v>1.897</v>
      </c>
      <c r="S20" s="74">
        <v>3.133</v>
      </c>
      <c r="T20" s="74">
        <v>1.202</v>
      </c>
      <c r="U20" s="74">
        <v>1.915</v>
      </c>
      <c r="V20" s="74">
        <v>3.1269999999999998</v>
      </c>
      <c r="W20" s="74">
        <v>1.17</v>
      </c>
      <c r="X20" s="74">
        <v>1.877</v>
      </c>
      <c r="Y20" s="74">
        <v>3.1080000000000001</v>
      </c>
      <c r="Z20" s="103">
        <v>1.17</v>
      </c>
      <c r="AA20" s="103">
        <v>1.877</v>
      </c>
      <c r="AB20" s="103">
        <v>3.1080000000000001</v>
      </c>
      <c r="AC20" s="74">
        <v>8.3640000000000008</v>
      </c>
      <c r="AD20" s="74"/>
      <c r="AE20" s="74"/>
      <c r="AF20" s="103">
        <v>8.3640000000000008</v>
      </c>
      <c r="AG20" s="285">
        <v>21.04</v>
      </c>
      <c r="AH20" s="104">
        <v>920</v>
      </c>
      <c r="AI20" s="56"/>
    </row>
    <row r="21" spans="2:35" ht="20" customHeight="1" x14ac:dyDescent="0.25">
      <c r="B21" s="71">
        <v>419</v>
      </c>
      <c r="C21" s="42" t="s">
        <v>311</v>
      </c>
      <c r="D21" s="68" t="s">
        <v>566</v>
      </c>
      <c r="E21" s="61">
        <v>38711</v>
      </c>
      <c r="F21" s="62" t="s">
        <v>50</v>
      </c>
      <c r="G21" s="62" t="s">
        <v>29</v>
      </c>
      <c r="H21" s="133">
        <v>187.5</v>
      </c>
      <c r="I21" s="133">
        <v>75.599999999999994</v>
      </c>
      <c r="J21" s="62">
        <v>248</v>
      </c>
      <c r="K21" s="62">
        <v>309</v>
      </c>
      <c r="L21" s="62">
        <v>326</v>
      </c>
      <c r="M21" s="62">
        <v>318</v>
      </c>
      <c r="N21" s="102">
        <v>61</v>
      </c>
      <c r="O21" s="102">
        <v>78</v>
      </c>
      <c r="P21" s="102">
        <v>70</v>
      </c>
      <c r="Q21" s="74">
        <v>1.097</v>
      </c>
      <c r="R21" s="74">
        <v>1.835</v>
      </c>
      <c r="S21" s="74">
        <v>3.056</v>
      </c>
      <c r="T21" s="74">
        <v>1.0660000000000001</v>
      </c>
      <c r="U21" s="74">
        <v>1.7829999999999999</v>
      </c>
      <c r="V21" s="74">
        <v>3.0059999999999998</v>
      </c>
      <c r="W21" s="74">
        <v>1.111</v>
      </c>
      <c r="X21" s="74">
        <v>1.8540000000000001</v>
      </c>
      <c r="Y21" s="74">
        <v>3.0710000000000002</v>
      </c>
      <c r="Z21" s="103">
        <v>1.0660000000000001</v>
      </c>
      <c r="AA21" s="103">
        <v>1.7829999999999999</v>
      </c>
      <c r="AB21" s="103">
        <v>3.0059999999999998</v>
      </c>
      <c r="AC21" s="74">
        <v>8.6039999999999992</v>
      </c>
      <c r="AD21" s="74"/>
      <c r="AE21" s="74"/>
      <c r="AF21" s="103">
        <v>8.6039999999999992</v>
      </c>
      <c r="AG21" s="285"/>
      <c r="AH21" s="104"/>
      <c r="AI21" s="56"/>
    </row>
    <row r="22" spans="2:35" ht="20" customHeight="1" x14ac:dyDescent="0.25">
      <c r="B22" s="71">
        <v>420</v>
      </c>
      <c r="C22" s="42" t="s">
        <v>567</v>
      </c>
      <c r="D22" s="68" t="s">
        <v>568</v>
      </c>
      <c r="E22" s="61">
        <v>38706</v>
      </c>
      <c r="F22" s="62" t="s">
        <v>50</v>
      </c>
      <c r="G22" s="62" t="s">
        <v>34</v>
      </c>
      <c r="H22" s="133">
        <v>199.5</v>
      </c>
      <c r="I22" s="133">
        <v>85.6</v>
      </c>
      <c r="J22" s="62">
        <v>260</v>
      </c>
      <c r="K22" s="62"/>
      <c r="L22" s="62"/>
      <c r="M22" s="62"/>
      <c r="N22" s="102"/>
      <c r="O22" s="102"/>
      <c r="P22" s="102"/>
      <c r="Q22" s="74"/>
      <c r="R22" s="74"/>
      <c r="S22" s="74"/>
      <c r="T22" s="74"/>
      <c r="U22" s="74"/>
      <c r="V22" s="74"/>
      <c r="W22" s="74"/>
      <c r="X22" s="74"/>
      <c r="Y22" s="74"/>
      <c r="Z22" s="103"/>
      <c r="AA22" s="103"/>
      <c r="AB22" s="103"/>
      <c r="AC22" s="74"/>
      <c r="AD22" s="74"/>
      <c r="AE22" s="74"/>
      <c r="AF22" s="103"/>
      <c r="AG22" s="285"/>
      <c r="AH22" s="104"/>
      <c r="AI22" s="56"/>
    </row>
    <row r="23" spans="2:35" ht="20" customHeight="1" x14ac:dyDescent="0.25">
      <c r="B23" s="71">
        <v>421</v>
      </c>
      <c r="C23" s="42" t="s">
        <v>246</v>
      </c>
      <c r="D23" s="68" t="s">
        <v>569</v>
      </c>
      <c r="E23" s="61">
        <v>38161</v>
      </c>
      <c r="F23" s="62" t="s">
        <v>50</v>
      </c>
      <c r="G23" s="62" t="s">
        <v>37</v>
      </c>
      <c r="H23" s="133">
        <v>191.3</v>
      </c>
      <c r="I23" s="133">
        <v>88.5</v>
      </c>
      <c r="J23" s="62">
        <v>258</v>
      </c>
      <c r="K23" s="62">
        <v>311</v>
      </c>
      <c r="L23" s="62">
        <v>328</v>
      </c>
      <c r="M23" s="62">
        <v>319</v>
      </c>
      <c r="N23" s="102">
        <v>53</v>
      </c>
      <c r="O23" s="102">
        <v>70</v>
      </c>
      <c r="P23" s="102">
        <v>61</v>
      </c>
      <c r="Q23" s="74">
        <v>1.23</v>
      </c>
      <c r="R23" s="74">
        <v>1.9870000000000001</v>
      </c>
      <c r="S23" s="74">
        <v>3.2839999999999998</v>
      </c>
      <c r="T23" s="74">
        <v>1.2270000000000001</v>
      </c>
      <c r="U23" s="74">
        <v>1.986</v>
      </c>
      <c r="V23" s="74">
        <v>3.258</v>
      </c>
      <c r="W23" s="74">
        <v>1.1930000000000001</v>
      </c>
      <c r="X23" s="74">
        <v>1.964</v>
      </c>
      <c r="Y23" s="74">
        <v>3.2440000000000002</v>
      </c>
      <c r="Z23" s="103">
        <v>1.1930000000000001</v>
      </c>
      <c r="AA23" s="103">
        <v>1.964</v>
      </c>
      <c r="AB23" s="103">
        <v>3.2440000000000002</v>
      </c>
      <c r="AC23" s="74">
        <v>9.1110000000000007</v>
      </c>
      <c r="AD23" s="74">
        <v>8.9149999999999991</v>
      </c>
      <c r="AE23" s="74">
        <v>8.9380000000000006</v>
      </c>
      <c r="AF23" s="103">
        <v>8.9149999999999991</v>
      </c>
      <c r="AG23" s="285">
        <v>20.04</v>
      </c>
      <c r="AH23" s="104">
        <v>600</v>
      </c>
      <c r="AI23" s="56"/>
    </row>
    <row r="24" spans="2:35" ht="20" customHeight="1" x14ac:dyDescent="0.25">
      <c r="B24" s="71">
        <v>422</v>
      </c>
      <c r="C24" s="42" t="s">
        <v>570</v>
      </c>
      <c r="D24" s="68" t="s">
        <v>571</v>
      </c>
      <c r="E24" s="61">
        <v>38850</v>
      </c>
      <c r="F24" s="62" t="s">
        <v>50</v>
      </c>
      <c r="G24" s="62" t="s">
        <v>29</v>
      </c>
      <c r="H24" s="133">
        <v>188.3</v>
      </c>
      <c r="I24" s="133">
        <v>71.8</v>
      </c>
      <c r="J24" s="62">
        <v>249</v>
      </c>
      <c r="K24" s="62">
        <v>308</v>
      </c>
      <c r="L24" s="62">
        <v>319</v>
      </c>
      <c r="M24" s="62">
        <v>326</v>
      </c>
      <c r="N24" s="102">
        <v>59</v>
      </c>
      <c r="O24" s="102">
        <v>70</v>
      </c>
      <c r="P24" s="102">
        <v>77</v>
      </c>
      <c r="Q24" s="74">
        <v>1.1220000000000001</v>
      </c>
      <c r="R24" s="74">
        <v>1.8260000000000001</v>
      </c>
      <c r="S24" s="74">
        <v>3.0230000000000001</v>
      </c>
      <c r="T24" s="74">
        <v>1.1299999999999999</v>
      </c>
      <c r="U24" s="74">
        <v>1.837</v>
      </c>
      <c r="V24" s="74">
        <v>3.0150000000000001</v>
      </c>
      <c r="W24" s="74">
        <v>1.131</v>
      </c>
      <c r="X24" s="74">
        <v>1.8380000000000001</v>
      </c>
      <c r="Y24" s="74">
        <v>3.0470000000000002</v>
      </c>
      <c r="Z24" s="103">
        <v>1.1220000000000001</v>
      </c>
      <c r="AA24" s="103">
        <v>1.8260000000000001</v>
      </c>
      <c r="AB24" s="103">
        <v>3.0150000000000001</v>
      </c>
      <c r="AC24" s="74">
        <v>8.3859999999999992</v>
      </c>
      <c r="AD24" s="74">
        <v>8.3889999999999993</v>
      </c>
      <c r="AE24" s="74"/>
      <c r="AF24" s="103">
        <v>8.3859999999999992</v>
      </c>
      <c r="AG24" s="285">
        <v>19.04</v>
      </c>
      <c r="AH24" s="104">
        <v>440</v>
      </c>
      <c r="AI24" s="56"/>
    </row>
    <row r="25" spans="2:35" ht="20" customHeight="1" x14ac:dyDescent="0.25">
      <c r="B25" s="71">
        <v>423</v>
      </c>
      <c r="C25" s="42" t="s">
        <v>396</v>
      </c>
      <c r="D25" s="68" t="s">
        <v>572</v>
      </c>
      <c r="E25" s="61">
        <v>38427</v>
      </c>
      <c r="F25" s="62" t="s">
        <v>50</v>
      </c>
      <c r="G25" s="62" t="s">
        <v>37</v>
      </c>
      <c r="H25" s="133">
        <v>191.2</v>
      </c>
      <c r="I25" s="133">
        <v>91.2</v>
      </c>
      <c r="J25" s="62">
        <v>250</v>
      </c>
      <c r="K25" s="62">
        <v>309</v>
      </c>
      <c r="L25" s="62">
        <v>326</v>
      </c>
      <c r="M25" s="62">
        <v>316</v>
      </c>
      <c r="N25" s="102">
        <v>59</v>
      </c>
      <c r="O25" s="102">
        <v>76</v>
      </c>
      <c r="P25" s="102">
        <v>66</v>
      </c>
      <c r="Q25" s="74">
        <v>1.1879999999999999</v>
      </c>
      <c r="R25" s="74">
        <v>1.915</v>
      </c>
      <c r="S25" s="74">
        <v>3.1720000000000002</v>
      </c>
      <c r="T25" s="74">
        <v>1.165</v>
      </c>
      <c r="U25" s="74">
        <v>1.8779999999999999</v>
      </c>
      <c r="V25" s="74">
        <v>3.081</v>
      </c>
      <c r="W25" s="74">
        <v>1.1559999999999999</v>
      </c>
      <c r="X25" s="74">
        <v>1.86</v>
      </c>
      <c r="Y25" s="74">
        <v>3.089</v>
      </c>
      <c r="Z25" s="103">
        <v>1.1559999999999999</v>
      </c>
      <c r="AA25" s="103">
        <v>1.86</v>
      </c>
      <c r="AB25" s="103">
        <v>3.081</v>
      </c>
      <c r="AC25" s="74">
        <v>8.5559999999999992</v>
      </c>
      <c r="AD25" s="74">
        <v>8.3970000000000002</v>
      </c>
      <c r="AE25" s="74">
        <v>8.7319999999999993</v>
      </c>
      <c r="AF25" s="103">
        <v>8.3970000000000002</v>
      </c>
      <c r="AG25" s="285">
        <v>20.059999999999999</v>
      </c>
      <c r="AH25" s="104">
        <v>680</v>
      </c>
      <c r="AI25" s="56"/>
    </row>
    <row r="26" spans="2:35" ht="20" customHeight="1" x14ac:dyDescent="0.25">
      <c r="B26" s="71">
        <v>424</v>
      </c>
      <c r="C26" s="42" t="s">
        <v>464</v>
      </c>
      <c r="D26" s="68" t="s">
        <v>573</v>
      </c>
      <c r="E26" s="61">
        <v>38540</v>
      </c>
      <c r="F26" s="62" t="s">
        <v>50</v>
      </c>
      <c r="G26" s="62" t="s">
        <v>61</v>
      </c>
      <c r="H26" s="133">
        <v>176.9</v>
      </c>
      <c r="I26" s="133">
        <v>69.5</v>
      </c>
      <c r="J26" s="62">
        <v>239</v>
      </c>
      <c r="K26" s="62">
        <v>297</v>
      </c>
      <c r="L26" s="62">
        <v>321</v>
      </c>
      <c r="M26" s="62">
        <v>315</v>
      </c>
      <c r="N26" s="102">
        <v>58</v>
      </c>
      <c r="O26" s="102">
        <v>82</v>
      </c>
      <c r="P26" s="102">
        <v>76</v>
      </c>
      <c r="Q26" s="74">
        <v>1.19</v>
      </c>
      <c r="R26" s="74">
        <v>1.909</v>
      </c>
      <c r="S26" s="74">
        <v>3.15</v>
      </c>
      <c r="T26" s="74">
        <v>1.1830000000000001</v>
      </c>
      <c r="U26" s="74">
        <v>1.9019999999999999</v>
      </c>
      <c r="V26" s="74">
        <v>3.1070000000000002</v>
      </c>
      <c r="W26" s="74">
        <v>1.173</v>
      </c>
      <c r="X26" s="74">
        <v>1.887</v>
      </c>
      <c r="Y26" s="74">
        <v>3.109</v>
      </c>
      <c r="Z26" s="103">
        <v>1.173</v>
      </c>
      <c r="AA26" s="103">
        <v>1.887</v>
      </c>
      <c r="AB26" s="103">
        <v>3.1070000000000002</v>
      </c>
      <c r="AC26" s="74">
        <v>8.4879999999999995</v>
      </c>
      <c r="AD26" s="74">
        <v>8.4060000000000006</v>
      </c>
      <c r="AE26" s="74">
        <v>8.5</v>
      </c>
      <c r="AF26" s="103">
        <v>8.4060000000000006</v>
      </c>
      <c r="AG26" s="285">
        <v>21.01</v>
      </c>
      <c r="AH26" s="104">
        <v>800</v>
      </c>
      <c r="AI26" s="56"/>
    </row>
    <row r="27" spans="2:35" ht="20" customHeight="1" x14ac:dyDescent="0.25">
      <c r="B27" s="71">
        <v>426</v>
      </c>
      <c r="C27" s="42" t="s">
        <v>233</v>
      </c>
      <c r="D27" s="68" t="s">
        <v>574</v>
      </c>
      <c r="E27" s="61">
        <v>38215</v>
      </c>
      <c r="F27" s="62" t="s">
        <v>50</v>
      </c>
      <c r="G27" s="62" t="s">
        <v>29</v>
      </c>
      <c r="H27" s="133">
        <v>186.1</v>
      </c>
      <c r="I27" s="133">
        <v>78</v>
      </c>
      <c r="J27" s="62">
        <v>243</v>
      </c>
      <c r="K27" s="62">
        <v>311</v>
      </c>
      <c r="L27" s="62">
        <v>343</v>
      </c>
      <c r="M27" s="62">
        <v>325</v>
      </c>
      <c r="N27" s="102">
        <v>68</v>
      </c>
      <c r="O27" s="102">
        <v>100</v>
      </c>
      <c r="P27" s="102">
        <v>82</v>
      </c>
      <c r="Q27" s="74">
        <v>1.1870000000000001</v>
      </c>
      <c r="R27" s="74">
        <v>1.911</v>
      </c>
      <c r="S27" s="74">
        <v>3.1320000000000001</v>
      </c>
      <c r="T27" s="74">
        <v>1.224</v>
      </c>
      <c r="U27" s="74">
        <v>1.95</v>
      </c>
      <c r="V27" s="74">
        <v>3.1459999999999999</v>
      </c>
      <c r="W27" s="74">
        <v>1.1950000000000001</v>
      </c>
      <c r="X27" s="74">
        <v>1.917</v>
      </c>
      <c r="Y27" s="74">
        <v>3.145</v>
      </c>
      <c r="Z27" s="103">
        <v>1.1870000000000001</v>
      </c>
      <c r="AA27" s="103">
        <v>1.911</v>
      </c>
      <c r="AB27" s="103">
        <v>3.1320000000000001</v>
      </c>
      <c r="AC27" s="74">
        <v>8.2569999999999997</v>
      </c>
      <c r="AD27" s="74">
        <v>8.1059999999999999</v>
      </c>
      <c r="AE27" s="74">
        <v>8.1790000000000003</v>
      </c>
      <c r="AF27" s="103">
        <v>8.1059999999999999</v>
      </c>
      <c r="AG27" s="285">
        <v>21.04</v>
      </c>
      <c r="AH27" s="104">
        <v>920</v>
      </c>
      <c r="AI27" s="56"/>
    </row>
    <row r="28" spans="2:35" ht="20" customHeight="1" x14ac:dyDescent="0.25">
      <c r="B28" s="71">
        <v>427</v>
      </c>
      <c r="C28" s="42" t="s">
        <v>439</v>
      </c>
      <c r="D28" s="68" t="s">
        <v>575</v>
      </c>
      <c r="E28" s="61">
        <v>38236</v>
      </c>
      <c r="F28" s="62" t="s">
        <v>50</v>
      </c>
      <c r="G28" s="62" t="s">
        <v>34</v>
      </c>
      <c r="H28" s="133">
        <v>192.6</v>
      </c>
      <c r="I28" s="133">
        <v>84.2</v>
      </c>
      <c r="J28" s="62">
        <v>253</v>
      </c>
      <c r="K28" s="62">
        <v>316</v>
      </c>
      <c r="L28" s="62">
        <v>322</v>
      </c>
      <c r="M28" s="62">
        <v>326</v>
      </c>
      <c r="N28" s="102">
        <v>63</v>
      </c>
      <c r="O28" s="102">
        <v>69</v>
      </c>
      <c r="P28" s="102">
        <v>73</v>
      </c>
      <c r="Q28" s="74">
        <v>1.1040000000000001</v>
      </c>
      <c r="R28" s="74">
        <v>1.859</v>
      </c>
      <c r="S28" s="74">
        <v>3.1030000000000002</v>
      </c>
      <c r="T28" s="74">
        <v>1.1200000000000001</v>
      </c>
      <c r="U28" s="74">
        <v>1.85</v>
      </c>
      <c r="V28" s="74">
        <v>3.085</v>
      </c>
      <c r="W28" s="74">
        <v>1.1419999999999999</v>
      </c>
      <c r="X28" s="74">
        <v>1.86</v>
      </c>
      <c r="Y28" s="74">
        <v>3.1</v>
      </c>
      <c r="Z28" s="103">
        <v>1.1040000000000001</v>
      </c>
      <c r="AA28" s="103">
        <v>1.85</v>
      </c>
      <c r="AB28" s="103">
        <v>3.085</v>
      </c>
      <c r="AC28" s="74">
        <v>8.3640000000000008</v>
      </c>
      <c r="AD28" s="74">
        <v>8.3409999999999993</v>
      </c>
      <c r="AE28" s="74">
        <v>8.4510000000000005</v>
      </c>
      <c r="AF28" s="103">
        <v>8.3409999999999993</v>
      </c>
      <c r="AG28" s="285">
        <v>21.02</v>
      </c>
      <c r="AH28" s="104">
        <v>840</v>
      </c>
      <c r="AI28" s="56"/>
    </row>
    <row r="29" spans="2:35" ht="20" customHeight="1" x14ac:dyDescent="0.25">
      <c r="B29" s="71">
        <v>428</v>
      </c>
      <c r="C29" s="42" t="s">
        <v>576</v>
      </c>
      <c r="D29" s="68" t="s">
        <v>577</v>
      </c>
      <c r="E29" s="61">
        <v>38371</v>
      </c>
      <c r="F29" s="62" t="s">
        <v>50</v>
      </c>
      <c r="G29" s="62" t="s">
        <v>37</v>
      </c>
      <c r="H29" s="133">
        <v>194.8</v>
      </c>
      <c r="I29" s="133">
        <v>81.7</v>
      </c>
      <c r="J29" s="62">
        <v>252</v>
      </c>
      <c r="K29" s="62">
        <v>310</v>
      </c>
      <c r="L29" s="62">
        <v>323</v>
      </c>
      <c r="M29" s="62">
        <v>326</v>
      </c>
      <c r="N29" s="102">
        <v>58</v>
      </c>
      <c r="O29" s="102">
        <v>71</v>
      </c>
      <c r="P29" s="102">
        <v>74</v>
      </c>
      <c r="Q29" s="74">
        <v>1.135</v>
      </c>
      <c r="R29" s="74">
        <v>1.8959999999999999</v>
      </c>
      <c r="S29" s="74">
        <v>3.2120000000000002</v>
      </c>
      <c r="T29" s="74">
        <v>1.08</v>
      </c>
      <c r="U29" s="74">
        <v>1.835</v>
      </c>
      <c r="V29" s="74">
        <v>3.141</v>
      </c>
      <c r="W29" s="74"/>
      <c r="X29" s="74"/>
      <c r="Y29" s="74"/>
      <c r="Z29" s="103">
        <v>1.08</v>
      </c>
      <c r="AA29" s="103">
        <v>1.835</v>
      </c>
      <c r="AB29" s="103">
        <v>3.141</v>
      </c>
      <c r="AC29" s="74">
        <v>8.61</v>
      </c>
      <c r="AD29" s="74">
        <v>8.5299999999999994</v>
      </c>
      <c r="AE29" s="74"/>
      <c r="AF29" s="103">
        <v>8.5299999999999994</v>
      </c>
      <c r="AG29" s="285">
        <v>20.010000000000002</v>
      </c>
      <c r="AH29" s="104">
        <v>480</v>
      </c>
      <c r="AI29" s="56"/>
    </row>
    <row r="30" spans="2:35" ht="20" customHeight="1" x14ac:dyDescent="0.25">
      <c r="B30" s="71">
        <v>429</v>
      </c>
      <c r="C30" s="42" t="s">
        <v>398</v>
      </c>
      <c r="D30" s="68" t="s">
        <v>259</v>
      </c>
      <c r="E30" s="61">
        <v>38614</v>
      </c>
      <c r="F30" s="62" t="s">
        <v>50</v>
      </c>
      <c r="G30" s="62" t="s">
        <v>34</v>
      </c>
      <c r="H30" s="133">
        <v>203.2</v>
      </c>
      <c r="I30" s="133">
        <v>93.1</v>
      </c>
      <c r="J30" s="62">
        <v>265</v>
      </c>
      <c r="K30" s="62">
        <v>324</v>
      </c>
      <c r="L30" s="62">
        <v>344</v>
      </c>
      <c r="M30" s="62">
        <v>345</v>
      </c>
      <c r="N30" s="102">
        <v>59</v>
      </c>
      <c r="O30" s="102">
        <v>79</v>
      </c>
      <c r="P30" s="102">
        <v>80</v>
      </c>
      <c r="Q30" s="74">
        <v>1.149</v>
      </c>
      <c r="R30" s="74">
        <v>1.871</v>
      </c>
      <c r="S30" s="74">
        <v>3.11</v>
      </c>
      <c r="T30" s="74">
        <v>1.1120000000000001</v>
      </c>
      <c r="U30" s="74">
        <v>1.85</v>
      </c>
      <c r="V30" s="74">
        <v>3.1120000000000001</v>
      </c>
      <c r="W30" s="74">
        <v>1.125</v>
      </c>
      <c r="X30" s="74">
        <v>1.873</v>
      </c>
      <c r="Y30" s="74">
        <v>3.1629999999999998</v>
      </c>
      <c r="Z30" s="103">
        <v>1.1120000000000001</v>
      </c>
      <c r="AA30" s="103">
        <v>1.85</v>
      </c>
      <c r="AB30" s="103">
        <v>3.11</v>
      </c>
      <c r="AC30" s="74">
        <v>8.3369999999999997</v>
      </c>
      <c r="AD30" s="74">
        <v>8.4730000000000008</v>
      </c>
      <c r="AE30" s="74"/>
      <c r="AF30" s="103">
        <v>8.3369999999999997</v>
      </c>
      <c r="AG30" s="285">
        <v>20.010000000000002</v>
      </c>
      <c r="AH30" s="104">
        <v>480</v>
      </c>
      <c r="AI30" s="56"/>
    </row>
    <row r="31" spans="2:35" ht="20" customHeight="1" x14ac:dyDescent="0.25">
      <c r="B31" s="71">
        <v>430</v>
      </c>
      <c r="C31" s="42" t="s">
        <v>578</v>
      </c>
      <c r="D31" s="68" t="s">
        <v>579</v>
      </c>
      <c r="E31" s="61">
        <v>38485</v>
      </c>
      <c r="F31" s="62" t="s">
        <v>50</v>
      </c>
      <c r="G31" s="62" t="s">
        <v>34</v>
      </c>
      <c r="H31" s="133">
        <v>196.7</v>
      </c>
      <c r="I31" s="133">
        <v>75.900000000000006</v>
      </c>
      <c r="J31" s="62">
        <v>255</v>
      </c>
      <c r="K31" s="62">
        <v>306</v>
      </c>
      <c r="L31" s="62">
        <v>332</v>
      </c>
      <c r="M31" s="62">
        <v>331</v>
      </c>
      <c r="N31" s="102">
        <v>51</v>
      </c>
      <c r="O31" s="102">
        <v>77</v>
      </c>
      <c r="P31" s="102">
        <v>76</v>
      </c>
      <c r="Q31" s="74">
        <v>1.117</v>
      </c>
      <c r="R31" s="74">
        <v>1.8360000000000001</v>
      </c>
      <c r="S31" s="74">
        <v>3.085</v>
      </c>
      <c r="T31" s="74">
        <v>1.0880000000000001</v>
      </c>
      <c r="U31" s="74">
        <v>1.7949999999999999</v>
      </c>
      <c r="V31" s="74">
        <v>3.0339999999999998</v>
      </c>
      <c r="W31" s="74">
        <v>1.157</v>
      </c>
      <c r="X31" s="74">
        <v>1.798</v>
      </c>
      <c r="Y31" s="74">
        <v>3.0350000000000001</v>
      </c>
      <c r="Z31" s="103">
        <v>1.0880000000000001</v>
      </c>
      <c r="AA31" s="103">
        <v>1.7949999999999999</v>
      </c>
      <c r="AB31" s="103">
        <v>3.0339999999999998</v>
      </c>
      <c r="AC31" s="74">
        <v>8.2650000000000006</v>
      </c>
      <c r="AD31" s="74">
        <v>8.1549999999999994</v>
      </c>
      <c r="AE31" s="74"/>
      <c r="AF31" s="103">
        <v>8.1549999999999994</v>
      </c>
      <c r="AG31" s="285">
        <v>20.04</v>
      </c>
      <c r="AH31" s="104">
        <v>600</v>
      </c>
      <c r="AI31" s="56"/>
    </row>
    <row r="32" spans="2:35" ht="20" customHeight="1" x14ac:dyDescent="0.25">
      <c r="B32" s="71">
        <v>431</v>
      </c>
      <c r="C32" s="42" t="s">
        <v>198</v>
      </c>
      <c r="D32" s="68" t="s">
        <v>580</v>
      </c>
      <c r="E32" s="61">
        <v>38801</v>
      </c>
      <c r="F32" s="62" t="s">
        <v>50</v>
      </c>
      <c r="G32" s="62" t="s">
        <v>28</v>
      </c>
      <c r="H32" s="133">
        <v>182.6</v>
      </c>
      <c r="I32" s="133">
        <v>73.8</v>
      </c>
      <c r="J32" s="62">
        <v>243</v>
      </c>
      <c r="K32" s="62">
        <v>296</v>
      </c>
      <c r="L32" s="62">
        <v>307</v>
      </c>
      <c r="M32" s="62">
        <v>311</v>
      </c>
      <c r="N32" s="102">
        <v>53</v>
      </c>
      <c r="O32" s="102">
        <v>64</v>
      </c>
      <c r="P32" s="102">
        <v>68</v>
      </c>
      <c r="Q32" s="74">
        <v>1.1950000000000001</v>
      </c>
      <c r="R32" s="74">
        <v>1.901</v>
      </c>
      <c r="S32" s="74">
        <v>3.1509999999999998</v>
      </c>
      <c r="T32" s="74">
        <v>1.1839999999999999</v>
      </c>
      <c r="U32" s="74">
        <v>1.8959999999999999</v>
      </c>
      <c r="V32" s="74">
        <v>3.1389999999999998</v>
      </c>
      <c r="W32" s="74">
        <v>1.1839999999999999</v>
      </c>
      <c r="X32" s="74">
        <v>1.889</v>
      </c>
      <c r="Y32" s="74">
        <v>3.1139999999999999</v>
      </c>
      <c r="Z32" s="103">
        <v>1.1839999999999999</v>
      </c>
      <c r="AA32" s="103">
        <v>1.889</v>
      </c>
      <c r="AB32" s="103">
        <v>3.1139999999999999</v>
      </c>
      <c r="AC32" s="74">
        <v>8.4109999999999996</v>
      </c>
      <c r="AD32" s="74">
        <v>8.4309999999999992</v>
      </c>
      <c r="AE32" s="74"/>
      <c r="AF32" s="103">
        <v>8.4109999999999996</v>
      </c>
      <c r="AG32" s="285">
        <v>21.02</v>
      </c>
      <c r="AH32" s="104">
        <v>840</v>
      </c>
      <c r="AI32" s="56"/>
    </row>
    <row r="33" spans="1:35" ht="20" customHeight="1" x14ac:dyDescent="0.25">
      <c r="A33" s="71">
        <v>227</v>
      </c>
      <c r="B33" s="71">
        <v>432</v>
      </c>
      <c r="C33" s="42" t="s">
        <v>382</v>
      </c>
      <c r="D33" s="68" t="s">
        <v>581</v>
      </c>
      <c r="E33" s="61">
        <v>38825</v>
      </c>
      <c r="F33" s="62" t="s">
        <v>50</v>
      </c>
      <c r="G33" s="62" t="s">
        <v>29</v>
      </c>
      <c r="H33" s="133">
        <v>188.7</v>
      </c>
      <c r="I33" s="133">
        <v>80.900000000000006</v>
      </c>
      <c r="J33" s="62">
        <v>247</v>
      </c>
      <c r="K33" s="62">
        <v>306</v>
      </c>
      <c r="L33" s="62">
        <v>328</v>
      </c>
      <c r="M33" s="62">
        <v>318</v>
      </c>
      <c r="N33" s="102">
        <v>59</v>
      </c>
      <c r="O33" s="102">
        <v>81</v>
      </c>
      <c r="P33" s="102">
        <v>71</v>
      </c>
      <c r="Q33" s="74">
        <v>1.147</v>
      </c>
      <c r="R33" s="74">
        <v>1.901</v>
      </c>
      <c r="S33" s="74">
        <v>3.17</v>
      </c>
      <c r="T33" s="74">
        <v>1.151</v>
      </c>
      <c r="U33" s="74">
        <v>1.877</v>
      </c>
      <c r="V33" s="74">
        <v>3.1520000000000001</v>
      </c>
      <c r="W33" s="74">
        <v>1.135</v>
      </c>
      <c r="X33" s="74">
        <v>1.8560000000000001</v>
      </c>
      <c r="Y33" s="74">
        <v>3.1150000000000002</v>
      </c>
      <c r="Z33" s="103">
        <v>1.135</v>
      </c>
      <c r="AA33" s="103">
        <v>1.8560000000000001</v>
      </c>
      <c r="AB33" s="103">
        <v>3.1150000000000002</v>
      </c>
      <c r="AC33" s="74">
        <v>8.2319999999999993</v>
      </c>
      <c r="AD33" s="74">
        <v>8.2089999999999996</v>
      </c>
      <c r="AE33" s="74">
        <v>8.2330000000000005</v>
      </c>
      <c r="AF33" s="103">
        <v>8.2089999999999996</v>
      </c>
      <c r="AG33" s="285">
        <v>21.03</v>
      </c>
      <c r="AH33" s="104">
        <v>880</v>
      </c>
      <c r="AI33" s="56">
        <v>17</v>
      </c>
    </row>
    <row r="34" spans="1:35" ht="20" customHeight="1" x14ac:dyDescent="0.25">
      <c r="A34" s="71">
        <v>228</v>
      </c>
      <c r="B34" s="71">
        <v>433</v>
      </c>
      <c r="C34" s="42" t="s">
        <v>582</v>
      </c>
      <c r="D34" s="68" t="s">
        <v>583</v>
      </c>
      <c r="E34" s="61">
        <v>38627</v>
      </c>
      <c r="F34" s="62" t="s">
        <v>50</v>
      </c>
      <c r="G34" s="62" t="s">
        <v>35</v>
      </c>
      <c r="H34" s="133">
        <v>171.3</v>
      </c>
      <c r="I34" s="133">
        <v>77.5</v>
      </c>
      <c r="J34" s="62">
        <v>228</v>
      </c>
      <c r="K34" s="62">
        <v>289</v>
      </c>
      <c r="L34" s="62">
        <v>301</v>
      </c>
      <c r="M34" s="62">
        <v>287</v>
      </c>
      <c r="N34" s="102">
        <v>61</v>
      </c>
      <c r="O34" s="102">
        <v>73</v>
      </c>
      <c r="P34" s="102">
        <v>59</v>
      </c>
      <c r="Q34" s="74">
        <v>1.2709999999999999</v>
      </c>
      <c r="R34" s="74">
        <v>2.0089999999999999</v>
      </c>
      <c r="S34" s="74">
        <v>3.2589999999999999</v>
      </c>
      <c r="T34" s="74">
        <v>1.6819999999999999</v>
      </c>
      <c r="U34" s="74">
        <v>2.4039999999999999</v>
      </c>
      <c r="V34" s="74">
        <v>3.6579999999999999</v>
      </c>
      <c r="W34" s="74">
        <v>1.206</v>
      </c>
      <c r="X34" s="74">
        <v>1.925</v>
      </c>
      <c r="Y34" s="74">
        <v>3.1520000000000001</v>
      </c>
      <c r="Z34" s="103">
        <v>1.206</v>
      </c>
      <c r="AA34" s="103">
        <v>1.925</v>
      </c>
      <c r="AB34" s="103">
        <v>3.1520000000000001</v>
      </c>
      <c r="AC34" s="74">
        <v>9.0549999999999997</v>
      </c>
      <c r="AD34" s="74">
        <v>8.9220000000000006</v>
      </c>
      <c r="AE34" s="74">
        <v>8.9979999999999993</v>
      </c>
      <c r="AF34" s="103">
        <v>8.9220000000000006</v>
      </c>
      <c r="AG34" s="285">
        <v>20.059999999999999</v>
      </c>
      <c r="AH34" s="104">
        <v>680</v>
      </c>
      <c r="AI34" s="56">
        <v>18</v>
      </c>
    </row>
    <row r="35" spans="1:35" ht="20" customHeight="1" x14ac:dyDescent="0.25">
      <c r="B35" s="71">
        <v>434</v>
      </c>
      <c r="C35" s="42" t="s">
        <v>584</v>
      </c>
      <c r="D35" s="68" t="s">
        <v>585</v>
      </c>
      <c r="E35" s="61">
        <v>38679</v>
      </c>
      <c r="F35" s="62" t="s">
        <v>50</v>
      </c>
      <c r="G35" s="62" t="s">
        <v>28</v>
      </c>
      <c r="H35" s="133">
        <v>189.3</v>
      </c>
      <c r="I35" s="133">
        <v>73.8</v>
      </c>
      <c r="J35" s="62">
        <v>254</v>
      </c>
      <c r="K35" s="62">
        <v>311</v>
      </c>
      <c r="L35" s="62">
        <v>334</v>
      </c>
      <c r="M35" s="62">
        <v>328</v>
      </c>
      <c r="N35" s="102">
        <v>57</v>
      </c>
      <c r="O35" s="102">
        <v>80</v>
      </c>
      <c r="P35" s="102">
        <v>74</v>
      </c>
      <c r="Q35" s="74">
        <v>1.167</v>
      </c>
      <c r="R35" s="74">
        <v>1.925</v>
      </c>
      <c r="S35" s="74">
        <v>3.206</v>
      </c>
      <c r="T35" s="74">
        <v>1.171</v>
      </c>
      <c r="U35" s="74">
        <v>1.9330000000000001</v>
      </c>
      <c r="V35" s="74">
        <v>3.2160000000000002</v>
      </c>
      <c r="W35" s="74">
        <v>1.169</v>
      </c>
      <c r="X35" s="74">
        <v>1.9279999999999999</v>
      </c>
      <c r="Y35" s="74">
        <v>3.226</v>
      </c>
      <c r="Z35" s="103">
        <v>1.167</v>
      </c>
      <c r="AA35" s="103">
        <v>1.925</v>
      </c>
      <c r="AB35" s="103">
        <v>3.206</v>
      </c>
      <c r="AC35" s="74">
        <v>8.8930000000000007</v>
      </c>
      <c r="AD35" s="74">
        <v>8.8849999999999998</v>
      </c>
      <c r="AE35" s="74">
        <v>8.8930000000000007</v>
      </c>
      <c r="AF35" s="103">
        <v>8.8849999999999998</v>
      </c>
      <c r="AG35" s="285">
        <v>20.010000000000002</v>
      </c>
      <c r="AH35" s="104">
        <v>480</v>
      </c>
      <c r="AI35" s="56"/>
    </row>
    <row r="36" spans="1:35" ht="20" customHeight="1" x14ac:dyDescent="0.25">
      <c r="B36" s="71">
        <v>435</v>
      </c>
      <c r="C36" s="42" t="s">
        <v>204</v>
      </c>
      <c r="D36" s="68" t="s">
        <v>586</v>
      </c>
      <c r="E36" s="61">
        <v>38286</v>
      </c>
      <c r="F36" s="62" t="s">
        <v>50</v>
      </c>
      <c r="G36" s="62"/>
      <c r="H36" s="133">
        <v>201</v>
      </c>
      <c r="I36" s="133">
        <v>101.4</v>
      </c>
      <c r="J36" s="62">
        <v>266</v>
      </c>
      <c r="K36" s="62"/>
      <c r="L36" s="62"/>
      <c r="M36" s="62"/>
      <c r="N36" s="102"/>
      <c r="O36" s="102"/>
      <c r="P36" s="102"/>
      <c r="Q36" s="74"/>
      <c r="R36" s="74"/>
      <c r="S36" s="74"/>
      <c r="T36" s="74"/>
      <c r="U36" s="74"/>
      <c r="V36" s="74"/>
      <c r="W36" s="74"/>
      <c r="X36" s="74"/>
      <c r="Y36" s="74"/>
      <c r="Z36" s="103"/>
      <c r="AA36" s="103"/>
      <c r="AB36" s="103"/>
      <c r="AC36" s="74"/>
      <c r="AD36" s="74"/>
      <c r="AE36" s="74"/>
      <c r="AF36" s="103"/>
      <c r="AG36" s="285"/>
      <c r="AH36" s="104"/>
      <c r="AI36" s="56"/>
    </row>
    <row r="37" spans="1:35" ht="20" customHeight="1" x14ac:dyDescent="0.25">
      <c r="B37" s="71">
        <v>436</v>
      </c>
      <c r="C37" s="42" t="s">
        <v>587</v>
      </c>
      <c r="D37" s="68" t="s">
        <v>588</v>
      </c>
      <c r="E37" s="61">
        <v>38330</v>
      </c>
      <c r="F37" s="62" t="s">
        <v>50</v>
      </c>
      <c r="G37" s="62" t="s">
        <v>40</v>
      </c>
      <c r="H37" s="133">
        <v>195.4</v>
      </c>
      <c r="I37" s="133">
        <v>87.6</v>
      </c>
      <c r="J37" s="62">
        <v>256</v>
      </c>
      <c r="K37" s="62">
        <v>313</v>
      </c>
      <c r="L37" s="62">
        <v>329</v>
      </c>
      <c r="M37" s="62">
        <v>322</v>
      </c>
      <c r="N37" s="102">
        <v>57</v>
      </c>
      <c r="O37" s="102">
        <v>73</v>
      </c>
      <c r="P37" s="102">
        <v>66</v>
      </c>
      <c r="Q37" s="74">
        <v>1.159</v>
      </c>
      <c r="R37" s="74">
        <v>1.88</v>
      </c>
      <c r="S37" s="74">
        <v>3.129</v>
      </c>
      <c r="T37" s="74">
        <v>1.1659999999999999</v>
      </c>
      <c r="U37" s="74">
        <v>1.88</v>
      </c>
      <c r="V37" s="74">
        <v>3.1339999999999999</v>
      </c>
      <c r="W37" s="74">
        <v>1.1279999999999999</v>
      </c>
      <c r="X37" s="74">
        <v>1.8540000000000001</v>
      </c>
      <c r="Y37" s="74">
        <v>3.1059999999999999</v>
      </c>
      <c r="Z37" s="103">
        <v>1.1279999999999999</v>
      </c>
      <c r="AA37" s="103">
        <v>1.8540000000000001</v>
      </c>
      <c r="AB37" s="103">
        <v>3.1059999999999999</v>
      </c>
      <c r="AC37" s="74">
        <v>8.5579999999999998</v>
      </c>
      <c r="AD37" s="74">
        <v>8.673</v>
      </c>
      <c r="AE37" s="74">
        <v>8.4359999999999999</v>
      </c>
      <c r="AF37" s="103">
        <v>8.4359999999999999</v>
      </c>
      <c r="AG37" s="285"/>
      <c r="AH37" s="104"/>
      <c r="AI37" s="56"/>
    </row>
    <row r="38" spans="1:35" ht="20" customHeight="1" x14ac:dyDescent="0.25">
      <c r="B38" s="71">
        <v>437</v>
      </c>
      <c r="C38" s="42" t="s">
        <v>198</v>
      </c>
      <c r="D38" s="68" t="s">
        <v>126</v>
      </c>
      <c r="E38" s="61">
        <v>38630</v>
      </c>
      <c r="F38" s="62" t="s">
        <v>50</v>
      </c>
      <c r="G38" s="62" t="s">
        <v>40</v>
      </c>
      <c r="H38" s="133">
        <v>202</v>
      </c>
      <c r="I38" s="133">
        <v>96.9</v>
      </c>
      <c r="J38" s="62">
        <v>265</v>
      </c>
      <c r="K38" s="62">
        <v>325</v>
      </c>
      <c r="L38" s="62">
        <v>334</v>
      </c>
      <c r="M38" s="62">
        <v>337</v>
      </c>
      <c r="N38" s="102">
        <v>60</v>
      </c>
      <c r="O38" s="102">
        <v>69</v>
      </c>
      <c r="P38" s="102">
        <v>72</v>
      </c>
      <c r="Q38" s="74">
        <v>1.1100000000000001</v>
      </c>
      <c r="R38" s="74">
        <v>1.861</v>
      </c>
      <c r="S38" s="74">
        <v>3.137</v>
      </c>
      <c r="T38" s="74"/>
      <c r="U38" s="74"/>
      <c r="V38" s="74"/>
      <c r="W38" s="74"/>
      <c r="X38" s="74"/>
      <c r="Y38" s="74"/>
      <c r="Z38" s="103">
        <v>1.1100000000000001</v>
      </c>
      <c r="AA38" s="103">
        <v>1.861</v>
      </c>
      <c r="AB38" s="103">
        <v>3.137</v>
      </c>
      <c r="AC38" s="74">
        <v>8.51</v>
      </c>
      <c r="AD38" s="74">
        <v>8.5039999999999996</v>
      </c>
      <c r="AE38" s="74"/>
      <c r="AF38" s="103">
        <v>8.5039999999999996</v>
      </c>
      <c r="AG38" s="285">
        <v>20.04</v>
      </c>
      <c r="AH38" s="104">
        <v>600</v>
      </c>
      <c r="AI38" s="56"/>
    </row>
    <row r="39" spans="1:35" ht="20" hidden="1" customHeight="1" x14ac:dyDescent="0.25">
      <c r="B39" s="71"/>
      <c r="C39" s="42"/>
      <c r="D39" s="68"/>
      <c r="E39" s="61"/>
      <c r="F39" s="62"/>
      <c r="G39" s="62"/>
      <c r="H39" s="133"/>
      <c r="I39" s="133"/>
      <c r="J39" s="62"/>
      <c r="K39" s="62"/>
      <c r="L39" s="62"/>
      <c r="M39" s="62"/>
      <c r="N39" s="102"/>
      <c r="O39" s="102"/>
      <c r="P39" s="102"/>
      <c r="Q39" s="74"/>
      <c r="R39" s="74"/>
      <c r="S39" s="74"/>
      <c r="T39" s="74"/>
      <c r="U39" s="74"/>
      <c r="V39" s="74"/>
      <c r="W39" s="74"/>
      <c r="X39" s="74"/>
      <c r="Y39" s="74"/>
      <c r="Z39" s="103"/>
      <c r="AA39" s="103"/>
      <c r="AB39" s="103"/>
      <c r="AC39" s="74"/>
      <c r="AD39" s="74"/>
      <c r="AE39" s="74"/>
      <c r="AF39" s="103"/>
      <c r="AG39" s="285"/>
      <c r="AH39" s="104"/>
      <c r="AI39" s="56"/>
    </row>
    <row r="40" spans="1:35" ht="20" hidden="1" customHeight="1" x14ac:dyDescent="0.25">
      <c r="B40" s="71"/>
      <c r="C40" s="42"/>
      <c r="D40" s="68"/>
      <c r="E40" s="61"/>
      <c r="F40" s="62"/>
      <c r="G40" s="62"/>
      <c r="H40" s="133"/>
      <c r="I40" s="133"/>
      <c r="J40" s="62"/>
      <c r="K40" s="62"/>
      <c r="L40" s="62"/>
      <c r="M40" s="62"/>
      <c r="N40" s="102"/>
      <c r="O40" s="102"/>
      <c r="P40" s="102"/>
      <c r="Q40" s="74"/>
      <c r="R40" s="74"/>
      <c r="S40" s="74"/>
      <c r="T40" s="74"/>
      <c r="U40" s="74"/>
      <c r="V40" s="74"/>
      <c r="W40" s="74"/>
      <c r="X40" s="74"/>
      <c r="Y40" s="74"/>
      <c r="Z40" s="103"/>
      <c r="AA40" s="103"/>
      <c r="AB40" s="103"/>
      <c r="AC40" s="74"/>
      <c r="AD40" s="74"/>
      <c r="AE40" s="74"/>
      <c r="AF40" s="103"/>
      <c r="AG40" s="285"/>
      <c r="AH40" s="104"/>
      <c r="AI40" s="56"/>
    </row>
    <row r="41" spans="1:35" ht="19.75" hidden="1" customHeight="1" x14ac:dyDescent="0.25">
      <c r="A41" s="71">
        <v>229</v>
      </c>
      <c r="B41" s="71"/>
      <c r="C41" s="42"/>
      <c r="D41" s="68"/>
      <c r="E41" s="61"/>
      <c r="F41" s="62"/>
      <c r="G41" s="62"/>
      <c r="H41" s="133"/>
      <c r="I41" s="133"/>
      <c r="J41" s="62"/>
      <c r="K41" s="62"/>
      <c r="L41" s="62"/>
      <c r="M41" s="62"/>
      <c r="N41" s="102"/>
      <c r="O41" s="102"/>
      <c r="P41" s="102"/>
      <c r="Q41" s="74"/>
      <c r="R41" s="74"/>
      <c r="S41" s="74"/>
      <c r="T41" s="74"/>
      <c r="U41" s="74"/>
      <c r="V41" s="74"/>
      <c r="W41" s="74"/>
      <c r="X41" s="74"/>
      <c r="Y41" s="74"/>
      <c r="Z41" s="103"/>
      <c r="AA41" s="103"/>
      <c r="AB41" s="103"/>
      <c r="AC41" s="74"/>
      <c r="AD41" s="74"/>
      <c r="AE41" s="74"/>
      <c r="AF41" s="103"/>
      <c r="AG41" s="285"/>
      <c r="AH41" s="104"/>
      <c r="AI41" s="56">
        <v>17</v>
      </c>
    </row>
    <row r="42" spans="1:35" ht="20" hidden="1" customHeight="1" x14ac:dyDescent="0.25">
      <c r="A42" s="71">
        <v>230</v>
      </c>
      <c r="B42" s="71"/>
      <c r="C42" s="42"/>
      <c r="D42" s="68"/>
      <c r="E42" s="61"/>
      <c r="F42" s="62"/>
      <c r="G42" s="62"/>
      <c r="H42" s="133"/>
      <c r="I42" s="133"/>
      <c r="J42" s="62"/>
      <c r="K42" s="62"/>
      <c r="L42" s="62"/>
      <c r="M42" s="62"/>
      <c r="N42" s="102"/>
      <c r="O42" s="102"/>
      <c r="P42" s="102"/>
      <c r="Q42" s="74"/>
      <c r="R42" s="74"/>
      <c r="S42" s="74"/>
      <c r="T42" s="74"/>
      <c r="U42" s="74"/>
      <c r="V42" s="74"/>
      <c r="W42" s="74"/>
      <c r="X42" s="74"/>
      <c r="Y42" s="74"/>
      <c r="Z42" s="103"/>
      <c r="AA42" s="103"/>
      <c r="AB42" s="103"/>
      <c r="AC42" s="74"/>
      <c r="AD42" s="74"/>
      <c r="AE42" s="74"/>
      <c r="AF42" s="103"/>
      <c r="AG42" s="285"/>
      <c r="AH42" s="104"/>
      <c r="AI42" s="56">
        <v>17</v>
      </c>
    </row>
    <row r="43" spans="1:35" ht="20" hidden="1" customHeight="1" x14ac:dyDescent="0.25">
      <c r="A43" s="71">
        <v>231</v>
      </c>
      <c r="B43" s="71"/>
      <c r="C43" s="42"/>
      <c r="D43" s="68"/>
      <c r="E43" s="61"/>
      <c r="F43" s="62"/>
      <c r="G43" s="62"/>
      <c r="H43" s="133"/>
      <c r="I43" s="133"/>
      <c r="J43" s="62"/>
      <c r="K43" s="62"/>
      <c r="L43" s="62"/>
      <c r="M43" s="62"/>
      <c r="N43" s="102"/>
      <c r="O43" s="102"/>
      <c r="P43" s="102"/>
      <c r="Q43" s="74"/>
      <c r="R43" s="74"/>
      <c r="S43" s="74"/>
      <c r="T43" s="74"/>
      <c r="U43" s="74"/>
      <c r="V43" s="74"/>
      <c r="W43" s="74"/>
      <c r="X43" s="74"/>
      <c r="Y43" s="74"/>
      <c r="Z43" s="103"/>
      <c r="AA43" s="103"/>
      <c r="AB43" s="103"/>
      <c r="AC43" s="74"/>
      <c r="AD43" s="74"/>
      <c r="AE43" s="74"/>
      <c r="AF43" s="103"/>
      <c r="AG43" s="285"/>
      <c r="AH43" s="104"/>
      <c r="AI43" s="56">
        <v>17</v>
      </c>
    </row>
    <row r="44" spans="1:35" ht="20" hidden="1" customHeight="1" x14ac:dyDescent="0.25">
      <c r="A44" s="71">
        <v>232</v>
      </c>
      <c r="B44" s="71"/>
      <c r="C44" s="42"/>
      <c r="D44" s="68"/>
      <c r="E44" s="61"/>
      <c r="F44" s="62"/>
      <c r="G44" s="62"/>
      <c r="H44" s="133"/>
      <c r="I44" s="133"/>
      <c r="J44" s="62"/>
      <c r="K44" s="62"/>
      <c r="L44" s="62"/>
      <c r="M44" s="62"/>
      <c r="N44" s="102"/>
      <c r="O44" s="102"/>
      <c r="P44" s="102"/>
      <c r="Q44" s="74"/>
      <c r="R44" s="74"/>
      <c r="S44" s="74"/>
      <c r="T44" s="74"/>
      <c r="U44" s="74"/>
      <c r="V44" s="74"/>
      <c r="W44" s="74"/>
      <c r="X44" s="74"/>
      <c r="Y44" s="74"/>
      <c r="Z44" s="103"/>
      <c r="AA44" s="103"/>
      <c r="AB44" s="103"/>
      <c r="AC44" s="74"/>
      <c r="AD44" s="74"/>
      <c r="AE44" s="74"/>
      <c r="AF44" s="103"/>
      <c r="AG44" s="285"/>
      <c r="AH44" s="104"/>
      <c r="AI44" s="56">
        <v>18</v>
      </c>
    </row>
    <row r="45" spans="1:35" ht="20" hidden="1" customHeight="1" x14ac:dyDescent="0.25">
      <c r="A45" s="71">
        <v>233</v>
      </c>
      <c r="B45" s="71"/>
      <c r="C45" s="42"/>
      <c r="D45" s="68"/>
      <c r="E45" s="61"/>
      <c r="F45" s="62"/>
      <c r="G45" s="62"/>
      <c r="H45" s="133"/>
      <c r="I45" s="133"/>
      <c r="J45" s="62"/>
      <c r="K45" s="62"/>
      <c r="L45" s="62"/>
      <c r="M45" s="62"/>
      <c r="N45" s="102"/>
      <c r="O45" s="102"/>
      <c r="P45" s="102"/>
      <c r="Q45" s="74"/>
      <c r="R45" s="74"/>
      <c r="S45" s="74"/>
      <c r="T45" s="74"/>
      <c r="U45" s="74"/>
      <c r="V45" s="74"/>
      <c r="W45" s="74"/>
      <c r="X45" s="74"/>
      <c r="Y45" s="74"/>
      <c r="Z45" s="103"/>
      <c r="AA45" s="103"/>
      <c r="AB45" s="103"/>
      <c r="AC45" s="138"/>
      <c r="AD45" s="138"/>
      <c r="AE45" s="138"/>
      <c r="AF45" s="103"/>
      <c r="AG45" s="285"/>
      <c r="AH45" s="104"/>
      <c r="AI45" s="56">
        <v>18</v>
      </c>
    </row>
    <row r="46" spans="1:35" ht="20" hidden="1" customHeight="1" x14ac:dyDescent="0.25">
      <c r="A46" s="71">
        <v>234</v>
      </c>
      <c r="B46" s="71"/>
      <c r="C46" s="42"/>
      <c r="D46" s="68"/>
      <c r="E46" s="61"/>
      <c r="F46" s="62"/>
      <c r="G46" s="62"/>
      <c r="H46" s="133"/>
      <c r="I46" s="133"/>
      <c r="J46" s="62"/>
      <c r="K46" s="62"/>
      <c r="L46" s="62"/>
      <c r="M46" s="62"/>
      <c r="N46" s="102"/>
      <c r="O46" s="102"/>
      <c r="P46" s="102"/>
      <c r="Q46" s="74"/>
      <c r="R46" s="74"/>
      <c r="S46" s="74"/>
      <c r="T46" s="74"/>
      <c r="U46" s="74"/>
      <c r="V46" s="74"/>
      <c r="W46" s="74"/>
      <c r="X46" s="74"/>
      <c r="Y46" s="74"/>
      <c r="Z46" s="103"/>
      <c r="AA46" s="103"/>
      <c r="AB46" s="103"/>
      <c r="AC46" s="74"/>
      <c r="AD46" s="74"/>
      <c r="AE46" s="74"/>
      <c r="AF46" s="103"/>
      <c r="AG46" s="285"/>
      <c r="AH46" s="104"/>
      <c r="AI46" s="56">
        <v>18</v>
      </c>
    </row>
    <row r="47" spans="1:35" ht="20" hidden="1" customHeight="1" x14ac:dyDescent="0.25">
      <c r="A47" s="71">
        <v>235</v>
      </c>
      <c r="B47" s="71"/>
      <c r="C47" s="42"/>
      <c r="D47" s="68"/>
      <c r="E47" s="61"/>
      <c r="F47" s="62"/>
      <c r="G47" s="62"/>
      <c r="H47" s="133"/>
      <c r="I47" s="133"/>
      <c r="J47" s="62"/>
      <c r="K47" s="62"/>
      <c r="L47" s="62"/>
      <c r="M47" s="62"/>
      <c r="N47" s="102"/>
      <c r="O47" s="102"/>
      <c r="P47" s="102"/>
      <c r="Q47" s="74"/>
      <c r="R47" s="74"/>
      <c r="S47" s="74"/>
      <c r="T47" s="74"/>
      <c r="U47" s="74"/>
      <c r="V47" s="74"/>
      <c r="W47" s="74"/>
      <c r="X47" s="74"/>
      <c r="Y47" s="74"/>
      <c r="Z47" s="103"/>
      <c r="AA47" s="103"/>
      <c r="AB47" s="103"/>
      <c r="AC47" s="74"/>
      <c r="AD47" s="74"/>
      <c r="AE47" s="74"/>
      <c r="AF47" s="103"/>
      <c r="AG47" s="285"/>
      <c r="AH47" s="104"/>
      <c r="AI47" s="56">
        <v>17</v>
      </c>
    </row>
    <row r="48" spans="1:35" ht="20" hidden="1" customHeight="1" x14ac:dyDescent="0.25">
      <c r="A48" s="71">
        <v>236</v>
      </c>
      <c r="B48" s="71"/>
      <c r="C48" s="42"/>
      <c r="D48" s="68"/>
      <c r="E48" s="61"/>
      <c r="F48" s="62"/>
      <c r="G48" s="62"/>
      <c r="H48" s="133"/>
      <c r="I48" s="133"/>
      <c r="J48" s="62"/>
      <c r="K48" s="62"/>
      <c r="L48" s="62"/>
      <c r="M48" s="62"/>
      <c r="N48" s="102"/>
      <c r="O48" s="102"/>
      <c r="P48" s="102"/>
      <c r="Q48" s="74"/>
      <c r="R48" s="74"/>
      <c r="S48" s="74"/>
      <c r="T48" s="74"/>
      <c r="U48" s="74"/>
      <c r="V48" s="74"/>
      <c r="W48" s="74"/>
      <c r="X48" s="74"/>
      <c r="Y48" s="74"/>
      <c r="Z48" s="103"/>
      <c r="AA48" s="103"/>
      <c r="AB48" s="103"/>
      <c r="AC48" s="74"/>
      <c r="AD48" s="74"/>
      <c r="AE48" s="74"/>
      <c r="AF48" s="103"/>
      <c r="AG48" s="285"/>
      <c r="AH48" s="104"/>
      <c r="AI48" s="56">
        <v>18</v>
      </c>
    </row>
    <row r="49" spans="1:35" ht="20" hidden="1" customHeight="1" x14ac:dyDescent="0.25">
      <c r="A49" s="71">
        <v>237</v>
      </c>
      <c r="B49" s="71"/>
      <c r="C49" s="42"/>
      <c r="D49" s="68"/>
      <c r="E49" s="61"/>
      <c r="F49" s="62"/>
      <c r="G49" s="62"/>
      <c r="H49" s="133"/>
      <c r="I49" s="133"/>
      <c r="J49" s="62"/>
      <c r="K49" s="62"/>
      <c r="L49" s="62"/>
      <c r="M49" s="62"/>
      <c r="N49" s="102"/>
      <c r="O49" s="102"/>
      <c r="P49" s="102"/>
      <c r="Q49" s="74"/>
      <c r="R49" s="74"/>
      <c r="S49" s="74"/>
      <c r="T49" s="74"/>
      <c r="U49" s="74"/>
      <c r="V49" s="74"/>
      <c r="W49" s="74"/>
      <c r="X49" s="74"/>
      <c r="Y49" s="74"/>
      <c r="Z49" s="103"/>
      <c r="AA49" s="103"/>
      <c r="AB49" s="103"/>
      <c r="AC49" s="74"/>
      <c r="AD49" s="74"/>
      <c r="AE49" s="74"/>
      <c r="AF49" s="103"/>
      <c r="AG49" s="285"/>
      <c r="AH49" s="104"/>
      <c r="AI49" s="56">
        <v>18</v>
      </c>
    </row>
    <row r="50" spans="1:35" ht="20" hidden="1" customHeight="1" x14ac:dyDescent="0.25">
      <c r="A50" s="71">
        <v>238</v>
      </c>
      <c r="B50" s="71"/>
      <c r="C50" s="42"/>
      <c r="D50" s="68"/>
      <c r="E50" s="61"/>
      <c r="F50" s="62"/>
      <c r="G50" s="62"/>
      <c r="H50" s="133"/>
      <c r="I50" s="133"/>
      <c r="J50" s="62"/>
      <c r="K50" s="62"/>
      <c r="L50" s="62"/>
      <c r="M50" s="62"/>
      <c r="N50" s="102"/>
      <c r="O50" s="102"/>
      <c r="P50" s="102"/>
      <c r="Q50" s="74"/>
      <c r="R50" s="74"/>
      <c r="S50" s="74"/>
      <c r="T50" s="74"/>
      <c r="U50" s="74"/>
      <c r="V50" s="74"/>
      <c r="W50" s="74"/>
      <c r="X50" s="74"/>
      <c r="Y50" s="74"/>
      <c r="Z50" s="103"/>
      <c r="AA50" s="103"/>
      <c r="AB50" s="103"/>
      <c r="AC50" s="74"/>
      <c r="AD50" s="74"/>
      <c r="AE50" s="74"/>
      <c r="AF50" s="103"/>
      <c r="AG50" s="285"/>
      <c r="AH50" s="104"/>
      <c r="AI50" s="56">
        <v>19</v>
      </c>
    </row>
    <row r="51" spans="1:35" ht="20" hidden="1" customHeight="1" x14ac:dyDescent="0.25">
      <c r="A51" s="71">
        <v>239</v>
      </c>
      <c r="B51" s="71"/>
      <c r="C51" s="42"/>
      <c r="D51" s="68"/>
      <c r="E51" s="61"/>
      <c r="F51" s="62"/>
      <c r="G51" s="62"/>
      <c r="H51" s="133"/>
      <c r="I51" s="133"/>
      <c r="J51" s="62"/>
      <c r="K51" s="62"/>
      <c r="L51" s="62"/>
      <c r="M51" s="62"/>
      <c r="N51" s="102"/>
      <c r="O51" s="102"/>
      <c r="P51" s="102"/>
      <c r="Q51" s="74"/>
      <c r="R51" s="74"/>
      <c r="S51" s="74"/>
      <c r="T51" s="74"/>
      <c r="U51" s="74"/>
      <c r="V51" s="74"/>
      <c r="W51" s="74"/>
      <c r="X51" s="74"/>
      <c r="Y51" s="74"/>
      <c r="Z51" s="103"/>
      <c r="AA51" s="103"/>
      <c r="AB51" s="103"/>
      <c r="AC51" s="74"/>
      <c r="AD51" s="74"/>
      <c r="AE51" s="74"/>
      <c r="AF51" s="103"/>
      <c r="AG51" s="285"/>
      <c r="AH51" s="104"/>
      <c r="AI51" s="56">
        <v>17</v>
      </c>
    </row>
    <row r="52" spans="1:35" ht="20" hidden="1" customHeight="1" x14ac:dyDescent="0.25">
      <c r="A52" s="71">
        <v>240</v>
      </c>
      <c r="B52" s="71"/>
      <c r="C52" s="42"/>
      <c r="D52" s="68"/>
      <c r="E52" s="61"/>
      <c r="F52" s="62"/>
      <c r="G52" s="62"/>
      <c r="H52" s="133"/>
      <c r="I52" s="133"/>
      <c r="J52" s="62"/>
      <c r="K52" s="62"/>
      <c r="L52" s="62"/>
      <c r="M52" s="62"/>
      <c r="N52" s="102"/>
      <c r="O52" s="102"/>
      <c r="P52" s="102"/>
      <c r="Q52" s="74"/>
      <c r="R52" s="74"/>
      <c r="S52" s="74"/>
      <c r="T52" s="74"/>
      <c r="U52" s="74"/>
      <c r="V52" s="74"/>
      <c r="W52" s="74"/>
      <c r="X52" s="74"/>
      <c r="Y52" s="74"/>
      <c r="Z52" s="103"/>
      <c r="AA52" s="103"/>
      <c r="AB52" s="103"/>
      <c r="AC52" s="74"/>
      <c r="AD52" s="74"/>
      <c r="AE52" s="74"/>
      <c r="AF52" s="103"/>
      <c r="AG52" s="285"/>
      <c r="AH52" s="104"/>
      <c r="AI52" s="56">
        <v>19</v>
      </c>
    </row>
    <row r="53" spans="1:35" ht="14.5" customHeight="1" x14ac:dyDescent="0.25">
      <c r="B53" s="31"/>
      <c r="C53" s="31"/>
      <c r="D53" s="7" t="s">
        <v>30</v>
      </c>
      <c r="E53" s="8"/>
      <c r="F53" s="31"/>
      <c r="G53" s="31"/>
      <c r="H53" s="34">
        <f>AVERAGE(H3:H52)</f>
        <v>185.60000000000002</v>
      </c>
      <c r="I53" s="34"/>
      <c r="J53" s="33">
        <f t="shared" ref="J53:AF53" si="0">AVERAGE(J3:J52)</f>
        <v>244.77777777777777</v>
      </c>
      <c r="K53" s="33">
        <f t="shared" si="0"/>
        <v>303.90625</v>
      </c>
      <c r="L53" s="33">
        <f t="shared" si="0"/>
        <v>320.0625</v>
      </c>
      <c r="M53" s="33">
        <f t="shared" si="0"/>
        <v>315.25</v>
      </c>
      <c r="N53" s="34">
        <f t="shared" si="0"/>
        <v>59.9375</v>
      </c>
      <c r="O53" s="34">
        <f t="shared" si="0"/>
        <v>76.09375</v>
      </c>
      <c r="P53" s="34">
        <f t="shared" si="0"/>
        <v>71.28125</v>
      </c>
      <c r="Q53" s="175">
        <f t="shared" si="0"/>
        <v>1.1758125000000001</v>
      </c>
      <c r="R53" s="175">
        <f t="shared" si="0"/>
        <v>1.9042500000000002</v>
      </c>
      <c r="S53" s="175">
        <f t="shared" si="0"/>
        <v>3.1565937499999999</v>
      </c>
      <c r="T53" s="175">
        <f t="shared" si="0"/>
        <v>1.1776774193548387</v>
      </c>
      <c r="U53" s="175">
        <f t="shared" si="0"/>
        <v>1.9015161290322586</v>
      </c>
      <c r="V53" s="175">
        <f t="shared" si="0"/>
        <v>3.1458709677419359</v>
      </c>
      <c r="W53" s="175">
        <f t="shared" si="0"/>
        <v>1.1590000000000003</v>
      </c>
      <c r="X53" s="175">
        <f t="shared" si="0"/>
        <v>1.8803214285714283</v>
      </c>
      <c r="Y53" s="175">
        <f t="shared" si="0"/>
        <v>3.1295357142857134</v>
      </c>
      <c r="Z53" s="175">
        <f t="shared" si="0"/>
        <v>1.1449375000000004</v>
      </c>
      <c r="AA53" s="175">
        <f t="shared" si="0"/>
        <v>1.8688437499999999</v>
      </c>
      <c r="AB53" s="175">
        <f t="shared" si="0"/>
        <v>3.1140625000000002</v>
      </c>
      <c r="AC53" s="175">
        <f t="shared" si="0"/>
        <v>8.5179687499999979</v>
      </c>
      <c r="AD53" s="175">
        <f t="shared" si="0"/>
        <v>8.5282</v>
      </c>
      <c r="AE53" s="175">
        <f t="shared" si="0"/>
        <v>8.5531052631578941</v>
      </c>
      <c r="AF53" s="175">
        <f t="shared" si="0"/>
        <v>8.4458749999999991</v>
      </c>
      <c r="AG53" s="32">
        <v>20.059999999999999</v>
      </c>
      <c r="AH53" s="33">
        <f>AVERAGE(AH3:AH52)</f>
        <v>668.9655172413793</v>
      </c>
      <c r="AI53" s="56" t="e">
        <f>CONCATENATE(#REF! &amp; "." &amp; AH53)</f>
        <v>#REF!</v>
      </c>
    </row>
    <row r="54" spans="1:35" ht="14.5" customHeight="1" x14ac:dyDescent="0.25">
      <c r="B54" s="31"/>
      <c r="C54" s="31"/>
      <c r="D54" s="7" t="s">
        <v>31</v>
      </c>
      <c r="E54" s="8"/>
      <c r="F54" s="31"/>
      <c r="G54" s="31"/>
      <c r="H54" s="34">
        <f>MAX(H3:H52)</f>
        <v>203.2</v>
      </c>
      <c r="I54" s="34"/>
      <c r="J54" s="33">
        <f t="shared" ref="J54:AF54" si="1">MAX(J3:J52)</f>
        <v>266</v>
      </c>
      <c r="K54" s="33">
        <f t="shared" si="1"/>
        <v>325</v>
      </c>
      <c r="L54" s="33">
        <f t="shared" si="1"/>
        <v>344</v>
      </c>
      <c r="M54" s="33">
        <f t="shared" si="1"/>
        <v>345</v>
      </c>
      <c r="N54" s="34">
        <f t="shared" si="1"/>
        <v>68</v>
      </c>
      <c r="O54" s="34">
        <f t="shared" si="1"/>
        <v>100</v>
      </c>
      <c r="P54" s="34">
        <f t="shared" si="1"/>
        <v>82</v>
      </c>
      <c r="Q54" s="175">
        <f t="shared" si="1"/>
        <v>1.3759999999999999</v>
      </c>
      <c r="R54" s="175">
        <f t="shared" si="1"/>
        <v>2.0859999999999999</v>
      </c>
      <c r="S54" s="175">
        <f t="shared" si="1"/>
        <v>3.3050000000000002</v>
      </c>
      <c r="T54" s="175">
        <f t="shared" si="1"/>
        <v>1.6819999999999999</v>
      </c>
      <c r="U54" s="175">
        <f t="shared" si="1"/>
        <v>2.4039999999999999</v>
      </c>
      <c r="V54" s="175">
        <f t="shared" si="1"/>
        <v>3.6579999999999999</v>
      </c>
      <c r="W54" s="175">
        <f t="shared" si="1"/>
        <v>1.244</v>
      </c>
      <c r="X54" s="175">
        <f t="shared" si="1"/>
        <v>2.0019999999999998</v>
      </c>
      <c r="Y54" s="175">
        <f t="shared" si="1"/>
        <v>3.3170000000000002</v>
      </c>
      <c r="Z54" s="175">
        <f t="shared" si="1"/>
        <v>1.22</v>
      </c>
      <c r="AA54" s="175">
        <f t="shared" si="1"/>
        <v>1.974</v>
      </c>
      <c r="AB54" s="175">
        <f t="shared" si="1"/>
        <v>3.2690000000000001</v>
      </c>
      <c r="AC54" s="175">
        <f t="shared" si="1"/>
        <v>9.1110000000000007</v>
      </c>
      <c r="AD54" s="175">
        <f t="shared" si="1"/>
        <v>9.3610000000000007</v>
      </c>
      <c r="AE54" s="175">
        <f t="shared" si="1"/>
        <v>8.9979999999999993</v>
      </c>
      <c r="AF54" s="175">
        <f t="shared" si="1"/>
        <v>8.9220000000000006</v>
      </c>
      <c r="AG54" s="32">
        <v>21.04</v>
      </c>
      <c r="AH54" s="33">
        <f>MAX(AH3:AH52)</f>
        <v>920</v>
      </c>
      <c r="AI54" s="56" t="e">
        <f>CONCATENATE(#REF! &amp; "." &amp; AH54)</f>
        <v>#REF!</v>
      </c>
    </row>
    <row r="55" spans="1:35" ht="14.5" customHeight="1" x14ac:dyDescent="0.25">
      <c r="B55" s="31"/>
      <c r="C55" s="31"/>
      <c r="D55" s="7" t="s">
        <v>32</v>
      </c>
      <c r="E55" s="8"/>
      <c r="F55" s="31"/>
      <c r="G55" s="31"/>
      <c r="H55" s="34">
        <f>MIN(H3:H52)</f>
        <v>171.3</v>
      </c>
      <c r="I55" s="34"/>
      <c r="J55" s="33">
        <f t="shared" ref="J55:AF55" si="2">MIN(J3:J52)</f>
        <v>228</v>
      </c>
      <c r="K55" s="33">
        <f t="shared" si="2"/>
        <v>283</v>
      </c>
      <c r="L55" s="33">
        <f t="shared" si="2"/>
        <v>299</v>
      </c>
      <c r="M55" s="33">
        <f t="shared" si="2"/>
        <v>287</v>
      </c>
      <c r="N55" s="34">
        <f t="shared" si="2"/>
        <v>51</v>
      </c>
      <c r="O55" s="34">
        <f t="shared" si="2"/>
        <v>64</v>
      </c>
      <c r="P55" s="34">
        <f t="shared" si="2"/>
        <v>58</v>
      </c>
      <c r="Q55" s="175">
        <f t="shared" si="2"/>
        <v>1.0920000000000001</v>
      </c>
      <c r="R55" s="175">
        <f t="shared" si="2"/>
        <v>1.802</v>
      </c>
      <c r="S55" s="175">
        <f t="shared" si="2"/>
        <v>3.0230000000000001</v>
      </c>
      <c r="T55" s="175">
        <f t="shared" si="2"/>
        <v>1.0660000000000001</v>
      </c>
      <c r="U55" s="175">
        <f t="shared" si="2"/>
        <v>1.7829999999999999</v>
      </c>
      <c r="V55" s="175">
        <f t="shared" si="2"/>
        <v>2.9849999999999999</v>
      </c>
      <c r="W55" s="175">
        <f t="shared" si="2"/>
        <v>1.069</v>
      </c>
      <c r="X55" s="175">
        <f t="shared" si="2"/>
        <v>1.784</v>
      </c>
      <c r="Y55" s="175">
        <f t="shared" si="2"/>
        <v>2.976</v>
      </c>
      <c r="Z55" s="175">
        <f t="shared" si="2"/>
        <v>1.0660000000000001</v>
      </c>
      <c r="AA55" s="175">
        <f t="shared" si="2"/>
        <v>1.7829999999999999</v>
      </c>
      <c r="AB55" s="175">
        <f t="shared" si="2"/>
        <v>2.976</v>
      </c>
      <c r="AC55" s="175">
        <f t="shared" si="2"/>
        <v>8.0109999999999992</v>
      </c>
      <c r="AD55" s="175">
        <f t="shared" si="2"/>
        <v>8.1059999999999999</v>
      </c>
      <c r="AE55" s="175">
        <f t="shared" si="2"/>
        <v>8.1129999999999995</v>
      </c>
      <c r="AF55" s="175">
        <f t="shared" si="2"/>
        <v>8.0109999999999992</v>
      </c>
      <c r="AG55" s="32">
        <v>19.04</v>
      </c>
      <c r="AH55" s="33">
        <f>MIN(AH3:AH52)</f>
        <v>440</v>
      </c>
      <c r="AI55" s="56" t="e">
        <f>CONCATENATE(#REF! &amp; "." &amp; AH55)</f>
        <v>#REF!</v>
      </c>
    </row>
    <row r="56" spans="1:35" ht="5.5" customHeight="1" x14ac:dyDescent="0.25">
      <c r="B56" s="36"/>
      <c r="C56" s="51"/>
      <c r="D56" s="13"/>
      <c r="E56" s="14"/>
      <c r="F56" s="51"/>
      <c r="G56" s="51"/>
      <c r="H56" s="85"/>
      <c r="I56" s="85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85"/>
      <c r="AA56" s="85"/>
      <c r="AB56" s="85"/>
      <c r="AC56" s="51"/>
      <c r="AD56" s="51"/>
      <c r="AE56" s="51"/>
      <c r="AF56" s="85"/>
      <c r="AG56" s="284"/>
      <c r="AH56" s="37"/>
      <c r="AI56" s="56" t="e">
        <f>CONCATENATE(AF56 &amp; "." &amp;#REF!)</f>
        <v>#REF!</v>
      </c>
    </row>
    <row r="57" spans="1:35" hidden="1" x14ac:dyDescent="0.35">
      <c r="D57" s="27"/>
      <c r="E57" s="27"/>
      <c r="N57" s="27"/>
      <c r="O57" s="27"/>
      <c r="P57" s="27"/>
      <c r="Z57" s="27"/>
      <c r="AA57" s="27"/>
      <c r="AB57" s="27"/>
      <c r="AF57" s="27"/>
      <c r="AG57" s="278"/>
      <c r="AH57" s="27"/>
    </row>
    <row r="58" spans="1:35" hidden="1" x14ac:dyDescent="0.35">
      <c r="D58" s="27"/>
      <c r="E58" s="27"/>
      <c r="N58" s="27"/>
      <c r="O58" s="27"/>
      <c r="P58" s="27"/>
      <c r="Z58" s="27"/>
      <c r="AA58" s="27"/>
      <c r="AB58" s="27"/>
      <c r="AF58" s="27"/>
      <c r="AG58" s="278"/>
      <c r="AH58" s="27"/>
    </row>
    <row r="59" spans="1:35" hidden="1" x14ac:dyDescent="0.35">
      <c r="D59" s="27"/>
      <c r="E59" s="27"/>
      <c r="N59" s="27"/>
      <c r="O59" s="27"/>
      <c r="P59" s="27"/>
      <c r="Z59" s="27"/>
      <c r="AA59" s="27"/>
      <c r="AB59" s="27"/>
      <c r="AF59" s="27"/>
      <c r="AG59" s="278"/>
      <c r="AH59" s="27"/>
    </row>
    <row r="60" spans="1:35" hidden="1" x14ac:dyDescent="0.35">
      <c r="D60" s="27"/>
      <c r="E60" s="27"/>
      <c r="N60" s="27"/>
      <c r="O60" s="27"/>
      <c r="P60" s="27"/>
      <c r="Z60" s="27"/>
      <c r="AA60" s="27"/>
      <c r="AB60" s="27"/>
      <c r="AF60" s="27"/>
      <c r="AG60" s="278"/>
      <c r="AH60" s="27"/>
    </row>
    <row r="61" spans="1:35" hidden="1" x14ac:dyDescent="0.35">
      <c r="D61" s="27"/>
      <c r="E61" s="27"/>
      <c r="N61" s="27"/>
      <c r="O61" s="27"/>
      <c r="P61" s="27"/>
      <c r="Z61" s="27"/>
      <c r="AA61" s="27"/>
      <c r="AB61" s="27"/>
      <c r="AF61" s="27"/>
      <c r="AG61" s="278"/>
      <c r="AH61" s="27"/>
    </row>
    <row r="62" spans="1:35" hidden="1" x14ac:dyDescent="0.35">
      <c r="D62" s="27"/>
      <c r="E62" s="27"/>
      <c r="N62" s="27"/>
      <c r="O62" s="27"/>
      <c r="P62" s="27"/>
      <c r="Z62" s="27"/>
      <c r="AA62" s="27"/>
      <c r="AB62" s="27"/>
      <c r="AF62" s="27"/>
      <c r="AG62" s="278"/>
      <c r="AH62" s="27"/>
    </row>
    <row r="63" spans="1:35" hidden="1" x14ac:dyDescent="0.35">
      <c r="D63" s="27"/>
      <c r="E63" s="27"/>
      <c r="N63" s="27"/>
      <c r="O63" s="27"/>
      <c r="P63" s="27"/>
      <c r="Z63" s="27"/>
      <c r="AA63" s="27"/>
      <c r="AB63" s="27"/>
      <c r="AF63" s="27"/>
      <c r="AG63" s="278"/>
      <c r="AH63" s="27"/>
    </row>
    <row r="64" spans="1:35" hidden="1" x14ac:dyDescent="0.35">
      <c r="D64" s="27"/>
      <c r="E64" s="27"/>
      <c r="N64" s="27"/>
      <c r="O64" s="27"/>
      <c r="P64" s="27"/>
      <c r="Z64" s="27"/>
      <c r="AA64" s="27"/>
      <c r="AB64" s="27"/>
      <c r="AF64" s="27"/>
      <c r="AG64" s="278"/>
      <c r="AH64" s="27"/>
    </row>
    <row r="65" spans="4:34" hidden="1" x14ac:dyDescent="0.35">
      <c r="D65" s="27"/>
      <c r="E65" s="27"/>
      <c r="N65" s="27"/>
      <c r="O65" s="27"/>
      <c r="P65" s="27"/>
      <c r="Z65" s="27"/>
      <c r="AA65" s="27"/>
      <c r="AB65" s="27"/>
      <c r="AF65" s="27"/>
      <c r="AG65" s="278"/>
      <c r="AH65" s="27"/>
    </row>
    <row r="66" spans="4:34" hidden="1" x14ac:dyDescent="0.35">
      <c r="D66" s="27"/>
      <c r="E66" s="27"/>
      <c r="N66" s="27"/>
      <c r="O66" s="27"/>
      <c r="P66" s="27"/>
      <c r="Z66" s="27"/>
      <c r="AA66" s="27"/>
      <c r="AB66" s="27"/>
      <c r="AF66" s="27"/>
      <c r="AG66" s="278"/>
      <c r="AH66" s="27"/>
    </row>
    <row r="67" spans="4:34" hidden="1" x14ac:dyDescent="0.35">
      <c r="D67" s="27"/>
      <c r="E67" s="27"/>
      <c r="N67" s="27"/>
      <c r="O67" s="27"/>
      <c r="P67" s="27"/>
      <c r="Z67" s="27"/>
      <c r="AA67" s="27"/>
      <c r="AB67" s="27"/>
      <c r="AF67" s="27"/>
      <c r="AG67" s="278"/>
      <c r="AH67" s="27"/>
    </row>
    <row r="68" spans="4:34" hidden="1" x14ac:dyDescent="0.35">
      <c r="D68" s="27"/>
      <c r="E68" s="27"/>
      <c r="N68" s="27"/>
      <c r="O68" s="27"/>
      <c r="P68" s="27"/>
      <c r="Z68" s="27"/>
      <c r="AA68" s="27"/>
      <c r="AB68" s="27"/>
      <c r="AF68" s="27"/>
      <c r="AG68" s="278"/>
      <c r="AH68" s="27"/>
    </row>
    <row r="69" spans="4:34" hidden="1" x14ac:dyDescent="0.35">
      <c r="D69" s="27"/>
      <c r="E69" s="27"/>
      <c r="N69" s="27"/>
      <c r="O69" s="27"/>
      <c r="P69" s="27"/>
      <c r="Z69" s="27"/>
      <c r="AA69" s="27"/>
      <c r="AB69" s="27"/>
      <c r="AF69" s="27"/>
      <c r="AG69" s="278"/>
      <c r="AH69" s="27"/>
    </row>
    <row r="70" spans="4:34" hidden="1" x14ac:dyDescent="0.35">
      <c r="D70" s="27"/>
      <c r="E70" s="27"/>
      <c r="N70" s="27"/>
      <c r="O70" s="27"/>
      <c r="P70" s="27"/>
      <c r="Z70" s="27"/>
      <c r="AA70" s="27"/>
      <c r="AB70" s="27"/>
      <c r="AF70" s="27"/>
      <c r="AG70" s="278"/>
      <c r="AH70" s="27"/>
    </row>
    <row r="71" spans="4:34" hidden="1" x14ac:dyDescent="0.35">
      <c r="D71" s="27"/>
      <c r="E71" s="27"/>
      <c r="N71" s="27"/>
      <c r="O71" s="27"/>
      <c r="P71" s="27"/>
      <c r="Z71" s="27"/>
      <c r="AA71" s="27"/>
      <c r="AB71" s="27"/>
      <c r="AF71" s="27"/>
      <c r="AG71" s="278"/>
      <c r="AH71" s="27"/>
    </row>
    <row r="72" spans="4:34" hidden="1" x14ac:dyDescent="0.35">
      <c r="D72" s="27"/>
      <c r="E72" s="27"/>
      <c r="N72" s="27"/>
      <c r="O72" s="27"/>
      <c r="P72" s="27"/>
      <c r="Z72" s="27"/>
      <c r="AA72" s="27"/>
      <c r="AB72" s="27"/>
      <c r="AF72" s="27"/>
      <c r="AG72" s="278"/>
      <c r="AH72" s="27"/>
    </row>
    <row r="73" spans="4:34" hidden="1" x14ac:dyDescent="0.35">
      <c r="D73" s="27"/>
      <c r="E73" s="27"/>
      <c r="N73" s="27"/>
      <c r="O73" s="27"/>
      <c r="P73" s="27"/>
      <c r="Z73" s="27"/>
      <c r="AA73" s="27"/>
      <c r="AB73" s="27"/>
      <c r="AF73" s="27"/>
      <c r="AG73" s="278"/>
      <c r="AH73" s="27"/>
    </row>
    <row r="74" spans="4:34" hidden="1" x14ac:dyDescent="0.35">
      <c r="D74" s="27"/>
      <c r="E74" s="27"/>
      <c r="N74" s="27"/>
      <c r="O74" s="27"/>
      <c r="P74" s="27"/>
      <c r="Z74" s="27"/>
      <c r="AA74" s="27"/>
      <c r="AB74" s="27"/>
      <c r="AF74" s="27"/>
      <c r="AG74" s="278"/>
      <c r="AH74" s="27"/>
    </row>
    <row r="75" spans="4:34" hidden="1" x14ac:dyDescent="0.35">
      <c r="D75" s="27"/>
      <c r="E75" s="27"/>
      <c r="N75" s="27"/>
      <c r="O75" s="27"/>
      <c r="P75" s="27"/>
      <c r="Z75" s="27"/>
      <c r="AA75" s="27"/>
      <c r="AB75" s="27"/>
      <c r="AF75" s="27"/>
      <c r="AG75" s="278"/>
      <c r="AH75" s="27"/>
    </row>
    <row r="76" spans="4:34" hidden="1" x14ac:dyDescent="0.35">
      <c r="D76" s="27"/>
      <c r="E76" s="27"/>
      <c r="N76" s="27"/>
      <c r="O76" s="27"/>
      <c r="P76" s="27"/>
      <c r="Z76" s="27"/>
      <c r="AA76" s="27"/>
      <c r="AB76" s="27"/>
      <c r="AF76" s="27"/>
      <c r="AG76" s="278"/>
      <c r="AH76" s="27"/>
    </row>
    <row r="77" spans="4:34" hidden="1" x14ac:dyDescent="0.35">
      <c r="D77" s="27"/>
      <c r="E77" s="27"/>
      <c r="N77" s="27"/>
      <c r="O77" s="27"/>
      <c r="P77" s="27"/>
      <c r="Z77" s="27"/>
      <c r="AA77" s="27"/>
      <c r="AB77" s="27"/>
      <c r="AF77" s="27"/>
      <c r="AG77" s="278"/>
      <c r="AH77" s="27"/>
    </row>
    <row r="78" spans="4:34" hidden="1" x14ac:dyDescent="0.35">
      <c r="D78" s="27"/>
      <c r="E78" s="27"/>
      <c r="N78" s="27"/>
      <c r="O78" s="27"/>
      <c r="P78" s="27"/>
      <c r="Z78" s="27"/>
      <c r="AA78" s="27"/>
      <c r="AB78" s="27"/>
      <c r="AF78" s="27"/>
      <c r="AG78" s="278"/>
      <c r="AH78" s="27"/>
    </row>
    <row r="79" spans="4:34" hidden="1" x14ac:dyDescent="0.35">
      <c r="D79" s="27"/>
      <c r="E79" s="27"/>
      <c r="N79" s="27"/>
      <c r="O79" s="27"/>
      <c r="P79" s="27"/>
      <c r="Z79" s="27"/>
      <c r="AA79" s="27"/>
      <c r="AB79" s="27"/>
      <c r="AF79" s="27"/>
      <c r="AG79" s="278"/>
      <c r="AH79" s="27"/>
    </row>
    <row r="80" spans="4:34" hidden="1" x14ac:dyDescent="0.35">
      <c r="D80" s="27"/>
      <c r="E80" s="27"/>
      <c r="N80" s="27"/>
      <c r="O80" s="27"/>
      <c r="P80" s="27"/>
      <c r="Z80" s="27"/>
      <c r="AA80" s="27"/>
      <c r="AB80" s="27"/>
      <c r="AF80" s="27"/>
      <c r="AG80" s="278"/>
      <c r="AH80" s="27"/>
    </row>
    <row r="81" spans="4:34" hidden="1" x14ac:dyDescent="0.35">
      <c r="D81" s="27"/>
      <c r="E81" s="27"/>
      <c r="N81" s="27"/>
      <c r="O81" s="27"/>
      <c r="P81" s="27"/>
      <c r="Z81" s="27"/>
      <c r="AA81" s="27"/>
      <c r="AB81" s="27"/>
      <c r="AF81" s="27"/>
      <c r="AG81" s="278"/>
      <c r="AH81" s="27"/>
    </row>
    <row r="82" spans="4:34" hidden="1" x14ac:dyDescent="0.35">
      <c r="D82" s="27"/>
      <c r="E82" s="27"/>
      <c r="N82" s="27"/>
      <c r="O82" s="27"/>
      <c r="P82" s="27"/>
      <c r="Z82" s="27"/>
      <c r="AA82" s="27"/>
      <c r="AB82" s="27"/>
      <c r="AF82" s="27"/>
      <c r="AG82" s="278"/>
      <c r="AH82" s="27"/>
    </row>
    <row r="83" spans="4:34" hidden="1" x14ac:dyDescent="0.35">
      <c r="D83" s="27"/>
      <c r="E83" s="27"/>
      <c r="N83" s="27"/>
      <c r="O83" s="27"/>
      <c r="P83" s="27"/>
      <c r="Z83" s="27"/>
      <c r="AA83" s="27"/>
      <c r="AB83" s="27"/>
      <c r="AF83" s="27"/>
      <c r="AG83" s="278"/>
      <c r="AH83" s="27"/>
    </row>
    <row r="84" spans="4:34" hidden="1" x14ac:dyDescent="0.35">
      <c r="D84" s="27"/>
      <c r="E84" s="27"/>
      <c r="N84" s="27"/>
      <c r="O84" s="27"/>
      <c r="P84" s="27"/>
      <c r="Z84" s="27"/>
      <c r="AA84" s="27"/>
      <c r="AB84" s="27"/>
      <c r="AF84" s="27"/>
      <c r="AG84" s="278"/>
      <c r="AH84" s="27"/>
    </row>
    <row r="85" spans="4:34" hidden="1" x14ac:dyDescent="0.35">
      <c r="D85" s="27"/>
      <c r="E85" s="27"/>
      <c r="N85" s="27"/>
      <c r="O85" s="27"/>
      <c r="P85" s="27"/>
      <c r="Z85" s="27"/>
      <c r="AA85" s="27"/>
      <c r="AB85" s="27"/>
      <c r="AF85" s="27"/>
      <c r="AG85" s="278"/>
      <c r="AH85" s="27"/>
    </row>
    <row r="86" spans="4:34" hidden="1" x14ac:dyDescent="0.35">
      <c r="D86" s="27"/>
      <c r="E86" s="27"/>
      <c r="N86" s="27"/>
      <c r="O86" s="27"/>
      <c r="P86" s="27"/>
      <c r="Z86" s="27"/>
      <c r="AA86" s="27"/>
      <c r="AB86" s="27"/>
      <c r="AF86" s="27"/>
      <c r="AG86" s="278"/>
      <c r="AH86" s="27"/>
    </row>
    <row r="87" spans="4:34" hidden="1" x14ac:dyDescent="0.35">
      <c r="D87" s="27"/>
      <c r="E87" s="27"/>
      <c r="N87" s="27"/>
      <c r="O87" s="27"/>
      <c r="P87" s="27"/>
      <c r="Z87" s="27"/>
      <c r="AA87" s="27"/>
      <c r="AB87" s="27"/>
      <c r="AF87" s="27"/>
      <c r="AG87" s="278"/>
      <c r="AH87" s="27"/>
    </row>
    <row r="88" spans="4:34" hidden="1" x14ac:dyDescent="0.35">
      <c r="D88" s="27"/>
      <c r="E88" s="27"/>
      <c r="N88" s="27"/>
      <c r="O88" s="27"/>
      <c r="P88" s="27"/>
      <c r="Z88" s="27"/>
      <c r="AA88" s="27"/>
      <c r="AB88" s="27"/>
      <c r="AF88" s="27"/>
      <c r="AG88" s="278"/>
      <c r="AH88" s="27"/>
    </row>
    <row r="89" spans="4:34" hidden="1" x14ac:dyDescent="0.35">
      <c r="D89" s="27"/>
      <c r="E89" s="27"/>
      <c r="N89" s="27"/>
      <c r="O89" s="27"/>
      <c r="P89" s="27"/>
      <c r="Z89" s="27"/>
      <c r="AA89" s="27"/>
      <c r="AB89" s="27"/>
      <c r="AF89" s="27"/>
      <c r="AG89" s="278"/>
      <c r="AH89" s="27"/>
    </row>
    <row r="90" spans="4:34" hidden="1" x14ac:dyDescent="0.35">
      <c r="D90" s="27"/>
      <c r="E90" s="27"/>
      <c r="N90" s="27"/>
      <c r="O90" s="27"/>
      <c r="P90" s="27"/>
      <c r="Z90" s="27"/>
      <c r="AA90" s="27"/>
      <c r="AB90" s="27"/>
      <c r="AF90" s="27"/>
      <c r="AG90" s="278"/>
      <c r="AH90" s="27"/>
    </row>
    <row r="91" spans="4:34" hidden="1" x14ac:dyDescent="0.35">
      <c r="D91" s="27"/>
      <c r="E91" s="27"/>
      <c r="N91" s="27"/>
      <c r="O91" s="27"/>
      <c r="P91" s="27"/>
      <c r="Z91" s="27"/>
      <c r="AA91" s="27"/>
      <c r="AB91" s="27"/>
      <c r="AF91" s="27"/>
      <c r="AG91" s="278"/>
      <c r="AH91" s="27"/>
    </row>
    <row r="92" spans="4:34" hidden="1" x14ac:dyDescent="0.35">
      <c r="D92" s="27"/>
      <c r="E92" s="27"/>
      <c r="N92" s="27"/>
      <c r="O92" s="27"/>
      <c r="P92" s="27"/>
      <c r="Z92" s="27"/>
      <c r="AA92" s="27"/>
      <c r="AB92" s="27"/>
      <c r="AF92" s="27"/>
      <c r="AG92" s="278"/>
      <c r="AH92" s="27"/>
    </row>
    <row r="93" spans="4:34" hidden="1" x14ac:dyDescent="0.35">
      <c r="D93" s="27"/>
      <c r="E93" s="27"/>
      <c r="N93" s="27"/>
      <c r="O93" s="27"/>
      <c r="P93" s="27"/>
      <c r="Z93" s="27"/>
      <c r="AA93" s="27"/>
      <c r="AB93" s="27"/>
      <c r="AF93" s="27"/>
      <c r="AG93" s="278"/>
      <c r="AH93" s="27"/>
    </row>
    <row r="94" spans="4:34" hidden="1" x14ac:dyDescent="0.35">
      <c r="D94" s="27"/>
      <c r="E94" s="27"/>
      <c r="N94" s="27"/>
      <c r="O94" s="27"/>
      <c r="P94" s="27"/>
      <c r="Z94" s="27"/>
      <c r="AA94" s="27"/>
      <c r="AB94" s="27"/>
      <c r="AF94" s="27"/>
      <c r="AG94" s="278"/>
      <c r="AH94" s="27"/>
    </row>
    <row r="95" spans="4:34" hidden="1" x14ac:dyDescent="0.35">
      <c r="D95" s="27"/>
      <c r="E95" s="27"/>
      <c r="N95" s="27"/>
      <c r="O95" s="27"/>
      <c r="P95" s="27"/>
      <c r="Z95" s="27"/>
      <c r="AA95" s="27"/>
      <c r="AB95" s="27"/>
      <c r="AF95" s="27"/>
      <c r="AG95" s="278"/>
      <c r="AH95" s="27"/>
    </row>
    <row r="96" spans="4:34" hidden="1" x14ac:dyDescent="0.35">
      <c r="D96" s="27"/>
      <c r="E96" s="27"/>
      <c r="N96" s="27"/>
      <c r="O96" s="27"/>
      <c r="P96" s="27"/>
      <c r="Z96" s="27"/>
      <c r="AA96" s="27"/>
      <c r="AB96" s="27"/>
      <c r="AF96" s="27"/>
      <c r="AG96" s="278"/>
      <c r="AH96" s="27"/>
    </row>
    <row r="97" spans="4:34" hidden="1" x14ac:dyDescent="0.35">
      <c r="D97" s="27"/>
      <c r="E97" s="27"/>
      <c r="N97" s="27"/>
      <c r="O97" s="27"/>
      <c r="P97" s="27"/>
      <c r="Z97" s="27"/>
      <c r="AA97" s="27"/>
      <c r="AB97" s="27"/>
      <c r="AF97" s="27"/>
      <c r="AG97" s="278"/>
      <c r="AH97" s="27"/>
    </row>
    <row r="98" spans="4:34" hidden="1" x14ac:dyDescent="0.35">
      <c r="D98" s="27"/>
      <c r="E98" s="27"/>
      <c r="N98" s="27"/>
      <c r="O98" s="27"/>
      <c r="P98" s="27"/>
      <c r="Z98" s="27"/>
      <c r="AA98" s="27"/>
      <c r="AB98" s="27"/>
      <c r="AF98" s="27"/>
      <c r="AG98" s="278"/>
      <c r="AH98" s="27"/>
    </row>
    <row r="99" spans="4:34" hidden="1" x14ac:dyDescent="0.35">
      <c r="D99" s="27"/>
      <c r="E99" s="27"/>
      <c r="N99" s="27"/>
      <c r="O99" s="27"/>
      <c r="P99" s="27"/>
      <c r="Z99" s="27"/>
      <c r="AA99" s="27"/>
      <c r="AB99" s="27"/>
      <c r="AF99" s="27"/>
      <c r="AG99" s="278"/>
      <c r="AH99" s="27"/>
    </row>
    <row r="100" spans="4:34" hidden="1" x14ac:dyDescent="0.35">
      <c r="D100" s="27"/>
      <c r="E100" s="27"/>
      <c r="N100" s="27"/>
      <c r="O100" s="27"/>
      <c r="P100" s="27"/>
      <c r="Z100" s="27"/>
      <c r="AA100" s="27"/>
      <c r="AB100" s="27"/>
      <c r="AF100" s="27"/>
      <c r="AG100" s="278"/>
      <c r="AH100" s="27"/>
    </row>
    <row r="101" spans="4:34" hidden="1" x14ac:dyDescent="0.35">
      <c r="D101" s="27"/>
      <c r="E101" s="27"/>
      <c r="N101" s="27"/>
      <c r="O101" s="27"/>
      <c r="P101" s="27"/>
      <c r="Z101" s="27"/>
      <c r="AA101" s="27"/>
      <c r="AB101" s="27"/>
      <c r="AF101" s="27"/>
      <c r="AG101" s="278"/>
      <c r="AH101" s="27"/>
    </row>
    <row r="102" spans="4:34" hidden="1" x14ac:dyDescent="0.35">
      <c r="D102" s="27"/>
      <c r="E102" s="27"/>
      <c r="N102" s="27"/>
      <c r="O102" s="27"/>
      <c r="P102" s="27"/>
      <c r="Z102" s="27"/>
      <c r="AA102" s="27"/>
      <c r="AB102" s="27"/>
      <c r="AF102" s="27"/>
      <c r="AG102" s="278"/>
      <c r="AH102" s="27"/>
    </row>
    <row r="103" spans="4:34" hidden="1" x14ac:dyDescent="0.35">
      <c r="D103" s="27"/>
      <c r="E103" s="27"/>
      <c r="N103" s="27"/>
      <c r="O103" s="27"/>
      <c r="P103" s="27"/>
      <c r="Z103" s="27"/>
      <c r="AA103" s="27"/>
      <c r="AB103" s="27"/>
      <c r="AF103" s="27"/>
      <c r="AG103" s="278"/>
      <c r="AH103" s="27"/>
    </row>
    <row r="104" spans="4:34" hidden="1" x14ac:dyDescent="0.35">
      <c r="D104" s="27"/>
      <c r="E104" s="27"/>
      <c r="N104" s="27"/>
      <c r="O104" s="27"/>
      <c r="P104" s="27"/>
      <c r="Z104" s="27"/>
      <c r="AA104" s="27"/>
      <c r="AB104" s="27"/>
      <c r="AF104" s="27"/>
      <c r="AG104" s="278"/>
      <c r="AH104" s="27"/>
    </row>
    <row r="105" spans="4:34" hidden="1" x14ac:dyDescent="0.35">
      <c r="D105" s="27"/>
      <c r="E105" s="27"/>
      <c r="N105" s="27"/>
      <c r="O105" s="27"/>
      <c r="P105" s="27"/>
      <c r="Z105" s="27"/>
      <c r="AA105" s="27"/>
      <c r="AB105" s="27"/>
      <c r="AF105" s="27"/>
      <c r="AG105" s="278"/>
      <c r="AH105" s="27"/>
    </row>
    <row r="106" spans="4:34" hidden="1" x14ac:dyDescent="0.35">
      <c r="D106" s="27"/>
      <c r="E106" s="27"/>
      <c r="N106" s="27"/>
      <c r="O106" s="27"/>
      <c r="P106" s="27"/>
      <c r="Z106" s="27"/>
      <c r="AA106" s="27"/>
      <c r="AB106" s="27"/>
      <c r="AF106" s="27"/>
      <c r="AG106" s="278"/>
      <c r="AH106" s="27"/>
    </row>
    <row r="107" spans="4:34" hidden="1" x14ac:dyDescent="0.35">
      <c r="D107" s="27"/>
      <c r="E107" s="27"/>
      <c r="N107" s="27"/>
      <c r="O107" s="27"/>
      <c r="P107" s="27"/>
      <c r="Z107" s="27"/>
      <c r="AA107" s="27"/>
      <c r="AB107" s="27"/>
      <c r="AF107" s="27"/>
      <c r="AG107" s="278"/>
      <c r="AH107" s="27"/>
    </row>
    <row r="108" spans="4:34" hidden="1" x14ac:dyDescent="0.35">
      <c r="D108" s="27"/>
      <c r="E108" s="27"/>
      <c r="N108" s="27"/>
      <c r="O108" s="27"/>
      <c r="P108" s="27"/>
      <c r="Z108" s="27"/>
      <c r="AA108" s="27"/>
      <c r="AB108" s="27"/>
      <c r="AF108" s="27"/>
      <c r="AG108" s="278"/>
      <c r="AH108" s="27"/>
    </row>
    <row r="109" spans="4:34" hidden="1" x14ac:dyDescent="0.35">
      <c r="D109" s="27"/>
      <c r="E109" s="27"/>
      <c r="N109" s="27"/>
      <c r="O109" s="27"/>
      <c r="P109" s="27"/>
      <c r="Z109" s="27"/>
      <c r="AA109" s="27"/>
      <c r="AB109" s="27"/>
      <c r="AF109" s="27"/>
      <c r="AG109" s="278"/>
      <c r="AH109" s="27"/>
    </row>
    <row r="110" spans="4:34" hidden="1" x14ac:dyDescent="0.35">
      <c r="D110" s="27"/>
      <c r="E110" s="27"/>
      <c r="N110" s="27"/>
      <c r="O110" s="27"/>
      <c r="P110" s="27"/>
      <c r="Z110" s="27"/>
      <c r="AA110" s="27"/>
      <c r="AB110" s="27"/>
      <c r="AF110" s="27"/>
      <c r="AG110" s="278"/>
      <c r="AH110" s="27"/>
    </row>
    <row r="111" spans="4:34" hidden="1" x14ac:dyDescent="0.35">
      <c r="D111" s="27"/>
      <c r="E111" s="27"/>
      <c r="N111" s="27"/>
      <c r="O111" s="27"/>
      <c r="P111" s="27"/>
      <c r="Z111" s="27"/>
      <c r="AA111" s="27"/>
      <c r="AB111" s="27"/>
      <c r="AF111" s="27"/>
      <c r="AG111" s="278"/>
      <c r="AH111" s="27"/>
    </row>
    <row r="112" spans="4:34" hidden="1" x14ac:dyDescent="0.35">
      <c r="D112" s="27"/>
      <c r="E112" s="27"/>
      <c r="N112" s="27"/>
      <c r="O112" s="27"/>
      <c r="P112" s="27"/>
      <c r="Z112" s="27"/>
      <c r="AA112" s="27"/>
      <c r="AB112" s="27"/>
      <c r="AF112" s="27"/>
      <c r="AG112" s="278"/>
      <c r="AH112" s="27"/>
    </row>
    <row r="113" spans="4:34" hidden="1" x14ac:dyDescent="0.35">
      <c r="D113" s="27"/>
      <c r="E113" s="27"/>
      <c r="N113" s="27"/>
      <c r="O113" s="27"/>
      <c r="P113" s="27"/>
      <c r="Z113" s="27"/>
      <c r="AA113" s="27"/>
      <c r="AB113" s="27"/>
      <c r="AF113" s="27"/>
      <c r="AG113" s="278"/>
      <c r="AH113" s="27"/>
    </row>
    <row r="114" spans="4:34" hidden="1" x14ac:dyDescent="0.35">
      <c r="D114" s="27"/>
      <c r="E114" s="27"/>
      <c r="N114" s="27"/>
      <c r="O114" s="27"/>
      <c r="P114" s="27"/>
      <c r="Z114" s="27"/>
      <c r="AA114" s="27"/>
      <c r="AB114" s="27"/>
      <c r="AF114" s="27"/>
      <c r="AG114" s="278"/>
      <c r="AH114" s="27"/>
    </row>
    <row r="115" spans="4:34" hidden="1" x14ac:dyDescent="0.35">
      <c r="D115" s="27"/>
      <c r="E115" s="27"/>
      <c r="N115" s="27"/>
      <c r="O115" s="27"/>
      <c r="P115" s="27"/>
      <c r="Z115" s="27"/>
      <c r="AA115" s="27"/>
      <c r="AB115" s="27"/>
      <c r="AF115" s="27"/>
      <c r="AG115" s="278"/>
      <c r="AH115" s="27"/>
    </row>
    <row r="116" spans="4:34" hidden="1" x14ac:dyDescent="0.35">
      <c r="D116" s="27"/>
      <c r="E116" s="27"/>
      <c r="N116" s="27"/>
      <c r="O116" s="27"/>
      <c r="P116" s="27"/>
      <c r="Z116" s="27"/>
      <c r="AA116" s="27"/>
      <c r="AB116" s="27"/>
      <c r="AF116" s="27"/>
      <c r="AG116" s="278"/>
      <c r="AH116" s="27"/>
    </row>
    <row r="117" spans="4:34" hidden="1" x14ac:dyDescent="0.35">
      <c r="D117" s="27"/>
      <c r="E117" s="27"/>
      <c r="N117" s="27"/>
      <c r="O117" s="27"/>
      <c r="P117" s="27"/>
      <c r="Z117" s="27"/>
      <c r="AA117" s="27"/>
      <c r="AB117" s="27"/>
      <c r="AF117" s="27"/>
      <c r="AG117" s="278"/>
      <c r="AH117" s="27"/>
    </row>
    <row r="118" spans="4:34" hidden="1" x14ac:dyDescent="0.35">
      <c r="D118" s="27"/>
      <c r="E118" s="27"/>
      <c r="N118" s="27"/>
      <c r="O118" s="27"/>
      <c r="P118" s="27"/>
      <c r="Z118" s="27"/>
      <c r="AA118" s="27"/>
      <c r="AB118" s="27"/>
      <c r="AF118" s="27"/>
      <c r="AG118" s="278"/>
      <c r="AH118" s="27"/>
    </row>
    <row r="119" spans="4:34" hidden="1" x14ac:dyDescent="0.35">
      <c r="D119" s="27"/>
      <c r="E119" s="27"/>
      <c r="N119" s="27"/>
      <c r="O119" s="27"/>
      <c r="P119" s="27"/>
      <c r="Z119" s="27"/>
      <c r="AA119" s="27"/>
      <c r="AB119" s="27"/>
      <c r="AF119" s="27"/>
      <c r="AG119" s="278"/>
      <c r="AH119" s="27"/>
    </row>
    <row r="120" spans="4:34" hidden="1" x14ac:dyDescent="0.35">
      <c r="D120" s="27"/>
      <c r="E120" s="27"/>
      <c r="N120" s="27"/>
      <c r="O120" s="27"/>
      <c r="P120" s="27"/>
      <c r="Z120" s="27"/>
      <c r="AA120" s="27"/>
      <c r="AB120" s="27"/>
      <c r="AF120" s="27"/>
      <c r="AG120" s="278"/>
      <c r="AH120" s="27"/>
    </row>
    <row r="121" spans="4:34" hidden="1" x14ac:dyDescent="0.35">
      <c r="D121" s="27"/>
      <c r="E121" s="27"/>
      <c r="N121" s="27"/>
      <c r="O121" s="27"/>
      <c r="P121" s="27"/>
      <c r="Z121" s="27"/>
      <c r="AA121" s="27"/>
      <c r="AB121" s="27"/>
      <c r="AF121" s="27"/>
      <c r="AG121" s="278"/>
      <c r="AH121" s="27"/>
    </row>
    <row r="122" spans="4:34" hidden="1" x14ac:dyDescent="0.35">
      <c r="D122" s="27"/>
      <c r="E122" s="27"/>
      <c r="N122" s="27"/>
      <c r="O122" s="27"/>
      <c r="P122" s="27"/>
      <c r="Z122" s="27"/>
      <c r="AA122" s="27"/>
      <c r="AB122" s="27"/>
      <c r="AF122" s="27"/>
      <c r="AG122" s="278"/>
      <c r="AH122" s="27"/>
    </row>
    <row r="123" spans="4:34" hidden="1" x14ac:dyDescent="0.35">
      <c r="D123" s="27"/>
      <c r="E123" s="27"/>
      <c r="N123" s="27"/>
      <c r="O123" s="27"/>
      <c r="P123" s="27"/>
      <c r="Z123" s="27"/>
      <c r="AA123" s="27"/>
      <c r="AB123" s="27"/>
      <c r="AF123" s="27"/>
      <c r="AG123" s="278"/>
      <c r="AH123" s="27"/>
    </row>
    <row r="124" spans="4:34" hidden="1" x14ac:dyDescent="0.35">
      <c r="D124" s="27"/>
      <c r="E124" s="27"/>
      <c r="N124" s="27"/>
      <c r="O124" s="27"/>
      <c r="P124" s="27"/>
      <c r="Z124" s="27"/>
      <c r="AA124" s="27"/>
      <c r="AB124" s="27"/>
      <c r="AF124" s="27"/>
      <c r="AG124" s="278"/>
      <c r="AH124" s="27"/>
    </row>
    <row r="125" spans="4:34" hidden="1" x14ac:dyDescent="0.35">
      <c r="D125" s="27"/>
      <c r="E125" s="27"/>
      <c r="N125" s="27"/>
      <c r="O125" s="27"/>
      <c r="P125" s="27"/>
      <c r="Z125" s="27"/>
      <c r="AA125" s="27"/>
      <c r="AB125" s="27"/>
      <c r="AF125" s="27"/>
      <c r="AG125" s="278"/>
      <c r="AH125" s="27"/>
    </row>
    <row r="126" spans="4:34" hidden="1" x14ac:dyDescent="0.35">
      <c r="D126" s="27"/>
      <c r="E126" s="27"/>
      <c r="N126" s="27"/>
      <c r="O126" s="27"/>
      <c r="P126" s="27"/>
      <c r="Z126" s="27"/>
      <c r="AA126" s="27"/>
      <c r="AB126" s="27"/>
      <c r="AF126" s="27"/>
      <c r="AG126" s="278"/>
      <c r="AH126" s="27"/>
    </row>
    <row r="127" spans="4:34" hidden="1" x14ac:dyDescent="0.35">
      <c r="D127" s="27"/>
      <c r="E127" s="27"/>
      <c r="N127" s="27"/>
      <c r="O127" s="27"/>
      <c r="P127" s="27"/>
      <c r="Z127" s="27"/>
      <c r="AA127" s="27"/>
      <c r="AB127" s="27"/>
      <c r="AF127" s="27"/>
      <c r="AG127" s="278"/>
      <c r="AH127" s="27"/>
    </row>
    <row r="128" spans="4:34" hidden="1" x14ac:dyDescent="0.35">
      <c r="D128" s="27"/>
      <c r="E128" s="27"/>
      <c r="N128" s="27"/>
      <c r="O128" s="27"/>
      <c r="P128" s="27"/>
      <c r="Z128" s="27"/>
      <c r="AA128" s="27"/>
      <c r="AB128" s="27"/>
      <c r="AF128" s="27"/>
      <c r="AG128" s="278"/>
      <c r="AH128" s="27"/>
    </row>
    <row r="129" spans="4:34" hidden="1" x14ac:dyDescent="0.35">
      <c r="D129" s="27"/>
      <c r="E129" s="27"/>
      <c r="N129" s="27"/>
      <c r="O129" s="27"/>
      <c r="P129" s="27"/>
      <c r="Z129" s="27"/>
      <c r="AA129" s="27"/>
      <c r="AB129" s="27"/>
      <c r="AF129" s="27"/>
      <c r="AG129" s="278"/>
      <c r="AH129" s="27"/>
    </row>
    <row r="130" spans="4:34" hidden="1" x14ac:dyDescent="0.35">
      <c r="D130" s="27"/>
      <c r="E130" s="27"/>
      <c r="N130" s="27"/>
      <c r="O130" s="27"/>
      <c r="P130" s="27"/>
      <c r="Z130" s="27"/>
      <c r="AA130" s="27"/>
      <c r="AB130" s="27"/>
      <c r="AF130" s="27"/>
      <c r="AG130" s="278"/>
      <c r="AH130" s="27"/>
    </row>
    <row r="131" spans="4:34" hidden="1" x14ac:dyDescent="0.35">
      <c r="D131" s="27"/>
      <c r="E131" s="27"/>
      <c r="N131" s="27"/>
      <c r="O131" s="27"/>
      <c r="P131" s="27"/>
      <c r="Z131" s="27"/>
      <c r="AA131" s="27"/>
      <c r="AB131" s="27"/>
      <c r="AF131" s="27"/>
      <c r="AG131" s="278"/>
      <c r="AH131" s="27"/>
    </row>
    <row r="132" spans="4:34" hidden="1" x14ac:dyDescent="0.35">
      <c r="D132" s="27"/>
      <c r="E132" s="27"/>
      <c r="N132" s="27"/>
      <c r="O132" s="27"/>
      <c r="P132" s="27"/>
      <c r="Z132" s="27"/>
      <c r="AA132" s="27"/>
      <c r="AB132" s="27"/>
      <c r="AF132" s="27"/>
      <c r="AG132" s="278"/>
      <c r="AH132" s="27"/>
    </row>
    <row r="133" spans="4:34" hidden="1" x14ac:dyDescent="0.35">
      <c r="D133" s="27"/>
      <c r="E133" s="27"/>
      <c r="N133" s="27"/>
      <c r="O133" s="27"/>
      <c r="P133" s="27"/>
      <c r="Z133" s="27"/>
      <c r="AA133" s="27"/>
      <c r="AB133" s="27"/>
      <c r="AF133" s="27"/>
      <c r="AG133" s="278"/>
      <c r="AH133" s="27"/>
    </row>
    <row r="134" spans="4:34" hidden="1" x14ac:dyDescent="0.35">
      <c r="D134" s="27"/>
      <c r="E134" s="27"/>
      <c r="N134" s="27"/>
      <c r="O134" s="27"/>
      <c r="P134" s="27"/>
      <c r="Z134" s="27"/>
      <c r="AA134" s="27"/>
      <c r="AB134" s="27"/>
      <c r="AF134" s="27"/>
      <c r="AG134" s="278"/>
      <c r="AH134" s="27"/>
    </row>
    <row r="135" spans="4:34" hidden="1" x14ac:dyDescent="0.35">
      <c r="D135" s="27"/>
      <c r="E135" s="27"/>
      <c r="N135" s="27"/>
      <c r="O135" s="27"/>
      <c r="P135" s="27"/>
      <c r="Z135" s="27"/>
      <c r="AA135" s="27"/>
      <c r="AB135" s="27"/>
      <c r="AF135" s="27"/>
      <c r="AG135" s="278"/>
      <c r="AH135" s="27"/>
    </row>
    <row r="136" spans="4:34" hidden="1" x14ac:dyDescent="0.35">
      <c r="D136" s="27"/>
      <c r="E136" s="27"/>
      <c r="N136" s="27"/>
      <c r="O136" s="27"/>
      <c r="P136" s="27"/>
      <c r="Z136" s="27"/>
      <c r="AA136" s="27"/>
      <c r="AB136" s="27"/>
      <c r="AF136" s="27"/>
      <c r="AG136" s="278"/>
      <c r="AH136" s="27"/>
    </row>
    <row r="137" spans="4:34" hidden="1" x14ac:dyDescent="0.35">
      <c r="D137" s="27"/>
      <c r="E137" s="27"/>
      <c r="N137" s="27"/>
      <c r="O137" s="27"/>
      <c r="P137" s="27"/>
      <c r="Z137" s="27"/>
      <c r="AA137" s="27"/>
      <c r="AB137" s="27"/>
      <c r="AF137" s="27"/>
      <c r="AG137" s="278"/>
      <c r="AH137" s="27"/>
    </row>
    <row r="138" spans="4:34" hidden="1" x14ac:dyDescent="0.35">
      <c r="D138" s="27"/>
      <c r="E138" s="27"/>
      <c r="N138" s="27"/>
      <c r="O138" s="27"/>
      <c r="P138" s="27"/>
      <c r="Z138" s="27"/>
      <c r="AA138" s="27"/>
      <c r="AB138" s="27"/>
      <c r="AF138" s="27"/>
      <c r="AG138" s="278"/>
      <c r="AH138" s="27"/>
    </row>
    <row r="139" spans="4:34" hidden="1" x14ac:dyDescent="0.35">
      <c r="D139" s="27"/>
      <c r="E139" s="27"/>
      <c r="N139" s="27"/>
      <c r="O139" s="27"/>
      <c r="P139" s="27"/>
      <c r="Z139" s="27"/>
      <c r="AA139" s="27"/>
      <c r="AB139" s="27"/>
      <c r="AF139" s="27"/>
      <c r="AG139" s="278"/>
      <c r="AH139" s="27"/>
    </row>
    <row r="140" spans="4:34" hidden="1" x14ac:dyDescent="0.35">
      <c r="D140" s="27"/>
      <c r="E140" s="27"/>
      <c r="N140" s="27"/>
      <c r="O140" s="27"/>
      <c r="P140" s="27"/>
      <c r="Z140" s="27"/>
      <c r="AA140" s="27"/>
      <c r="AB140" s="27"/>
      <c r="AF140" s="27"/>
      <c r="AG140" s="278"/>
      <c r="AH140" s="27"/>
    </row>
    <row r="141" spans="4:34" hidden="1" x14ac:dyDescent="0.35">
      <c r="D141" s="27"/>
      <c r="E141" s="27"/>
      <c r="N141" s="27"/>
      <c r="O141" s="27"/>
      <c r="P141" s="27"/>
      <c r="Z141" s="27"/>
      <c r="AA141" s="27"/>
      <c r="AB141" s="27"/>
      <c r="AF141" s="27"/>
      <c r="AG141" s="278"/>
      <c r="AH141" s="27"/>
    </row>
    <row r="142" spans="4:34" hidden="1" x14ac:dyDescent="0.35">
      <c r="D142" s="27"/>
      <c r="E142" s="27"/>
      <c r="N142" s="27"/>
      <c r="O142" s="27"/>
      <c r="P142" s="27"/>
      <c r="Z142" s="27"/>
      <c r="AA142" s="27"/>
      <c r="AB142" s="27"/>
      <c r="AF142" s="27"/>
      <c r="AG142" s="278"/>
      <c r="AH142" s="27"/>
    </row>
    <row r="143" spans="4:34" hidden="1" x14ac:dyDescent="0.35">
      <c r="D143" s="27"/>
      <c r="E143" s="27"/>
      <c r="N143" s="27"/>
      <c r="O143" s="27"/>
      <c r="P143" s="27"/>
      <c r="Z143" s="27"/>
      <c r="AA143" s="27"/>
      <c r="AB143" s="27"/>
      <c r="AF143" s="27"/>
      <c r="AG143" s="278"/>
      <c r="AH143" s="27"/>
    </row>
    <row r="144" spans="4:34" hidden="1" x14ac:dyDescent="0.35">
      <c r="D144" s="27"/>
      <c r="E144" s="27"/>
      <c r="N144" s="27"/>
      <c r="O144" s="27"/>
      <c r="P144" s="27"/>
      <c r="Z144" s="27"/>
      <c r="AA144" s="27"/>
      <c r="AB144" s="27"/>
      <c r="AF144" s="27"/>
      <c r="AG144" s="278"/>
      <c r="AH144" s="27"/>
    </row>
    <row r="145" spans="4:34" hidden="1" x14ac:dyDescent="0.35">
      <c r="D145" s="27"/>
      <c r="E145" s="27"/>
      <c r="N145" s="27"/>
      <c r="O145" s="27"/>
      <c r="P145" s="27"/>
      <c r="Z145" s="27"/>
      <c r="AA145" s="27"/>
      <c r="AB145" s="27"/>
      <c r="AF145" s="27"/>
      <c r="AG145" s="278"/>
      <c r="AH145" s="27"/>
    </row>
    <row r="146" spans="4:34" hidden="1" x14ac:dyDescent="0.35">
      <c r="D146" s="27"/>
      <c r="E146" s="27"/>
      <c r="N146" s="27"/>
      <c r="O146" s="27"/>
      <c r="P146" s="27"/>
      <c r="Z146" s="27"/>
      <c r="AA146" s="27"/>
      <c r="AB146" s="27"/>
      <c r="AF146" s="27"/>
      <c r="AG146" s="278"/>
      <c r="AH146" s="27"/>
    </row>
    <row r="147" spans="4:34" hidden="1" x14ac:dyDescent="0.35">
      <c r="D147" s="27"/>
      <c r="E147" s="27"/>
      <c r="N147" s="27"/>
      <c r="O147" s="27"/>
      <c r="P147" s="27"/>
      <c r="Z147" s="27"/>
      <c r="AA147" s="27"/>
      <c r="AB147" s="27"/>
      <c r="AF147" s="27"/>
      <c r="AG147" s="278"/>
      <c r="AH147" s="27"/>
    </row>
    <row r="148" spans="4:34" hidden="1" x14ac:dyDescent="0.35">
      <c r="D148" s="27"/>
      <c r="E148" s="27"/>
      <c r="N148" s="27"/>
      <c r="O148" s="27"/>
      <c r="P148" s="27"/>
      <c r="Z148" s="27"/>
      <c r="AA148" s="27"/>
      <c r="AB148" s="27"/>
      <c r="AF148" s="27"/>
      <c r="AG148" s="278"/>
      <c r="AH148" s="27"/>
    </row>
    <row r="149" spans="4:34" hidden="1" x14ac:dyDescent="0.35">
      <c r="D149" s="27"/>
      <c r="E149" s="27"/>
      <c r="N149" s="27"/>
      <c r="O149" s="27"/>
      <c r="P149" s="27"/>
      <c r="Z149" s="27"/>
      <c r="AA149" s="27"/>
      <c r="AB149" s="27"/>
      <c r="AF149" s="27"/>
      <c r="AG149" s="278"/>
      <c r="AH149" s="27"/>
    </row>
    <row r="150" spans="4:34" hidden="1" x14ac:dyDescent="0.35">
      <c r="D150" s="27"/>
      <c r="E150" s="27"/>
      <c r="N150" s="27"/>
      <c r="O150" s="27"/>
      <c r="P150" s="27"/>
      <c r="Z150" s="27"/>
      <c r="AA150" s="27"/>
      <c r="AB150" s="27"/>
      <c r="AF150" s="27"/>
      <c r="AG150" s="278"/>
      <c r="AH150" s="27"/>
    </row>
    <row r="151" spans="4:34" hidden="1" x14ac:dyDescent="0.35">
      <c r="D151" s="27"/>
      <c r="E151" s="27"/>
      <c r="N151" s="27"/>
      <c r="O151" s="27"/>
      <c r="P151" s="27"/>
      <c r="Z151" s="27"/>
      <c r="AA151" s="27"/>
      <c r="AB151" s="27"/>
      <c r="AF151" s="27"/>
      <c r="AG151" s="278"/>
      <c r="AH151" s="27"/>
    </row>
    <row r="152" spans="4:34" hidden="1" x14ac:dyDescent="0.35">
      <c r="D152" s="27"/>
      <c r="E152" s="27"/>
      <c r="N152" s="27"/>
      <c r="O152" s="27"/>
      <c r="P152" s="27"/>
      <c r="Z152" s="27"/>
      <c r="AA152" s="27"/>
      <c r="AB152" s="27"/>
      <c r="AF152" s="27"/>
      <c r="AG152" s="278"/>
      <c r="AH152" s="27"/>
    </row>
    <row r="153" spans="4:34" hidden="1" x14ac:dyDescent="0.35">
      <c r="D153" s="27"/>
      <c r="E153" s="27"/>
      <c r="N153" s="27"/>
      <c r="O153" s="27"/>
      <c r="P153" s="27"/>
      <c r="Z153" s="27"/>
      <c r="AA153" s="27"/>
      <c r="AB153" s="27"/>
      <c r="AF153" s="27"/>
      <c r="AG153" s="278"/>
      <c r="AH153" s="27"/>
    </row>
    <row r="154" spans="4:34" hidden="1" x14ac:dyDescent="0.35">
      <c r="D154" s="27"/>
      <c r="E154" s="27"/>
      <c r="N154" s="27"/>
      <c r="O154" s="27"/>
      <c r="P154" s="27"/>
      <c r="Z154" s="27"/>
      <c r="AA154" s="27"/>
      <c r="AB154" s="27"/>
      <c r="AF154" s="27"/>
      <c r="AG154" s="278"/>
      <c r="AH154" s="27"/>
    </row>
    <row r="155" spans="4:34" hidden="1" x14ac:dyDescent="0.35">
      <c r="D155" s="27"/>
      <c r="E155" s="27"/>
      <c r="N155" s="27"/>
      <c r="O155" s="27"/>
      <c r="P155" s="27"/>
      <c r="Z155" s="27"/>
      <c r="AA155" s="27"/>
      <c r="AB155" s="27"/>
      <c r="AF155" s="27"/>
      <c r="AG155" s="278"/>
      <c r="AH155" s="27"/>
    </row>
    <row r="156" spans="4:34" hidden="1" x14ac:dyDescent="0.35">
      <c r="D156" s="27"/>
      <c r="E156" s="27"/>
      <c r="N156" s="27"/>
      <c r="O156" s="27"/>
      <c r="P156" s="27"/>
      <c r="Z156" s="27"/>
      <c r="AA156" s="27"/>
      <c r="AB156" s="27"/>
      <c r="AF156" s="27"/>
      <c r="AG156" s="278"/>
      <c r="AH156" s="27"/>
    </row>
    <row r="157" spans="4:34" hidden="1" x14ac:dyDescent="0.35">
      <c r="D157" s="27"/>
      <c r="E157" s="27"/>
      <c r="N157" s="27"/>
      <c r="O157" s="27"/>
      <c r="P157" s="27"/>
      <c r="Z157" s="27"/>
      <c r="AA157" s="27"/>
      <c r="AB157" s="27"/>
      <c r="AF157" s="27"/>
      <c r="AG157" s="278"/>
      <c r="AH157" s="27"/>
    </row>
    <row r="158" spans="4:34" hidden="1" x14ac:dyDescent="0.35">
      <c r="D158" s="27"/>
      <c r="E158" s="27"/>
      <c r="N158" s="27"/>
      <c r="O158" s="27"/>
      <c r="P158" s="27"/>
      <c r="Z158" s="27"/>
      <c r="AA158" s="27"/>
      <c r="AB158" s="27"/>
      <c r="AF158" s="27"/>
      <c r="AG158" s="278"/>
      <c r="AH158" s="27"/>
    </row>
    <row r="159" spans="4:34" hidden="1" x14ac:dyDescent="0.35">
      <c r="D159" s="27"/>
      <c r="E159" s="27"/>
      <c r="N159" s="27"/>
      <c r="O159" s="27"/>
      <c r="P159" s="27"/>
      <c r="Z159" s="27"/>
      <c r="AA159" s="27"/>
      <c r="AB159" s="27"/>
      <c r="AF159" s="27"/>
      <c r="AG159" s="278"/>
      <c r="AH159" s="27"/>
    </row>
    <row r="160" spans="4:34" hidden="1" x14ac:dyDescent="0.35">
      <c r="D160" s="27"/>
      <c r="E160" s="27"/>
      <c r="N160" s="27"/>
      <c r="O160" s="27"/>
      <c r="P160" s="27"/>
      <c r="Z160" s="27"/>
      <c r="AA160" s="27"/>
      <c r="AB160" s="27"/>
      <c r="AF160" s="27"/>
      <c r="AG160" s="278"/>
      <c r="AH160" s="27"/>
    </row>
    <row r="161" spans="4:34" hidden="1" x14ac:dyDescent="0.35">
      <c r="D161" s="27"/>
      <c r="E161" s="27"/>
      <c r="N161" s="27"/>
      <c r="O161" s="27"/>
      <c r="P161" s="27"/>
      <c r="Z161" s="27"/>
      <c r="AA161" s="27"/>
      <c r="AB161" s="27"/>
      <c r="AF161" s="27"/>
      <c r="AG161" s="278"/>
      <c r="AH161" s="27"/>
    </row>
    <row r="162" spans="4:34" hidden="1" x14ac:dyDescent="0.35">
      <c r="D162" s="27"/>
      <c r="E162" s="27"/>
      <c r="N162" s="27"/>
      <c r="O162" s="27"/>
      <c r="P162" s="27"/>
      <c r="Z162" s="27"/>
      <c r="AA162" s="27"/>
      <c r="AB162" s="27"/>
      <c r="AF162" s="27"/>
      <c r="AG162" s="278"/>
      <c r="AH162" s="27"/>
    </row>
    <row r="163" spans="4:34" hidden="1" x14ac:dyDescent="0.35">
      <c r="D163" s="27"/>
      <c r="E163" s="27"/>
      <c r="N163" s="27"/>
      <c r="O163" s="27"/>
      <c r="P163" s="27"/>
      <c r="Z163" s="27"/>
      <c r="AA163" s="27"/>
      <c r="AB163" s="27"/>
      <c r="AF163" s="27"/>
      <c r="AG163" s="278"/>
      <c r="AH163" s="27"/>
    </row>
    <row r="164" spans="4:34" hidden="1" x14ac:dyDescent="0.35">
      <c r="D164" s="27"/>
      <c r="E164" s="27"/>
      <c r="N164" s="27"/>
      <c r="O164" s="27"/>
      <c r="P164" s="27"/>
      <c r="Z164" s="27"/>
      <c r="AA164" s="27"/>
      <c r="AB164" s="27"/>
      <c r="AF164" s="27"/>
      <c r="AG164" s="278"/>
      <c r="AH164" s="27"/>
    </row>
    <row r="165" spans="4:34" hidden="1" x14ac:dyDescent="0.35">
      <c r="D165" s="27"/>
      <c r="E165" s="27"/>
      <c r="N165" s="27"/>
      <c r="O165" s="27"/>
      <c r="P165" s="27"/>
      <c r="Z165" s="27"/>
      <c r="AA165" s="27"/>
      <c r="AB165" s="27"/>
      <c r="AF165" s="27"/>
      <c r="AG165" s="278"/>
      <c r="AH165" s="27"/>
    </row>
    <row r="166" spans="4:34" hidden="1" x14ac:dyDescent="0.35">
      <c r="D166" s="27"/>
      <c r="E166" s="27"/>
      <c r="N166" s="27"/>
      <c r="O166" s="27"/>
      <c r="P166" s="27"/>
      <c r="Z166" s="27"/>
      <c r="AA166" s="27"/>
      <c r="AB166" s="27"/>
      <c r="AF166" s="27"/>
      <c r="AG166" s="278"/>
      <c r="AH166" s="27"/>
    </row>
    <row r="167" spans="4:34" hidden="1" x14ac:dyDescent="0.35">
      <c r="D167" s="27"/>
      <c r="E167" s="27"/>
      <c r="N167" s="27"/>
      <c r="O167" s="27"/>
      <c r="P167" s="27"/>
      <c r="Z167" s="27"/>
      <c r="AA167" s="27"/>
      <c r="AB167" s="27"/>
      <c r="AF167" s="27"/>
      <c r="AG167" s="278"/>
      <c r="AH167" s="27"/>
    </row>
    <row r="168" spans="4:34" hidden="1" x14ac:dyDescent="0.35">
      <c r="D168" s="27"/>
      <c r="E168" s="27"/>
      <c r="N168" s="27"/>
      <c r="O168" s="27"/>
      <c r="P168" s="27"/>
      <c r="Z168" s="27"/>
      <c r="AA168" s="27"/>
      <c r="AB168" s="27"/>
      <c r="AF168" s="27"/>
      <c r="AG168" s="278"/>
      <c r="AH168" s="27"/>
    </row>
    <row r="169" spans="4:34" hidden="1" x14ac:dyDescent="0.35">
      <c r="D169" s="27"/>
      <c r="E169" s="27"/>
      <c r="N169" s="27"/>
      <c r="O169" s="27"/>
      <c r="P169" s="27"/>
      <c r="Z169" s="27"/>
      <c r="AA169" s="27"/>
      <c r="AB169" s="27"/>
      <c r="AF169" s="27"/>
      <c r="AG169" s="278"/>
      <c r="AH169" s="27"/>
    </row>
    <row r="170" spans="4:34" hidden="1" x14ac:dyDescent="0.35">
      <c r="D170" s="27"/>
      <c r="E170" s="27"/>
      <c r="N170" s="27"/>
      <c r="O170" s="27"/>
      <c r="P170" s="27"/>
      <c r="Z170" s="27"/>
      <c r="AA170" s="27"/>
      <c r="AB170" s="27"/>
      <c r="AF170" s="27"/>
      <c r="AG170" s="278"/>
      <c r="AH170" s="27"/>
    </row>
    <row r="171" spans="4:34" hidden="1" x14ac:dyDescent="0.35">
      <c r="D171" s="27"/>
      <c r="E171" s="27"/>
      <c r="N171" s="27"/>
      <c r="O171" s="27"/>
      <c r="P171" s="27"/>
      <c r="Z171" s="27"/>
      <c r="AA171" s="27"/>
      <c r="AB171" s="27"/>
      <c r="AF171" s="27"/>
      <c r="AG171" s="278"/>
      <c r="AH171" s="27"/>
    </row>
    <row r="172" spans="4:34" hidden="1" x14ac:dyDescent="0.35">
      <c r="D172" s="27"/>
      <c r="E172" s="27"/>
      <c r="N172" s="27"/>
      <c r="O172" s="27"/>
      <c r="P172" s="27"/>
      <c r="Z172" s="27"/>
      <c r="AA172" s="27"/>
      <c r="AB172" s="27"/>
      <c r="AF172" s="27"/>
      <c r="AG172" s="278"/>
      <c r="AH172" s="27"/>
    </row>
    <row r="173" spans="4:34" hidden="1" x14ac:dyDescent="0.35">
      <c r="D173" s="27"/>
      <c r="E173" s="27"/>
      <c r="N173" s="27"/>
      <c r="O173" s="27"/>
      <c r="P173" s="27"/>
      <c r="Z173" s="27"/>
      <c r="AA173" s="27"/>
      <c r="AB173" s="27"/>
      <c r="AF173" s="27"/>
      <c r="AG173" s="278"/>
      <c r="AH173" s="27"/>
    </row>
    <row r="174" spans="4:34" hidden="1" x14ac:dyDescent="0.35">
      <c r="D174" s="27"/>
      <c r="E174" s="27"/>
      <c r="N174" s="27"/>
      <c r="O174" s="27"/>
      <c r="P174" s="27"/>
      <c r="Z174" s="27"/>
      <c r="AA174" s="27"/>
      <c r="AB174" s="27"/>
      <c r="AF174" s="27"/>
      <c r="AG174" s="278"/>
      <c r="AH174" s="27"/>
    </row>
    <row r="175" spans="4:34" hidden="1" x14ac:dyDescent="0.35">
      <c r="D175" s="27"/>
      <c r="E175" s="27"/>
      <c r="N175" s="27"/>
      <c r="O175" s="27"/>
      <c r="P175" s="27"/>
      <c r="Z175" s="27"/>
      <c r="AA175" s="27"/>
      <c r="AB175" s="27"/>
      <c r="AF175" s="27"/>
      <c r="AG175" s="278"/>
      <c r="AH175" s="27"/>
    </row>
    <row r="176" spans="4:34" hidden="1" x14ac:dyDescent="0.35">
      <c r="D176" s="27"/>
      <c r="E176" s="27"/>
      <c r="N176" s="27"/>
      <c r="O176" s="27"/>
      <c r="P176" s="27"/>
      <c r="Z176" s="27"/>
      <c r="AA176" s="27"/>
      <c r="AB176" s="27"/>
      <c r="AF176" s="27"/>
      <c r="AG176" s="278"/>
      <c r="AH176" s="27"/>
    </row>
    <row r="177" spans="4:34" hidden="1" x14ac:dyDescent="0.35">
      <c r="D177" s="27"/>
      <c r="E177" s="27"/>
      <c r="N177" s="27"/>
      <c r="O177" s="27"/>
      <c r="P177" s="27"/>
      <c r="Z177" s="27"/>
      <c r="AA177" s="27"/>
      <c r="AB177" s="27"/>
      <c r="AF177" s="27"/>
      <c r="AG177" s="278"/>
      <c r="AH177" s="27"/>
    </row>
    <row r="178" spans="4:34" hidden="1" x14ac:dyDescent="0.35">
      <c r="D178" s="27"/>
      <c r="E178" s="27"/>
      <c r="N178" s="27"/>
      <c r="O178" s="27"/>
      <c r="P178" s="27"/>
      <c r="Z178" s="27"/>
      <c r="AA178" s="27"/>
      <c r="AB178" s="27"/>
      <c r="AF178" s="27"/>
      <c r="AG178" s="278"/>
      <c r="AH178" s="27"/>
    </row>
    <row r="179" spans="4:34" hidden="1" x14ac:dyDescent="0.35">
      <c r="D179" s="27"/>
      <c r="E179" s="27"/>
      <c r="N179" s="27"/>
      <c r="O179" s="27"/>
      <c r="P179" s="27"/>
      <c r="Z179" s="27"/>
      <c r="AA179" s="27"/>
      <c r="AB179" s="27"/>
      <c r="AF179" s="27"/>
      <c r="AG179" s="278"/>
      <c r="AH179" s="27"/>
    </row>
    <row r="180" spans="4:34" hidden="1" x14ac:dyDescent="0.35">
      <c r="D180" s="27"/>
      <c r="E180" s="27"/>
      <c r="N180" s="27"/>
      <c r="O180" s="27"/>
      <c r="P180" s="27"/>
      <c r="Z180" s="27"/>
      <c r="AA180" s="27"/>
      <c r="AB180" s="27"/>
      <c r="AF180" s="27"/>
      <c r="AG180" s="278"/>
      <c r="AH180" s="27"/>
    </row>
    <row r="181" spans="4:34" hidden="1" x14ac:dyDescent="0.35">
      <c r="D181" s="27"/>
      <c r="E181" s="27"/>
      <c r="N181" s="27"/>
      <c r="O181" s="27"/>
      <c r="P181" s="27"/>
      <c r="Z181" s="27"/>
      <c r="AA181" s="27"/>
      <c r="AB181" s="27"/>
      <c r="AF181" s="27"/>
      <c r="AG181" s="278"/>
      <c r="AH181" s="27"/>
    </row>
    <row r="182" spans="4:34" hidden="1" x14ac:dyDescent="0.35">
      <c r="D182" s="27"/>
      <c r="E182" s="27"/>
      <c r="N182" s="27"/>
      <c r="O182" s="27"/>
      <c r="P182" s="27"/>
      <c r="Z182" s="27"/>
      <c r="AA182" s="27"/>
      <c r="AB182" s="27"/>
      <c r="AF182" s="27"/>
      <c r="AG182" s="278"/>
      <c r="AH182" s="27"/>
    </row>
    <row r="183" spans="4:34" hidden="1" x14ac:dyDescent="0.35">
      <c r="D183" s="27"/>
      <c r="E183" s="27"/>
      <c r="N183" s="27"/>
      <c r="O183" s="27"/>
      <c r="P183" s="27"/>
      <c r="Z183" s="27"/>
      <c r="AA183" s="27"/>
      <c r="AB183" s="27"/>
      <c r="AF183" s="27"/>
      <c r="AG183" s="278"/>
      <c r="AH183" s="27"/>
    </row>
    <row r="184" spans="4:34" hidden="1" x14ac:dyDescent="0.35">
      <c r="D184" s="27"/>
      <c r="E184" s="27"/>
      <c r="N184" s="27"/>
      <c r="O184" s="27"/>
      <c r="P184" s="27"/>
      <c r="Z184" s="27"/>
      <c r="AA184" s="27"/>
      <c r="AB184" s="27"/>
      <c r="AF184" s="27"/>
      <c r="AG184" s="278"/>
      <c r="AH184" s="27"/>
    </row>
    <row r="185" spans="4:34" hidden="1" x14ac:dyDescent="0.35">
      <c r="D185" s="27"/>
      <c r="E185" s="27"/>
      <c r="N185" s="27"/>
      <c r="O185" s="27"/>
      <c r="P185" s="27"/>
      <c r="Z185" s="27"/>
      <c r="AA185" s="27"/>
      <c r="AB185" s="27"/>
      <c r="AF185" s="27"/>
      <c r="AG185" s="278"/>
      <c r="AH185" s="27"/>
    </row>
    <row r="186" spans="4:34" hidden="1" x14ac:dyDescent="0.35">
      <c r="D186" s="27"/>
      <c r="E186" s="27"/>
      <c r="N186" s="27"/>
      <c r="O186" s="27"/>
      <c r="P186" s="27"/>
      <c r="Z186" s="27"/>
      <c r="AA186" s="27"/>
      <c r="AB186" s="27"/>
      <c r="AF186" s="27"/>
      <c r="AG186" s="278"/>
      <c r="AH186" s="27"/>
    </row>
    <row r="187" spans="4:34" hidden="1" x14ac:dyDescent="0.35">
      <c r="D187" s="27"/>
      <c r="E187" s="27"/>
      <c r="N187" s="27"/>
      <c r="O187" s="27"/>
      <c r="P187" s="27"/>
      <c r="Z187" s="27"/>
      <c r="AA187" s="27"/>
      <c r="AB187" s="27"/>
      <c r="AF187" s="27"/>
      <c r="AG187" s="278"/>
      <c r="AH187" s="27"/>
    </row>
    <row r="188" spans="4:34" hidden="1" x14ac:dyDescent="0.35">
      <c r="D188" s="27"/>
      <c r="E188" s="27"/>
      <c r="N188" s="27"/>
      <c r="O188" s="27"/>
      <c r="P188" s="27"/>
      <c r="Z188" s="27"/>
      <c r="AA188" s="27"/>
      <c r="AB188" s="27"/>
      <c r="AF188" s="27"/>
      <c r="AG188" s="278"/>
      <c r="AH188" s="27"/>
    </row>
    <row r="189" spans="4:34" hidden="1" x14ac:dyDescent="0.35">
      <c r="D189" s="27"/>
      <c r="E189" s="27"/>
      <c r="N189" s="27"/>
      <c r="O189" s="27"/>
      <c r="P189" s="27"/>
      <c r="Z189" s="27"/>
      <c r="AA189" s="27"/>
      <c r="AB189" s="27"/>
      <c r="AF189" s="27"/>
      <c r="AG189" s="278"/>
      <c r="AH189" s="27"/>
    </row>
    <row r="190" spans="4:34" hidden="1" x14ac:dyDescent="0.35">
      <c r="D190" s="27"/>
      <c r="E190" s="27"/>
      <c r="N190" s="27"/>
      <c r="O190" s="27"/>
      <c r="P190" s="27"/>
      <c r="Z190" s="27"/>
      <c r="AA190" s="27"/>
      <c r="AB190" s="27"/>
      <c r="AF190" s="27"/>
      <c r="AG190" s="278"/>
      <c r="AH190" s="27"/>
    </row>
    <row r="191" spans="4:34" hidden="1" x14ac:dyDescent="0.35">
      <c r="D191" s="27"/>
      <c r="E191" s="27"/>
      <c r="N191" s="27"/>
      <c r="O191" s="27"/>
      <c r="P191" s="27"/>
      <c r="Z191" s="27"/>
      <c r="AA191" s="27"/>
      <c r="AB191" s="27"/>
      <c r="AF191" s="27"/>
      <c r="AG191" s="278"/>
      <c r="AH191" s="27"/>
    </row>
    <row r="192" spans="4:34" hidden="1" x14ac:dyDescent="0.35">
      <c r="D192" s="27"/>
      <c r="E192" s="27"/>
      <c r="N192" s="27"/>
      <c r="O192" s="27"/>
      <c r="P192" s="27"/>
      <c r="Z192" s="27"/>
      <c r="AA192" s="27"/>
      <c r="AB192" s="27"/>
      <c r="AF192" s="27"/>
      <c r="AG192" s="278"/>
      <c r="AH192" s="27"/>
    </row>
    <row r="193" spans="4:34" hidden="1" x14ac:dyDescent="0.35">
      <c r="D193" s="27"/>
      <c r="E193" s="27"/>
      <c r="N193" s="27"/>
      <c r="O193" s="27"/>
      <c r="P193" s="27"/>
      <c r="Z193" s="27"/>
      <c r="AA193" s="27"/>
      <c r="AB193" s="27"/>
      <c r="AF193" s="27"/>
      <c r="AG193" s="278"/>
      <c r="AH193" s="27"/>
    </row>
    <row r="194" spans="4:34" hidden="1" x14ac:dyDescent="0.35">
      <c r="D194" s="27"/>
      <c r="E194" s="27"/>
      <c r="N194" s="27"/>
      <c r="O194" s="27"/>
      <c r="P194" s="27"/>
      <c r="Z194" s="27"/>
      <c r="AA194" s="27"/>
      <c r="AB194" s="27"/>
      <c r="AF194" s="27"/>
      <c r="AG194" s="278"/>
      <c r="AH194" s="27"/>
    </row>
    <row r="195" spans="4:34" hidden="1" x14ac:dyDescent="0.35">
      <c r="D195" s="27"/>
      <c r="E195" s="27"/>
      <c r="N195" s="27"/>
      <c r="O195" s="27"/>
      <c r="P195" s="27"/>
      <c r="Z195" s="27"/>
      <c r="AA195" s="27"/>
      <c r="AB195" s="27"/>
      <c r="AF195" s="27"/>
      <c r="AG195" s="278"/>
      <c r="AH195" s="27"/>
    </row>
    <row r="196" spans="4:34" hidden="1" x14ac:dyDescent="0.35">
      <c r="D196" s="27"/>
      <c r="E196" s="27"/>
      <c r="N196" s="27"/>
      <c r="O196" s="27"/>
      <c r="P196" s="27"/>
      <c r="Z196" s="27"/>
      <c r="AA196" s="27"/>
      <c r="AB196" s="27"/>
      <c r="AF196" s="27"/>
      <c r="AG196" s="278"/>
      <c r="AH196" s="27"/>
    </row>
    <row r="197" spans="4:34" hidden="1" x14ac:dyDescent="0.35">
      <c r="D197" s="27"/>
      <c r="E197" s="27"/>
      <c r="N197" s="27"/>
      <c r="O197" s="27"/>
      <c r="P197" s="27"/>
      <c r="Z197" s="27"/>
      <c r="AA197" s="27"/>
      <c r="AB197" s="27"/>
      <c r="AF197" s="27"/>
      <c r="AG197" s="278"/>
      <c r="AH197" s="27"/>
    </row>
    <row r="198" spans="4:34" hidden="1" x14ac:dyDescent="0.35">
      <c r="D198" s="27"/>
      <c r="E198" s="27"/>
      <c r="N198" s="27"/>
      <c r="O198" s="27"/>
      <c r="P198" s="27"/>
      <c r="Z198" s="27"/>
      <c r="AA198" s="27"/>
      <c r="AB198" s="27"/>
      <c r="AF198" s="27"/>
      <c r="AG198" s="278"/>
      <c r="AH198" s="27"/>
    </row>
    <row r="199" spans="4:34" hidden="1" x14ac:dyDescent="0.35">
      <c r="D199" s="27"/>
      <c r="E199" s="27"/>
      <c r="N199" s="27"/>
      <c r="O199" s="27"/>
      <c r="P199" s="27"/>
      <c r="Z199" s="27"/>
      <c r="AA199" s="27"/>
      <c r="AB199" s="27"/>
      <c r="AF199" s="27"/>
      <c r="AG199" s="278"/>
      <c r="AH199" s="27"/>
    </row>
    <row r="200" spans="4:34" hidden="1" x14ac:dyDescent="0.35">
      <c r="D200" s="27"/>
      <c r="E200" s="27"/>
      <c r="N200" s="27"/>
      <c r="O200" s="27"/>
      <c r="P200" s="27"/>
      <c r="Z200" s="27"/>
      <c r="AA200" s="27"/>
      <c r="AB200" s="27"/>
      <c r="AF200" s="27"/>
      <c r="AG200" s="278"/>
      <c r="AH200" s="27"/>
    </row>
    <row r="201" spans="4:34" hidden="1" x14ac:dyDescent="0.35">
      <c r="D201" s="27"/>
      <c r="E201" s="27"/>
      <c r="N201" s="27"/>
      <c r="O201" s="27"/>
      <c r="P201" s="27"/>
      <c r="Z201" s="27"/>
      <c r="AA201" s="27"/>
      <c r="AB201" s="27"/>
      <c r="AF201" s="27"/>
      <c r="AG201" s="278"/>
      <c r="AH201" s="27"/>
    </row>
    <row r="202" spans="4:34" hidden="1" x14ac:dyDescent="0.35">
      <c r="D202" s="27"/>
      <c r="E202" s="27"/>
      <c r="N202" s="27"/>
      <c r="O202" s="27"/>
      <c r="P202" s="27"/>
      <c r="Z202" s="27"/>
      <c r="AA202" s="27"/>
      <c r="AB202" s="27"/>
      <c r="AF202" s="27"/>
      <c r="AG202" s="278"/>
      <c r="AH202" s="27"/>
    </row>
    <row r="203" spans="4:34" hidden="1" x14ac:dyDescent="0.35">
      <c r="D203" s="27"/>
      <c r="E203" s="27"/>
      <c r="N203" s="27"/>
      <c r="O203" s="27"/>
      <c r="P203" s="27"/>
      <c r="Z203" s="27"/>
      <c r="AA203" s="27"/>
      <c r="AB203" s="27"/>
      <c r="AF203" s="27"/>
      <c r="AG203" s="278"/>
      <c r="AH203" s="27"/>
    </row>
    <row r="204" spans="4:34" hidden="1" x14ac:dyDescent="0.35">
      <c r="D204" s="27"/>
      <c r="E204" s="27"/>
      <c r="N204" s="27"/>
      <c r="O204" s="27"/>
      <c r="P204" s="27"/>
      <c r="Z204" s="27"/>
      <c r="AA204" s="27"/>
      <c r="AB204" s="27"/>
      <c r="AF204" s="27"/>
      <c r="AG204" s="278"/>
      <c r="AH204" s="27"/>
    </row>
    <row r="205" spans="4:34" hidden="1" x14ac:dyDescent="0.35">
      <c r="D205" s="27"/>
      <c r="E205" s="27"/>
      <c r="N205" s="27"/>
      <c r="O205" s="27"/>
      <c r="P205" s="27"/>
      <c r="Z205" s="27"/>
      <c r="AA205" s="27"/>
      <c r="AB205" s="27"/>
      <c r="AF205" s="27"/>
      <c r="AG205" s="278"/>
      <c r="AH205" s="27"/>
    </row>
    <row r="206" spans="4:34" hidden="1" x14ac:dyDescent="0.35">
      <c r="D206" s="27"/>
      <c r="E206" s="27"/>
      <c r="N206" s="27"/>
      <c r="O206" s="27"/>
      <c r="P206" s="27"/>
      <c r="Z206" s="27"/>
      <c r="AA206" s="27"/>
      <c r="AB206" s="27"/>
      <c r="AF206" s="27"/>
      <c r="AG206" s="278"/>
      <c r="AH206" s="27"/>
    </row>
    <row r="207" spans="4:34" hidden="1" x14ac:dyDescent="0.35">
      <c r="D207" s="27"/>
      <c r="E207" s="27"/>
      <c r="N207" s="27"/>
      <c r="O207" s="27"/>
      <c r="P207" s="27"/>
      <c r="Z207" s="27"/>
      <c r="AA207" s="27"/>
      <c r="AB207" s="27"/>
      <c r="AF207" s="27"/>
      <c r="AG207" s="278"/>
      <c r="AH207" s="27"/>
    </row>
    <row r="208" spans="4:34" hidden="1" x14ac:dyDescent="0.35">
      <c r="D208" s="27"/>
      <c r="E208" s="27"/>
      <c r="N208" s="27"/>
      <c r="O208" s="27"/>
      <c r="P208" s="27"/>
      <c r="Z208" s="27"/>
      <c r="AA208" s="27"/>
      <c r="AB208" s="27"/>
      <c r="AF208" s="27"/>
      <c r="AG208" s="278"/>
      <c r="AH208" s="27"/>
    </row>
    <row r="209" spans="4:34" hidden="1" x14ac:dyDescent="0.35">
      <c r="D209" s="27"/>
      <c r="E209" s="27"/>
      <c r="N209" s="27"/>
      <c r="O209" s="27"/>
      <c r="P209" s="27"/>
      <c r="Z209" s="27"/>
      <c r="AA209" s="27"/>
      <c r="AB209" s="27"/>
      <c r="AF209" s="27"/>
      <c r="AG209" s="278"/>
      <c r="AH209" s="27"/>
    </row>
    <row r="210" spans="4:34" hidden="1" x14ac:dyDescent="0.35">
      <c r="D210" s="27"/>
      <c r="E210" s="27"/>
      <c r="N210" s="27"/>
      <c r="O210" s="27"/>
      <c r="P210" s="27"/>
      <c r="Z210" s="27"/>
      <c r="AA210" s="27"/>
      <c r="AB210" s="27"/>
      <c r="AF210" s="27"/>
      <c r="AG210" s="278"/>
      <c r="AH210" s="27"/>
    </row>
    <row r="211" spans="4:34" hidden="1" x14ac:dyDescent="0.35">
      <c r="D211" s="27"/>
      <c r="E211" s="27"/>
      <c r="N211" s="27"/>
      <c r="O211" s="27"/>
      <c r="P211" s="27"/>
      <c r="Z211" s="27"/>
      <c r="AA211" s="27"/>
      <c r="AB211" s="27"/>
      <c r="AF211" s="27"/>
      <c r="AG211" s="278"/>
      <c r="AH211" s="27"/>
    </row>
    <row r="212" spans="4:34" hidden="1" x14ac:dyDescent="0.35">
      <c r="D212" s="27"/>
      <c r="E212" s="27"/>
      <c r="N212" s="27"/>
      <c r="O212" s="27"/>
      <c r="P212" s="27"/>
      <c r="Z212" s="27"/>
      <c r="AA212" s="27"/>
      <c r="AB212" s="27"/>
      <c r="AF212" s="27"/>
      <c r="AG212" s="278"/>
      <c r="AH212" s="27"/>
    </row>
    <row r="213" spans="4:34" hidden="1" x14ac:dyDescent="0.35">
      <c r="D213" s="27"/>
      <c r="E213" s="27"/>
      <c r="N213" s="27"/>
      <c r="O213" s="27"/>
      <c r="P213" s="27"/>
      <c r="Z213" s="27"/>
      <c r="AA213" s="27"/>
      <c r="AB213" s="27"/>
      <c r="AF213" s="27"/>
      <c r="AG213" s="278"/>
      <c r="AH213" s="27"/>
    </row>
    <row r="214" spans="4:34" hidden="1" x14ac:dyDescent="0.35">
      <c r="D214" s="27"/>
      <c r="E214" s="27"/>
      <c r="N214" s="27"/>
      <c r="O214" s="27"/>
      <c r="P214" s="27"/>
      <c r="Z214" s="27"/>
      <c r="AA214" s="27"/>
      <c r="AB214" s="27"/>
      <c r="AF214" s="27"/>
      <c r="AG214" s="278"/>
      <c r="AH214" s="27"/>
    </row>
    <row r="215" spans="4:34" hidden="1" x14ac:dyDescent="0.35">
      <c r="D215" s="27"/>
      <c r="E215" s="27"/>
      <c r="N215" s="27"/>
      <c r="O215" s="27"/>
      <c r="P215" s="27"/>
      <c r="Z215" s="27"/>
      <c r="AA215" s="27"/>
      <c r="AB215" s="27"/>
      <c r="AF215" s="27"/>
      <c r="AG215" s="278"/>
      <c r="AH215" s="27"/>
    </row>
    <row r="216" spans="4:34" hidden="1" x14ac:dyDescent="0.35">
      <c r="D216" s="27"/>
      <c r="E216" s="27"/>
      <c r="N216" s="27"/>
      <c r="O216" s="27"/>
      <c r="P216" s="27"/>
      <c r="Z216" s="27"/>
      <c r="AA216" s="27"/>
      <c r="AB216" s="27"/>
      <c r="AF216" s="27"/>
      <c r="AG216" s="278"/>
      <c r="AH216" s="27"/>
    </row>
    <row r="217" spans="4:34" hidden="1" x14ac:dyDescent="0.35">
      <c r="D217" s="27"/>
      <c r="E217" s="27"/>
      <c r="N217" s="27"/>
      <c r="O217" s="27"/>
      <c r="P217" s="27"/>
      <c r="Z217" s="27"/>
      <c r="AA217" s="27"/>
      <c r="AB217" s="27"/>
      <c r="AF217" s="27"/>
      <c r="AG217" s="278"/>
      <c r="AH217" s="27"/>
    </row>
    <row r="218" spans="4:34" hidden="1" x14ac:dyDescent="0.35">
      <c r="D218" s="27"/>
      <c r="E218" s="27"/>
      <c r="N218" s="27"/>
      <c r="O218" s="27"/>
      <c r="P218" s="27"/>
      <c r="Z218" s="27"/>
      <c r="AA218" s="27"/>
      <c r="AB218" s="27"/>
      <c r="AF218" s="27"/>
      <c r="AG218" s="278"/>
      <c r="AH218" s="27"/>
    </row>
    <row r="219" spans="4:34" hidden="1" x14ac:dyDescent="0.35">
      <c r="D219" s="27"/>
      <c r="E219" s="27"/>
      <c r="N219" s="27"/>
      <c r="O219" s="27"/>
      <c r="P219" s="27"/>
      <c r="Z219" s="27"/>
      <c r="AA219" s="27"/>
      <c r="AB219" s="27"/>
      <c r="AF219" s="27"/>
      <c r="AG219" s="278"/>
      <c r="AH219" s="27"/>
    </row>
    <row r="220" spans="4:34" hidden="1" x14ac:dyDescent="0.35">
      <c r="D220" s="27"/>
      <c r="E220" s="27"/>
      <c r="N220" s="27"/>
      <c r="O220" s="27"/>
      <c r="P220" s="27"/>
      <c r="Z220" s="27"/>
      <c r="AA220" s="27"/>
      <c r="AB220" s="27"/>
      <c r="AF220" s="27"/>
      <c r="AG220" s="278"/>
      <c r="AH220" s="27"/>
    </row>
    <row r="221" spans="4:34" hidden="1" x14ac:dyDescent="0.35">
      <c r="D221" s="27"/>
      <c r="E221" s="27"/>
      <c r="N221" s="27"/>
      <c r="O221" s="27"/>
      <c r="P221" s="27"/>
      <c r="Z221" s="27"/>
      <c r="AA221" s="27"/>
      <c r="AB221" s="27"/>
      <c r="AF221" s="27"/>
      <c r="AG221" s="278"/>
      <c r="AH221" s="27"/>
    </row>
    <row r="222" spans="4:34" hidden="1" x14ac:dyDescent="0.35">
      <c r="D222" s="27"/>
      <c r="E222" s="27"/>
      <c r="N222" s="27"/>
      <c r="O222" s="27"/>
      <c r="P222" s="27"/>
      <c r="Z222" s="27"/>
      <c r="AA222" s="27"/>
      <c r="AB222" s="27"/>
      <c r="AF222" s="27"/>
      <c r="AG222" s="278"/>
      <c r="AH222" s="27"/>
    </row>
    <row r="223" spans="4:34" hidden="1" x14ac:dyDescent="0.35">
      <c r="D223" s="27"/>
      <c r="E223" s="27"/>
      <c r="N223" s="27"/>
      <c r="O223" s="27"/>
      <c r="P223" s="27"/>
      <c r="Z223" s="27"/>
      <c r="AA223" s="27"/>
      <c r="AB223" s="27"/>
      <c r="AF223" s="27"/>
      <c r="AG223" s="278"/>
      <c r="AH223" s="27"/>
    </row>
    <row r="224" spans="4:34" hidden="1" x14ac:dyDescent="0.35">
      <c r="D224" s="27"/>
      <c r="E224" s="27"/>
      <c r="N224" s="27"/>
      <c r="O224" s="27"/>
      <c r="P224" s="27"/>
      <c r="Z224" s="27"/>
      <c r="AA224" s="27"/>
      <c r="AB224" s="27"/>
      <c r="AF224" s="27"/>
      <c r="AG224" s="278"/>
      <c r="AH224" s="27"/>
    </row>
    <row r="225" spans="4:34" hidden="1" x14ac:dyDescent="0.35">
      <c r="D225" s="27"/>
      <c r="E225" s="27"/>
      <c r="N225" s="27"/>
      <c r="O225" s="27"/>
      <c r="P225" s="27"/>
      <c r="Z225" s="27"/>
      <c r="AA225" s="27"/>
      <c r="AB225" s="27"/>
      <c r="AF225" s="27"/>
      <c r="AG225" s="278"/>
      <c r="AH225" s="27"/>
    </row>
    <row r="226" spans="4:34" hidden="1" x14ac:dyDescent="0.35">
      <c r="D226" s="27"/>
      <c r="E226" s="27"/>
      <c r="N226" s="27"/>
      <c r="O226" s="27"/>
      <c r="P226" s="27"/>
      <c r="Z226" s="27"/>
      <c r="AA226" s="27"/>
      <c r="AB226" s="27"/>
      <c r="AF226" s="27"/>
      <c r="AG226" s="278"/>
      <c r="AH226" s="27"/>
    </row>
    <row r="227" spans="4:34" hidden="1" x14ac:dyDescent="0.35">
      <c r="D227" s="27"/>
      <c r="E227" s="27"/>
      <c r="N227" s="27"/>
      <c r="O227" s="27"/>
      <c r="P227" s="27"/>
      <c r="Z227" s="27"/>
      <c r="AA227" s="27"/>
      <c r="AB227" s="27"/>
      <c r="AF227" s="27"/>
      <c r="AG227" s="278"/>
      <c r="AH227" s="27"/>
    </row>
    <row r="228" spans="4:34" hidden="1" x14ac:dyDescent="0.35">
      <c r="D228" s="27"/>
      <c r="E228" s="27"/>
      <c r="N228" s="27"/>
      <c r="O228" s="27"/>
      <c r="P228" s="27"/>
      <c r="Z228" s="27"/>
      <c r="AA228" s="27"/>
      <c r="AB228" s="27"/>
      <c r="AF228" s="27"/>
      <c r="AG228" s="278"/>
      <c r="AH228" s="27"/>
    </row>
    <row r="229" spans="4:34" hidden="1" x14ac:dyDescent="0.35">
      <c r="D229" s="27"/>
      <c r="E229" s="27"/>
      <c r="N229" s="27"/>
      <c r="O229" s="27"/>
      <c r="P229" s="27"/>
      <c r="Z229" s="27"/>
      <c r="AA229" s="27"/>
      <c r="AB229" s="27"/>
      <c r="AF229" s="27"/>
      <c r="AG229" s="278"/>
      <c r="AH229" s="27"/>
    </row>
    <row r="230" spans="4:34" hidden="1" x14ac:dyDescent="0.35">
      <c r="D230" s="27"/>
      <c r="E230" s="27"/>
      <c r="N230" s="27"/>
      <c r="O230" s="27"/>
      <c r="P230" s="27"/>
      <c r="Z230" s="27"/>
      <c r="AA230" s="27"/>
      <c r="AB230" s="27"/>
      <c r="AF230" s="27"/>
      <c r="AG230" s="278"/>
      <c r="AH230" s="27"/>
    </row>
    <row r="231" spans="4:34" hidden="1" x14ac:dyDescent="0.35">
      <c r="D231" s="27"/>
      <c r="E231" s="27"/>
      <c r="N231" s="27"/>
      <c r="O231" s="27"/>
      <c r="P231" s="27"/>
      <c r="Z231" s="27"/>
      <c r="AA231" s="27"/>
      <c r="AB231" s="27"/>
      <c r="AF231" s="27"/>
      <c r="AG231" s="278"/>
      <c r="AH231" s="27"/>
    </row>
    <row r="232" spans="4:34" hidden="1" x14ac:dyDescent="0.35">
      <c r="D232" s="27"/>
      <c r="E232" s="27"/>
      <c r="N232" s="27"/>
      <c r="O232" s="27"/>
      <c r="P232" s="27"/>
      <c r="Z232" s="27"/>
      <c r="AA232" s="27"/>
      <c r="AB232" s="27"/>
      <c r="AF232" s="27"/>
      <c r="AG232" s="278"/>
      <c r="AH232" s="27"/>
    </row>
    <row r="233" spans="4:34" hidden="1" x14ac:dyDescent="0.35">
      <c r="D233" s="27"/>
      <c r="E233" s="27"/>
      <c r="N233" s="27"/>
      <c r="O233" s="27"/>
      <c r="P233" s="27"/>
      <c r="Z233" s="27"/>
      <c r="AA233" s="27"/>
      <c r="AB233" s="27"/>
      <c r="AF233" s="27"/>
      <c r="AG233" s="278"/>
      <c r="AH233" s="27"/>
    </row>
    <row r="234" spans="4:34" hidden="1" x14ac:dyDescent="0.35">
      <c r="D234" s="27"/>
      <c r="E234" s="27"/>
      <c r="N234" s="27"/>
      <c r="O234" s="27"/>
      <c r="P234" s="27"/>
      <c r="Z234" s="27"/>
      <c r="AA234" s="27"/>
      <c r="AB234" s="27"/>
      <c r="AF234" s="27"/>
      <c r="AG234" s="278"/>
      <c r="AH234" s="27"/>
    </row>
    <row r="235" spans="4:34" hidden="1" x14ac:dyDescent="0.35">
      <c r="D235" s="27"/>
      <c r="E235" s="27"/>
      <c r="N235" s="27"/>
      <c r="O235" s="27"/>
      <c r="P235" s="27"/>
      <c r="Z235" s="27"/>
      <c r="AA235" s="27"/>
      <c r="AB235" s="27"/>
      <c r="AF235" s="27"/>
      <c r="AG235" s="278"/>
      <c r="AH235" s="27"/>
    </row>
    <row r="236" spans="4:34" hidden="1" x14ac:dyDescent="0.35">
      <c r="D236" s="27"/>
      <c r="E236" s="27"/>
      <c r="N236" s="27"/>
      <c r="O236" s="27"/>
      <c r="P236" s="27"/>
      <c r="Z236" s="27"/>
      <c r="AA236" s="27"/>
      <c r="AB236" s="27"/>
      <c r="AF236" s="27"/>
      <c r="AG236" s="278"/>
      <c r="AH236" s="27"/>
    </row>
    <row r="237" spans="4:34" hidden="1" x14ac:dyDescent="0.35">
      <c r="D237" s="27"/>
      <c r="E237" s="27"/>
      <c r="N237" s="27"/>
      <c r="O237" s="27"/>
      <c r="P237" s="27"/>
      <c r="Z237" s="27"/>
      <c r="AA237" s="27"/>
      <c r="AB237" s="27"/>
      <c r="AF237" s="27"/>
      <c r="AG237" s="278"/>
      <c r="AH237" s="27"/>
    </row>
    <row r="238" spans="4:34" hidden="1" x14ac:dyDescent="0.35">
      <c r="D238" s="27"/>
      <c r="E238" s="27"/>
      <c r="N238" s="27"/>
      <c r="O238" s="27"/>
      <c r="P238" s="27"/>
      <c r="Z238" s="27"/>
      <c r="AA238" s="27"/>
      <c r="AB238" s="27"/>
      <c r="AF238" s="27"/>
      <c r="AG238" s="278"/>
      <c r="AH238" s="27"/>
    </row>
    <row r="239" spans="4:34" hidden="1" x14ac:dyDescent="0.35">
      <c r="D239" s="27"/>
      <c r="E239" s="27"/>
      <c r="N239" s="27"/>
      <c r="O239" s="27"/>
      <c r="P239" s="27"/>
      <c r="Z239" s="27"/>
      <c r="AA239" s="27"/>
      <c r="AB239" s="27"/>
      <c r="AF239" s="27"/>
      <c r="AG239" s="278"/>
      <c r="AH239" s="27"/>
    </row>
    <row r="240" spans="4:34" hidden="1" x14ac:dyDescent="0.35">
      <c r="D240" s="27"/>
      <c r="E240" s="27"/>
      <c r="N240" s="27"/>
      <c r="O240" s="27"/>
      <c r="P240" s="27"/>
      <c r="Z240" s="27"/>
      <c r="AA240" s="27"/>
      <c r="AB240" s="27"/>
      <c r="AF240" s="27"/>
      <c r="AG240" s="278"/>
      <c r="AH240" s="27"/>
    </row>
    <row r="241" spans="4:34" hidden="1" x14ac:dyDescent="0.35">
      <c r="D241" s="27"/>
      <c r="E241" s="27"/>
      <c r="N241" s="27"/>
      <c r="O241" s="27"/>
      <c r="P241" s="27"/>
      <c r="Z241" s="27"/>
      <c r="AA241" s="27"/>
      <c r="AB241" s="27"/>
      <c r="AF241" s="27"/>
      <c r="AG241" s="278"/>
      <c r="AH241" s="27"/>
    </row>
    <row r="242" spans="4:34" hidden="1" x14ac:dyDescent="0.35">
      <c r="D242" s="27"/>
      <c r="E242" s="27"/>
      <c r="N242" s="27"/>
      <c r="O242" s="27"/>
      <c r="P242" s="27"/>
      <c r="Z242" s="27"/>
      <c r="AA242" s="27"/>
      <c r="AB242" s="27"/>
      <c r="AF242" s="27"/>
      <c r="AG242" s="278"/>
      <c r="AH242" s="27"/>
    </row>
    <row r="243" spans="4:34" hidden="1" x14ac:dyDescent="0.35">
      <c r="D243" s="27"/>
      <c r="E243" s="27"/>
      <c r="N243" s="27"/>
      <c r="O243" s="27"/>
      <c r="P243" s="27"/>
      <c r="Z243" s="27"/>
      <c r="AA243" s="27"/>
      <c r="AB243" s="27"/>
      <c r="AF243" s="27"/>
      <c r="AG243" s="278"/>
      <c r="AH243" s="27"/>
    </row>
    <row r="244" spans="4:34" hidden="1" x14ac:dyDescent="0.35">
      <c r="D244" s="27"/>
      <c r="E244" s="27"/>
      <c r="N244" s="27"/>
      <c r="O244" s="27"/>
      <c r="P244" s="27"/>
      <c r="Z244" s="27"/>
      <c r="AA244" s="27"/>
      <c r="AB244" s="27"/>
      <c r="AF244" s="27"/>
      <c r="AG244" s="278"/>
      <c r="AH244" s="27"/>
    </row>
    <row r="245" spans="4:34" hidden="1" x14ac:dyDescent="0.35">
      <c r="D245" s="27"/>
      <c r="E245" s="27"/>
      <c r="N245" s="27"/>
      <c r="O245" s="27"/>
      <c r="P245" s="27"/>
      <c r="Z245" s="27"/>
      <c r="AA245" s="27"/>
      <c r="AB245" s="27"/>
      <c r="AF245" s="27"/>
      <c r="AG245" s="278"/>
      <c r="AH245" s="27"/>
    </row>
    <row r="246" spans="4:34" hidden="1" x14ac:dyDescent="0.35">
      <c r="D246" s="27"/>
      <c r="E246" s="27"/>
      <c r="N246" s="27"/>
      <c r="O246" s="27"/>
      <c r="P246" s="27"/>
      <c r="Z246" s="27"/>
      <c r="AA246" s="27"/>
      <c r="AB246" s="27"/>
      <c r="AF246" s="27"/>
      <c r="AG246" s="278"/>
      <c r="AH246" s="27"/>
    </row>
    <row r="247" spans="4:34" hidden="1" x14ac:dyDescent="0.35">
      <c r="D247" s="27"/>
      <c r="E247" s="27"/>
      <c r="N247" s="27"/>
      <c r="O247" s="27"/>
      <c r="P247" s="27"/>
      <c r="Z247" s="27"/>
      <c r="AA247" s="27"/>
      <c r="AB247" s="27"/>
      <c r="AF247" s="27"/>
      <c r="AG247" s="278"/>
      <c r="AH247" s="27"/>
    </row>
    <row r="248" spans="4:34" hidden="1" x14ac:dyDescent="0.35">
      <c r="D248" s="27"/>
      <c r="E248" s="27"/>
      <c r="N248" s="27"/>
      <c r="O248" s="27"/>
      <c r="P248" s="27"/>
      <c r="Z248" s="27"/>
      <c r="AA248" s="27"/>
      <c r="AB248" s="27"/>
      <c r="AF248" s="27"/>
      <c r="AG248" s="278"/>
      <c r="AH248" s="27"/>
    </row>
    <row r="249" spans="4:34" hidden="1" x14ac:dyDescent="0.35">
      <c r="D249" s="27"/>
      <c r="E249" s="27"/>
      <c r="N249" s="27"/>
      <c r="O249" s="27"/>
      <c r="P249" s="27"/>
      <c r="Z249" s="27"/>
      <c r="AA249" s="27"/>
      <c r="AB249" s="27"/>
      <c r="AF249" s="27"/>
      <c r="AG249" s="278"/>
      <c r="AH249" s="27"/>
    </row>
    <row r="250" spans="4:34" hidden="1" x14ac:dyDescent="0.35">
      <c r="D250" s="27"/>
      <c r="E250" s="27"/>
      <c r="N250" s="27"/>
      <c r="O250" s="27"/>
      <c r="P250" s="27"/>
      <c r="Z250" s="27"/>
      <c r="AA250" s="27"/>
      <c r="AB250" s="27"/>
      <c r="AF250" s="27"/>
      <c r="AG250" s="278"/>
      <c r="AH250" s="27"/>
    </row>
    <row r="251" spans="4:34" hidden="1" x14ac:dyDescent="0.35">
      <c r="D251" s="27"/>
      <c r="E251" s="27"/>
      <c r="N251" s="27"/>
      <c r="O251" s="27"/>
      <c r="P251" s="27"/>
      <c r="Z251" s="27"/>
      <c r="AA251" s="27"/>
      <c r="AB251" s="27"/>
      <c r="AF251" s="27"/>
      <c r="AG251" s="278"/>
      <c r="AH251" s="27"/>
    </row>
    <row r="252" spans="4:34" hidden="1" x14ac:dyDescent="0.35">
      <c r="D252" s="27"/>
      <c r="E252" s="27"/>
      <c r="N252" s="27"/>
      <c r="O252" s="27"/>
      <c r="P252" s="27"/>
      <c r="Z252" s="27"/>
      <c r="AA252" s="27"/>
      <c r="AB252" s="27"/>
      <c r="AF252" s="27"/>
      <c r="AG252" s="278"/>
      <c r="AH252" s="27"/>
    </row>
    <row r="253" spans="4:34" hidden="1" x14ac:dyDescent="0.35">
      <c r="D253" s="27"/>
      <c r="E253" s="27"/>
      <c r="N253" s="27"/>
      <c r="O253" s="27"/>
      <c r="P253" s="27"/>
      <c r="Z253" s="27"/>
      <c r="AA253" s="27"/>
      <c r="AB253" s="27"/>
      <c r="AF253" s="27"/>
      <c r="AG253" s="278"/>
      <c r="AH253" s="27"/>
    </row>
    <row r="254" spans="4:34" hidden="1" x14ac:dyDescent="0.35">
      <c r="D254" s="27"/>
      <c r="E254" s="27"/>
      <c r="N254" s="27"/>
      <c r="O254" s="27"/>
      <c r="P254" s="27"/>
      <c r="Z254" s="27"/>
      <c r="AA254" s="27"/>
      <c r="AB254" s="27"/>
      <c r="AF254" s="27"/>
      <c r="AG254" s="278"/>
      <c r="AH254" s="27"/>
    </row>
    <row r="255" spans="4:34" hidden="1" x14ac:dyDescent="0.35">
      <c r="D255" s="27"/>
      <c r="E255" s="27"/>
      <c r="N255" s="27"/>
      <c r="O255" s="27"/>
      <c r="P255" s="27"/>
      <c r="Z255" s="27"/>
      <c r="AA255" s="27"/>
      <c r="AB255" s="27"/>
      <c r="AF255" s="27"/>
      <c r="AG255" s="278"/>
      <c r="AH255" s="27"/>
    </row>
    <row r="256" spans="4:34" hidden="1" x14ac:dyDescent="0.35">
      <c r="D256" s="27"/>
      <c r="E256" s="27"/>
      <c r="N256" s="27"/>
      <c r="O256" s="27"/>
      <c r="P256" s="27"/>
      <c r="Z256" s="27"/>
      <c r="AA256" s="27"/>
      <c r="AB256" s="27"/>
      <c r="AF256" s="27"/>
      <c r="AG256" s="278"/>
      <c r="AH256" s="27"/>
    </row>
    <row r="257" spans="4:34" hidden="1" x14ac:dyDescent="0.35">
      <c r="D257" s="27"/>
      <c r="E257" s="27"/>
      <c r="N257" s="27"/>
      <c r="O257" s="27"/>
      <c r="P257" s="27"/>
      <c r="Z257" s="27"/>
      <c r="AA257" s="27"/>
      <c r="AB257" s="27"/>
      <c r="AF257" s="27"/>
      <c r="AG257" s="278"/>
      <c r="AH257" s="27"/>
    </row>
    <row r="258" spans="4:34" hidden="1" x14ac:dyDescent="0.35">
      <c r="D258" s="27"/>
      <c r="E258" s="27"/>
      <c r="N258" s="27"/>
      <c r="O258" s="27"/>
      <c r="P258" s="27"/>
      <c r="Z258" s="27"/>
      <c r="AA258" s="27"/>
      <c r="AB258" s="27"/>
      <c r="AF258" s="27"/>
      <c r="AG258" s="278"/>
      <c r="AH258" s="27"/>
    </row>
    <row r="259" spans="4:34" hidden="1" x14ac:dyDescent="0.35">
      <c r="D259" s="27"/>
      <c r="E259" s="27"/>
      <c r="N259" s="27"/>
      <c r="O259" s="27"/>
      <c r="P259" s="27"/>
      <c r="Z259" s="27"/>
      <c r="AA259" s="27"/>
      <c r="AB259" s="27"/>
      <c r="AF259" s="27"/>
      <c r="AG259" s="278"/>
      <c r="AH259" s="27"/>
    </row>
    <row r="260" spans="4:34" hidden="1" x14ac:dyDescent="0.35">
      <c r="D260" s="27"/>
      <c r="E260" s="27"/>
      <c r="N260" s="27"/>
      <c r="O260" s="27"/>
      <c r="P260" s="27"/>
      <c r="Z260" s="27"/>
      <c r="AA260" s="27"/>
      <c r="AB260" s="27"/>
      <c r="AF260" s="27"/>
      <c r="AG260" s="278"/>
      <c r="AH260" s="27"/>
    </row>
    <row r="261" spans="4:34" hidden="1" x14ac:dyDescent="0.35">
      <c r="D261" s="27"/>
      <c r="E261" s="27"/>
      <c r="N261" s="27"/>
      <c r="O261" s="27"/>
      <c r="P261" s="27"/>
      <c r="Z261" s="27"/>
      <c r="AA261" s="27"/>
      <c r="AB261" s="27"/>
      <c r="AF261" s="27"/>
      <c r="AG261" s="278"/>
      <c r="AH261" s="27"/>
    </row>
    <row r="262" spans="4:34" hidden="1" x14ac:dyDescent="0.35">
      <c r="D262" s="27"/>
      <c r="E262" s="27"/>
      <c r="N262" s="27"/>
      <c r="O262" s="27"/>
      <c r="P262" s="27"/>
      <c r="Z262" s="27"/>
      <c r="AA262" s="27"/>
      <c r="AB262" s="27"/>
      <c r="AF262" s="27"/>
      <c r="AG262" s="278"/>
      <c r="AH262" s="27"/>
    </row>
    <row r="263" spans="4:34" hidden="1" x14ac:dyDescent="0.35">
      <c r="D263" s="27"/>
      <c r="E263" s="27"/>
      <c r="N263" s="27"/>
      <c r="O263" s="27"/>
      <c r="P263" s="27"/>
      <c r="Z263" s="27"/>
      <c r="AA263" s="27"/>
      <c r="AB263" s="27"/>
      <c r="AF263" s="27"/>
      <c r="AG263" s="278"/>
      <c r="AH263" s="27"/>
    </row>
    <row r="264" spans="4:34" hidden="1" x14ac:dyDescent="0.35">
      <c r="D264" s="27"/>
      <c r="E264" s="27"/>
      <c r="N264" s="27"/>
      <c r="O264" s="27"/>
      <c r="P264" s="27"/>
      <c r="Z264" s="27"/>
      <c r="AA264" s="27"/>
      <c r="AB264" s="27"/>
      <c r="AF264" s="27"/>
      <c r="AG264" s="278"/>
      <c r="AH264" s="27"/>
    </row>
    <row r="265" spans="4:34" hidden="1" x14ac:dyDescent="0.35">
      <c r="D265" s="27"/>
      <c r="E265" s="27"/>
      <c r="N265" s="27"/>
      <c r="O265" s="27"/>
      <c r="P265" s="27"/>
      <c r="Z265" s="27"/>
      <c r="AA265" s="27"/>
      <c r="AB265" s="27"/>
      <c r="AF265" s="27"/>
      <c r="AG265" s="278"/>
      <c r="AH265" s="27"/>
    </row>
    <row r="266" spans="4:34" hidden="1" x14ac:dyDescent="0.35">
      <c r="D266" s="27"/>
      <c r="E266" s="27"/>
      <c r="N266" s="27"/>
      <c r="O266" s="27"/>
      <c r="P266" s="27"/>
      <c r="Z266" s="27"/>
      <c r="AA266" s="27"/>
      <c r="AB266" s="27"/>
      <c r="AF266" s="27"/>
      <c r="AG266" s="278"/>
      <c r="AH266" s="27"/>
    </row>
    <row r="267" spans="4:34" hidden="1" x14ac:dyDescent="0.35">
      <c r="D267" s="27"/>
      <c r="E267" s="27"/>
      <c r="N267" s="27"/>
      <c r="O267" s="27"/>
      <c r="P267" s="27"/>
      <c r="Z267" s="27"/>
      <c r="AA267" s="27"/>
      <c r="AB267" s="27"/>
      <c r="AF267" s="27"/>
      <c r="AG267" s="278"/>
      <c r="AH267" s="27"/>
    </row>
    <row r="268" spans="4:34" hidden="1" x14ac:dyDescent="0.35">
      <c r="D268" s="27"/>
      <c r="E268" s="27"/>
      <c r="N268" s="27"/>
      <c r="O268" s="27"/>
      <c r="P268" s="27"/>
      <c r="Z268" s="27"/>
      <c r="AA268" s="27"/>
      <c r="AB268" s="27"/>
      <c r="AF268" s="27"/>
      <c r="AG268" s="278"/>
      <c r="AH268" s="27"/>
    </row>
    <row r="269" spans="4:34" hidden="1" x14ac:dyDescent="0.35">
      <c r="D269" s="27"/>
      <c r="E269" s="27"/>
      <c r="N269" s="27"/>
      <c r="O269" s="27"/>
      <c r="P269" s="27"/>
      <c r="Z269" s="27"/>
      <c r="AA269" s="27"/>
      <c r="AB269" s="27"/>
      <c r="AF269" s="27"/>
      <c r="AG269" s="278"/>
      <c r="AH269" s="27"/>
    </row>
    <row r="270" spans="4:34" hidden="1" x14ac:dyDescent="0.35">
      <c r="D270" s="27"/>
      <c r="E270" s="27"/>
      <c r="N270" s="27"/>
      <c r="O270" s="27"/>
      <c r="P270" s="27"/>
      <c r="Z270" s="27"/>
      <c r="AA270" s="27"/>
      <c r="AB270" s="27"/>
      <c r="AF270" s="27"/>
      <c r="AG270" s="278"/>
      <c r="AH270" s="27"/>
    </row>
    <row r="271" spans="4:34" hidden="1" x14ac:dyDescent="0.35">
      <c r="D271" s="27"/>
      <c r="E271" s="27"/>
      <c r="N271" s="27"/>
      <c r="O271" s="27"/>
      <c r="P271" s="27"/>
      <c r="Z271" s="27"/>
      <c r="AA271" s="27"/>
      <c r="AB271" s="27"/>
      <c r="AF271" s="27"/>
      <c r="AG271" s="278"/>
      <c r="AH271" s="27"/>
    </row>
    <row r="272" spans="4:34" hidden="1" x14ac:dyDescent="0.35">
      <c r="D272" s="27"/>
      <c r="E272" s="27"/>
      <c r="N272" s="27"/>
      <c r="O272" s="27"/>
      <c r="P272" s="27"/>
      <c r="Z272" s="27"/>
      <c r="AA272" s="27"/>
      <c r="AB272" s="27"/>
      <c r="AF272" s="27"/>
      <c r="AG272" s="278"/>
      <c r="AH272" s="27"/>
    </row>
    <row r="273" spans="4:34" hidden="1" x14ac:dyDescent="0.35">
      <c r="D273" s="27"/>
      <c r="E273" s="27"/>
      <c r="N273" s="27"/>
      <c r="O273" s="27"/>
      <c r="P273" s="27"/>
      <c r="Z273" s="27"/>
      <c r="AA273" s="27"/>
      <c r="AB273" s="27"/>
      <c r="AF273" s="27"/>
      <c r="AG273" s="278"/>
      <c r="AH273" s="27"/>
    </row>
    <row r="274" spans="4:34" hidden="1" x14ac:dyDescent="0.35">
      <c r="D274" s="27"/>
      <c r="E274" s="27"/>
      <c r="N274" s="27"/>
      <c r="O274" s="27"/>
      <c r="P274" s="27"/>
      <c r="Z274" s="27"/>
      <c r="AA274" s="27"/>
      <c r="AB274" s="27"/>
      <c r="AF274" s="27"/>
      <c r="AG274" s="278"/>
      <c r="AH274" s="27"/>
    </row>
    <row r="275" spans="4:34" hidden="1" x14ac:dyDescent="0.35">
      <c r="D275" s="27"/>
      <c r="E275" s="27"/>
      <c r="N275" s="27"/>
      <c r="O275" s="27"/>
      <c r="P275" s="27"/>
      <c r="Z275" s="27"/>
      <c r="AA275" s="27"/>
      <c r="AB275" s="27"/>
      <c r="AF275" s="27"/>
      <c r="AG275" s="278"/>
      <c r="AH275" s="27"/>
    </row>
    <row r="276" spans="4:34" hidden="1" x14ac:dyDescent="0.35">
      <c r="D276" s="27"/>
      <c r="E276" s="27"/>
      <c r="N276" s="27"/>
      <c r="O276" s="27"/>
      <c r="P276" s="27"/>
      <c r="Z276" s="27"/>
      <c r="AA276" s="27"/>
      <c r="AB276" s="27"/>
      <c r="AF276" s="27"/>
      <c r="AG276" s="278"/>
      <c r="AH276" s="27"/>
    </row>
    <row r="277" spans="4:34" hidden="1" x14ac:dyDescent="0.35">
      <c r="D277" s="27"/>
      <c r="E277" s="27"/>
      <c r="N277" s="27"/>
      <c r="O277" s="27"/>
      <c r="P277" s="27"/>
      <c r="Z277" s="27"/>
      <c r="AA277" s="27"/>
      <c r="AB277" s="27"/>
      <c r="AF277" s="27"/>
      <c r="AG277" s="278"/>
      <c r="AH277" s="27"/>
    </row>
    <row r="278" spans="4:34" hidden="1" x14ac:dyDescent="0.35">
      <c r="D278" s="27"/>
      <c r="E278" s="27"/>
      <c r="N278" s="27"/>
      <c r="O278" s="27"/>
      <c r="P278" s="27"/>
      <c r="Z278" s="27"/>
      <c r="AA278" s="27"/>
      <c r="AB278" s="27"/>
      <c r="AF278" s="27"/>
      <c r="AG278" s="278"/>
      <c r="AH278" s="27"/>
    </row>
    <row r="279" spans="4:34" hidden="1" x14ac:dyDescent="0.35">
      <c r="D279" s="27"/>
      <c r="E279" s="27"/>
      <c r="N279" s="27"/>
      <c r="O279" s="27"/>
      <c r="P279" s="27"/>
      <c r="Z279" s="27"/>
      <c r="AA279" s="27"/>
      <c r="AB279" s="27"/>
      <c r="AF279" s="27"/>
      <c r="AG279" s="278"/>
      <c r="AH279" s="27"/>
    </row>
    <row r="280" spans="4:34" hidden="1" x14ac:dyDescent="0.35">
      <c r="D280" s="27"/>
      <c r="E280" s="27"/>
      <c r="N280" s="27"/>
      <c r="O280" s="27"/>
      <c r="P280" s="27"/>
      <c r="Z280" s="27"/>
      <c r="AA280" s="27"/>
      <c r="AB280" s="27"/>
      <c r="AF280" s="27"/>
      <c r="AG280" s="278"/>
      <c r="AH280" s="27"/>
    </row>
    <row r="281" spans="4:34" hidden="1" x14ac:dyDescent="0.35">
      <c r="D281" s="27"/>
      <c r="E281" s="27"/>
      <c r="N281" s="27"/>
      <c r="O281" s="27"/>
      <c r="P281" s="27"/>
      <c r="Z281" s="27"/>
      <c r="AA281" s="27"/>
      <c r="AB281" s="27"/>
      <c r="AF281" s="27"/>
      <c r="AG281" s="278"/>
      <c r="AH281" s="27"/>
    </row>
    <row r="282" spans="4:34" hidden="1" x14ac:dyDescent="0.35">
      <c r="D282" s="27"/>
      <c r="E282" s="27"/>
      <c r="N282" s="27"/>
      <c r="O282" s="27"/>
      <c r="P282" s="27"/>
      <c r="Z282" s="27"/>
      <c r="AA282" s="27"/>
      <c r="AB282" s="27"/>
      <c r="AF282" s="27"/>
      <c r="AG282" s="278"/>
      <c r="AH282" s="27"/>
    </row>
    <row r="283" spans="4:34" hidden="1" x14ac:dyDescent="0.35">
      <c r="D283" s="27"/>
      <c r="E283" s="27"/>
      <c r="N283" s="27"/>
      <c r="O283" s="27"/>
      <c r="P283" s="27"/>
      <c r="Z283" s="27"/>
      <c r="AA283" s="27"/>
      <c r="AB283" s="27"/>
      <c r="AF283" s="27"/>
      <c r="AG283" s="278"/>
      <c r="AH283" s="27"/>
    </row>
    <row r="284" spans="4:34" hidden="1" x14ac:dyDescent="0.35">
      <c r="D284" s="27"/>
      <c r="E284" s="27"/>
      <c r="N284" s="27"/>
      <c r="O284" s="27"/>
      <c r="P284" s="27"/>
      <c r="Z284" s="27"/>
      <c r="AA284" s="27"/>
      <c r="AB284" s="27"/>
      <c r="AF284" s="27"/>
      <c r="AG284" s="278"/>
      <c r="AH284" s="27"/>
    </row>
    <row r="285" spans="4:34" hidden="1" x14ac:dyDescent="0.35">
      <c r="D285" s="27"/>
      <c r="E285" s="27"/>
      <c r="N285" s="27"/>
      <c r="O285" s="27"/>
      <c r="P285" s="27"/>
      <c r="Z285" s="27"/>
      <c r="AA285" s="27"/>
      <c r="AB285" s="27"/>
      <c r="AF285" s="27"/>
      <c r="AG285" s="278"/>
      <c r="AH285" s="27"/>
    </row>
    <row r="286" spans="4:34" hidden="1" x14ac:dyDescent="0.35">
      <c r="D286" s="27"/>
      <c r="E286" s="27"/>
      <c r="N286" s="27"/>
      <c r="O286" s="27"/>
      <c r="P286" s="27"/>
      <c r="Z286" s="27"/>
      <c r="AA286" s="27"/>
      <c r="AB286" s="27"/>
      <c r="AF286" s="27"/>
      <c r="AG286" s="278"/>
      <c r="AH286" s="27"/>
    </row>
    <row r="287" spans="4:34" hidden="1" x14ac:dyDescent="0.35">
      <c r="D287" s="27"/>
      <c r="E287" s="27"/>
      <c r="N287" s="27"/>
      <c r="O287" s="27"/>
      <c r="P287" s="27"/>
      <c r="Z287" s="27"/>
      <c r="AA287" s="27"/>
      <c r="AB287" s="27"/>
      <c r="AF287" s="27"/>
      <c r="AG287" s="278"/>
      <c r="AH287" s="27"/>
    </row>
    <row r="288" spans="4:34" hidden="1" x14ac:dyDescent="0.35">
      <c r="D288" s="27"/>
      <c r="E288" s="27"/>
      <c r="N288" s="27"/>
      <c r="O288" s="27"/>
      <c r="P288" s="27"/>
      <c r="Z288" s="27"/>
      <c r="AA288" s="27"/>
      <c r="AB288" s="27"/>
      <c r="AF288" s="27"/>
      <c r="AG288" s="278"/>
      <c r="AH288" s="27"/>
    </row>
    <row r="289" spans="4:34" hidden="1" x14ac:dyDescent="0.35">
      <c r="D289" s="27"/>
      <c r="E289" s="27"/>
      <c r="N289" s="27"/>
      <c r="O289" s="27"/>
      <c r="P289" s="27"/>
      <c r="Z289" s="27"/>
      <c r="AA289" s="27"/>
      <c r="AB289" s="27"/>
      <c r="AF289" s="27"/>
      <c r="AG289" s="278"/>
      <c r="AH289" s="27"/>
    </row>
    <row r="290" spans="4:34" hidden="1" x14ac:dyDescent="0.35">
      <c r="D290" s="27"/>
      <c r="E290" s="27"/>
      <c r="N290" s="27"/>
      <c r="O290" s="27"/>
      <c r="P290" s="27"/>
      <c r="Z290" s="27"/>
      <c r="AA290" s="27"/>
      <c r="AB290" s="27"/>
      <c r="AF290" s="27"/>
      <c r="AG290" s="278"/>
      <c r="AH290" s="27"/>
    </row>
    <row r="291" spans="4:34" hidden="1" x14ac:dyDescent="0.35">
      <c r="D291" s="27"/>
      <c r="E291" s="27"/>
      <c r="N291" s="27"/>
      <c r="O291" s="27"/>
      <c r="P291" s="27"/>
      <c r="Z291" s="27"/>
      <c r="AA291" s="27"/>
      <c r="AB291" s="27"/>
      <c r="AF291" s="27"/>
      <c r="AG291" s="278"/>
      <c r="AH291" s="27"/>
    </row>
    <row r="292" spans="4:34" hidden="1" x14ac:dyDescent="0.35">
      <c r="D292" s="27"/>
      <c r="E292" s="27"/>
      <c r="N292" s="27"/>
      <c r="O292" s="27"/>
      <c r="P292" s="27"/>
      <c r="Z292" s="27"/>
      <c r="AA292" s="27"/>
      <c r="AB292" s="27"/>
      <c r="AF292" s="27"/>
      <c r="AG292" s="278"/>
      <c r="AH292" s="27"/>
    </row>
    <row r="293" spans="4:34" hidden="1" x14ac:dyDescent="0.35">
      <c r="D293" s="27"/>
      <c r="E293" s="27"/>
      <c r="N293" s="27"/>
      <c r="O293" s="27"/>
      <c r="P293" s="27"/>
      <c r="Z293" s="27"/>
      <c r="AA293" s="27"/>
      <c r="AB293" s="27"/>
      <c r="AF293" s="27"/>
      <c r="AG293" s="278"/>
      <c r="AH293" s="27"/>
    </row>
    <row r="294" spans="4:34" hidden="1" x14ac:dyDescent="0.35">
      <c r="D294" s="27"/>
      <c r="E294" s="27"/>
      <c r="N294" s="27"/>
      <c r="O294" s="27"/>
      <c r="P294" s="27"/>
      <c r="Z294" s="27"/>
      <c r="AA294" s="27"/>
      <c r="AB294" s="27"/>
      <c r="AF294" s="27"/>
      <c r="AG294" s="278"/>
      <c r="AH294" s="27"/>
    </row>
    <row r="295" spans="4:34" hidden="1" x14ac:dyDescent="0.35">
      <c r="D295" s="27"/>
      <c r="E295" s="27"/>
      <c r="N295" s="27"/>
      <c r="O295" s="27"/>
      <c r="P295" s="27"/>
      <c r="Z295" s="27"/>
      <c r="AA295" s="27"/>
      <c r="AB295" s="27"/>
      <c r="AF295" s="27"/>
      <c r="AG295" s="278"/>
      <c r="AH295" s="27"/>
    </row>
    <row r="296" spans="4:34" hidden="1" x14ac:dyDescent="0.35">
      <c r="D296" s="27"/>
      <c r="E296" s="27"/>
      <c r="N296" s="27"/>
      <c r="O296" s="27"/>
      <c r="P296" s="27"/>
      <c r="Z296" s="27"/>
      <c r="AA296" s="27"/>
      <c r="AB296" s="27"/>
      <c r="AF296" s="27"/>
      <c r="AG296" s="278"/>
      <c r="AH296" s="27"/>
    </row>
    <row r="297" spans="4:34" hidden="1" x14ac:dyDescent="0.35">
      <c r="D297" s="27"/>
      <c r="E297" s="27"/>
      <c r="N297" s="27"/>
      <c r="O297" s="27"/>
      <c r="P297" s="27"/>
      <c r="Z297" s="27"/>
      <c r="AA297" s="27"/>
      <c r="AB297" s="27"/>
      <c r="AF297" s="27"/>
      <c r="AG297" s="278"/>
      <c r="AH297" s="27"/>
    </row>
    <row r="298" spans="4:34" hidden="1" x14ac:dyDescent="0.35">
      <c r="D298" s="27"/>
      <c r="E298" s="27"/>
      <c r="N298" s="27"/>
      <c r="O298" s="27"/>
      <c r="P298" s="27"/>
      <c r="Z298" s="27"/>
      <c r="AA298" s="27"/>
      <c r="AB298" s="27"/>
      <c r="AF298" s="27"/>
      <c r="AG298" s="278"/>
      <c r="AH298" s="27"/>
    </row>
    <row r="299" spans="4:34" hidden="1" x14ac:dyDescent="0.35">
      <c r="D299" s="27"/>
      <c r="E299" s="27"/>
      <c r="N299" s="27"/>
      <c r="O299" s="27"/>
      <c r="P299" s="27"/>
      <c r="Z299" s="27"/>
      <c r="AA299" s="27"/>
      <c r="AB299" s="27"/>
      <c r="AF299" s="27"/>
      <c r="AG299" s="278"/>
      <c r="AH299" s="27"/>
    </row>
    <row r="300" spans="4:34" hidden="1" x14ac:dyDescent="0.35">
      <c r="D300" s="27"/>
      <c r="E300" s="27"/>
      <c r="N300" s="27"/>
      <c r="O300" s="27"/>
      <c r="P300" s="27"/>
      <c r="Z300" s="27"/>
      <c r="AA300" s="27"/>
      <c r="AB300" s="27"/>
      <c r="AF300" s="27"/>
      <c r="AG300" s="278"/>
      <c r="AH300" s="27"/>
    </row>
    <row r="301" spans="4:34" hidden="1" x14ac:dyDescent="0.35">
      <c r="D301" s="27"/>
      <c r="E301" s="27"/>
      <c r="N301" s="27"/>
      <c r="O301" s="27"/>
      <c r="P301" s="27"/>
      <c r="Z301" s="27"/>
      <c r="AA301" s="27"/>
      <c r="AB301" s="27"/>
      <c r="AF301" s="27"/>
      <c r="AG301" s="278"/>
      <c r="AH301" s="27"/>
    </row>
    <row r="302" spans="4:34" hidden="1" x14ac:dyDescent="0.35">
      <c r="D302" s="27"/>
      <c r="E302" s="27"/>
      <c r="N302" s="27"/>
      <c r="O302" s="27"/>
      <c r="P302" s="27"/>
      <c r="Z302" s="27"/>
      <c r="AA302" s="27"/>
      <c r="AB302" s="27"/>
      <c r="AF302" s="27"/>
      <c r="AG302" s="278"/>
      <c r="AH302" s="27"/>
    </row>
    <row r="303" spans="4:34" hidden="1" x14ac:dyDescent="0.35">
      <c r="D303" s="27"/>
      <c r="E303" s="27"/>
      <c r="N303" s="27"/>
      <c r="O303" s="27"/>
      <c r="P303" s="27"/>
      <c r="Z303" s="27"/>
      <c r="AA303" s="27"/>
      <c r="AB303" s="27"/>
      <c r="AF303" s="27"/>
      <c r="AG303" s="278"/>
      <c r="AH303" s="27"/>
    </row>
    <row r="304" spans="4:34" hidden="1" x14ac:dyDescent="0.35">
      <c r="D304" s="27"/>
      <c r="E304" s="27"/>
      <c r="N304" s="27"/>
      <c r="O304" s="27"/>
      <c r="P304" s="27"/>
      <c r="Z304" s="27"/>
      <c r="AA304" s="27"/>
      <c r="AB304" s="27"/>
      <c r="AF304" s="27"/>
      <c r="AG304" s="278"/>
      <c r="AH304" s="27"/>
    </row>
    <row r="305" spans="4:34" hidden="1" x14ac:dyDescent="0.35">
      <c r="D305" s="27"/>
      <c r="E305" s="27"/>
      <c r="N305" s="27"/>
      <c r="O305" s="27"/>
      <c r="P305" s="27"/>
      <c r="Z305" s="27"/>
      <c r="AA305" s="27"/>
      <c r="AB305" s="27"/>
      <c r="AF305" s="27"/>
      <c r="AG305" s="278"/>
      <c r="AH305" s="27"/>
    </row>
    <row r="306" spans="4:34" hidden="1" x14ac:dyDescent="0.35">
      <c r="D306" s="27"/>
      <c r="E306" s="27"/>
      <c r="N306" s="27"/>
      <c r="O306" s="27"/>
      <c r="P306" s="27"/>
      <c r="Z306" s="27"/>
      <c r="AA306" s="27"/>
      <c r="AB306" s="27"/>
      <c r="AF306" s="27"/>
      <c r="AG306" s="278"/>
      <c r="AH306" s="27"/>
    </row>
    <row r="307" spans="4:34" hidden="1" x14ac:dyDescent="0.35">
      <c r="D307" s="27"/>
      <c r="E307" s="27"/>
      <c r="N307" s="27"/>
      <c r="O307" s="27"/>
      <c r="P307" s="27"/>
      <c r="Z307" s="27"/>
      <c r="AA307" s="27"/>
      <c r="AB307" s="27"/>
      <c r="AF307" s="27"/>
      <c r="AG307" s="278"/>
      <c r="AH307" s="27"/>
    </row>
    <row r="308" spans="4:34" hidden="1" x14ac:dyDescent="0.35">
      <c r="D308" s="27"/>
      <c r="E308" s="27"/>
      <c r="N308" s="27"/>
      <c r="O308" s="27"/>
      <c r="P308" s="27"/>
      <c r="Z308" s="27"/>
      <c r="AA308" s="27"/>
      <c r="AB308" s="27"/>
      <c r="AF308" s="27"/>
      <c r="AG308" s="278"/>
      <c r="AH308" s="27"/>
    </row>
    <row r="309" spans="4:34" hidden="1" x14ac:dyDescent="0.35">
      <c r="D309" s="27"/>
      <c r="E309" s="27"/>
      <c r="N309" s="27"/>
      <c r="O309" s="27"/>
      <c r="P309" s="27"/>
      <c r="Z309" s="27"/>
      <c r="AA309" s="27"/>
      <c r="AB309" s="27"/>
      <c r="AF309" s="27"/>
      <c r="AG309" s="278"/>
      <c r="AH309" s="27"/>
    </row>
    <row r="310" spans="4:34" hidden="1" x14ac:dyDescent="0.35">
      <c r="D310" s="27"/>
      <c r="E310" s="27"/>
      <c r="N310" s="27"/>
      <c r="O310" s="27"/>
      <c r="P310" s="27"/>
      <c r="Z310" s="27"/>
      <c r="AA310" s="27"/>
      <c r="AB310" s="27"/>
      <c r="AF310" s="27"/>
      <c r="AG310" s="278"/>
      <c r="AH310" s="27"/>
    </row>
    <row r="311" spans="4:34" hidden="1" x14ac:dyDescent="0.35">
      <c r="D311" s="27"/>
      <c r="E311" s="27"/>
      <c r="N311" s="27"/>
      <c r="O311" s="27"/>
      <c r="P311" s="27"/>
      <c r="Z311" s="27"/>
      <c r="AA311" s="27"/>
      <c r="AB311" s="27"/>
      <c r="AF311" s="27"/>
      <c r="AG311" s="278"/>
      <c r="AH311" s="27"/>
    </row>
    <row r="312" spans="4:34" hidden="1" x14ac:dyDescent="0.35">
      <c r="D312" s="27"/>
      <c r="E312" s="27"/>
      <c r="N312" s="27"/>
      <c r="O312" s="27"/>
      <c r="P312" s="27"/>
      <c r="Z312" s="27"/>
      <c r="AA312" s="27"/>
      <c r="AB312" s="27"/>
      <c r="AF312" s="27"/>
      <c r="AG312" s="278"/>
      <c r="AH312" s="27"/>
    </row>
    <row r="313" spans="4:34" hidden="1" x14ac:dyDescent="0.35">
      <c r="D313" s="27"/>
      <c r="E313" s="27"/>
      <c r="N313" s="27"/>
      <c r="O313" s="27"/>
      <c r="P313" s="27"/>
      <c r="Z313" s="27"/>
      <c r="AA313" s="27"/>
      <c r="AB313" s="27"/>
      <c r="AF313" s="27"/>
      <c r="AG313" s="278"/>
      <c r="AH313" s="27"/>
    </row>
    <row r="314" spans="4:34" hidden="1" x14ac:dyDescent="0.35">
      <c r="D314" s="27"/>
      <c r="E314" s="27"/>
      <c r="N314" s="27"/>
      <c r="O314" s="27"/>
      <c r="P314" s="27"/>
      <c r="Z314" s="27"/>
      <c r="AA314" s="27"/>
      <c r="AB314" s="27"/>
      <c r="AF314" s="27"/>
      <c r="AG314" s="278"/>
      <c r="AH314" s="27"/>
    </row>
    <row r="315" spans="4:34" hidden="1" x14ac:dyDescent="0.35">
      <c r="D315" s="27"/>
      <c r="E315" s="27"/>
      <c r="N315" s="27"/>
      <c r="O315" s="27"/>
      <c r="P315" s="27"/>
      <c r="Z315" s="27"/>
      <c r="AA315" s="27"/>
      <c r="AB315" s="27"/>
      <c r="AF315" s="27"/>
      <c r="AG315" s="278"/>
      <c r="AH315" s="27"/>
    </row>
    <row r="316" spans="4:34" hidden="1" x14ac:dyDescent="0.35">
      <c r="D316" s="27"/>
      <c r="E316" s="27"/>
      <c r="N316" s="27"/>
      <c r="O316" s="27"/>
      <c r="P316" s="27"/>
      <c r="Z316" s="27"/>
      <c r="AA316" s="27"/>
      <c r="AB316" s="27"/>
      <c r="AF316" s="27"/>
      <c r="AG316" s="278"/>
      <c r="AH316" s="27"/>
    </row>
    <row r="317" spans="4:34" hidden="1" x14ac:dyDescent="0.35">
      <c r="D317" s="27"/>
      <c r="E317" s="27"/>
      <c r="N317" s="27"/>
      <c r="O317" s="27"/>
      <c r="P317" s="27"/>
      <c r="Z317" s="27"/>
      <c r="AA317" s="27"/>
      <c r="AB317" s="27"/>
      <c r="AF317" s="27"/>
      <c r="AG317" s="278"/>
      <c r="AH317" s="27"/>
    </row>
    <row r="318" spans="4:34" hidden="1" x14ac:dyDescent="0.35">
      <c r="D318" s="27"/>
      <c r="E318" s="27"/>
      <c r="N318" s="27"/>
      <c r="O318" s="27"/>
      <c r="P318" s="27"/>
      <c r="Z318" s="27"/>
      <c r="AA318" s="27"/>
      <c r="AB318" s="27"/>
      <c r="AF318" s="27"/>
      <c r="AG318" s="278"/>
      <c r="AH318" s="27"/>
    </row>
    <row r="319" spans="4:34" hidden="1" x14ac:dyDescent="0.35">
      <c r="D319" s="27"/>
      <c r="E319" s="27"/>
      <c r="N319" s="27"/>
      <c r="O319" s="27"/>
      <c r="P319" s="27"/>
      <c r="Z319" s="27"/>
      <c r="AA319" s="27"/>
      <c r="AB319" s="27"/>
      <c r="AF319" s="27"/>
      <c r="AG319" s="278"/>
      <c r="AH319" s="27"/>
    </row>
    <row r="320" spans="4:34" hidden="1" x14ac:dyDescent="0.35">
      <c r="D320" s="27"/>
      <c r="E320" s="27"/>
      <c r="N320" s="27"/>
      <c r="O320" s="27"/>
      <c r="P320" s="27"/>
      <c r="Z320" s="27"/>
      <c r="AA320" s="27"/>
      <c r="AB320" s="27"/>
      <c r="AF320" s="27"/>
      <c r="AG320" s="278"/>
      <c r="AH320" s="27"/>
    </row>
    <row r="321" spans="4:34" hidden="1" x14ac:dyDescent="0.35">
      <c r="D321" s="27"/>
      <c r="E321" s="27"/>
      <c r="N321" s="27"/>
      <c r="O321" s="27"/>
      <c r="P321" s="27"/>
      <c r="Z321" s="27"/>
      <c r="AA321" s="27"/>
      <c r="AB321" s="27"/>
      <c r="AF321" s="27"/>
      <c r="AG321" s="278"/>
      <c r="AH321" s="27"/>
    </row>
    <row r="322" spans="4:34" hidden="1" x14ac:dyDescent="0.35">
      <c r="D322" s="27"/>
      <c r="E322" s="27"/>
      <c r="N322" s="27"/>
      <c r="O322" s="27"/>
      <c r="P322" s="27"/>
      <c r="Z322" s="27"/>
      <c r="AA322" s="27"/>
      <c r="AB322" s="27"/>
      <c r="AF322" s="27"/>
      <c r="AG322" s="278"/>
      <c r="AH322" s="27"/>
    </row>
    <row r="323" spans="4:34" hidden="1" x14ac:dyDescent="0.35">
      <c r="D323" s="27"/>
      <c r="E323" s="27"/>
      <c r="N323" s="27"/>
      <c r="O323" s="27"/>
      <c r="P323" s="27"/>
      <c r="Z323" s="27"/>
      <c r="AA323" s="27"/>
      <c r="AB323" s="27"/>
      <c r="AF323" s="27"/>
      <c r="AG323" s="278"/>
      <c r="AH323" s="27"/>
    </row>
    <row r="324" spans="4:34" hidden="1" x14ac:dyDescent="0.35">
      <c r="D324" s="27"/>
      <c r="E324" s="27"/>
      <c r="N324" s="27"/>
      <c r="O324" s="27"/>
      <c r="P324" s="27"/>
      <c r="Z324" s="27"/>
      <c r="AA324" s="27"/>
      <c r="AB324" s="27"/>
      <c r="AF324" s="27"/>
      <c r="AG324" s="278"/>
      <c r="AH324" s="27"/>
    </row>
    <row r="325" spans="4:34" hidden="1" x14ac:dyDescent="0.35">
      <c r="D325" s="27"/>
      <c r="E325" s="27"/>
      <c r="N325" s="27"/>
      <c r="O325" s="27"/>
      <c r="P325" s="27"/>
      <c r="Z325" s="27"/>
      <c r="AA325" s="27"/>
      <c r="AB325" s="27"/>
      <c r="AF325" s="27"/>
      <c r="AG325" s="278"/>
      <c r="AH325" s="27"/>
    </row>
    <row r="326" spans="4:34" hidden="1" x14ac:dyDescent="0.35">
      <c r="D326" s="27"/>
      <c r="E326" s="27"/>
      <c r="N326" s="27"/>
      <c r="O326" s="27"/>
      <c r="P326" s="27"/>
      <c r="Z326" s="27"/>
      <c r="AA326" s="27"/>
      <c r="AB326" s="27"/>
      <c r="AF326" s="27"/>
      <c r="AG326" s="278"/>
      <c r="AH326" s="27"/>
    </row>
    <row r="327" spans="4:34" hidden="1" x14ac:dyDescent="0.35">
      <c r="D327" s="27"/>
      <c r="E327" s="27"/>
      <c r="N327" s="27"/>
      <c r="O327" s="27"/>
      <c r="P327" s="27"/>
      <c r="Z327" s="27"/>
      <c r="AA327" s="27"/>
      <c r="AB327" s="27"/>
      <c r="AF327" s="27"/>
      <c r="AG327" s="278"/>
      <c r="AH327" s="27"/>
    </row>
    <row r="328" spans="4:34" hidden="1" x14ac:dyDescent="0.35">
      <c r="D328" s="27"/>
      <c r="E328" s="27"/>
      <c r="N328" s="27"/>
      <c r="O328" s="27"/>
      <c r="P328" s="27"/>
      <c r="Z328" s="27"/>
      <c r="AA328" s="27"/>
      <c r="AB328" s="27"/>
      <c r="AF328" s="27"/>
      <c r="AG328" s="278"/>
      <c r="AH328" s="27"/>
    </row>
    <row r="329" spans="4:34" hidden="1" x14ac:dyDescent="0.35">
      <c r="D329" s="27"/>
      <c r="E329" s="27"/>
      <c r="N329" s="27"/>
      <c r="O329" s="27"/>
      <c r="P329" s="27"/>
      <c r="Z329" s="27"/>
      <c r="AA329" s="27"/>
      <c r="AB329" s="27"/>
      <c r="AF329" s="27"/>
      <c r="AG329" s="278"/>
      <c r="AH329" s="27"/>
    </row>
    <row r="330" spans="4:34" hidden="1" x14ac:dyDescent="0.35">
      <c r="D330" s="27"/>
      <c r="E330" s="27"/>
      <c r="N330" s="27"/>
      <c r="O330" s="27"/>
      <c r="P330" s="27"/>
      <c r="Z330" s="27"/>
      <c r="AA330" s="27"/>
      <c r="AB330" s="27"/>
      <c r="AF330" s="27"/>
      <c r="AG330" s="278"/>
      <c r="AH330" s="27"/>
    </row>
    <row r="331" spans="4:34" hidden="1" x14ac:dyDescent="0.35">
      <c r="D331" s="27"/>
      <c r="E331" s="27"/>
      <c r="N331" s="27"/>
      <c r="O331" s="27"/>
      <c r="P331" s="27"/>
      <c r="Z331" s="27"/>
      <c r="AA331" s="27"/>
      <c r="AB331" s="27"/>
      <c r="AF331" s="27"/>
      <c r="AG331" s="278"/>
      <c r="AH331" s="27"/>
    </row>
    <row r="332" spans="4:34" hidden="1" x14ac:dyDescent="0.35">
      <c r="D332" s="27"/>
      <c r="E332" s="27"/>
      <c r="N332" s="27"/>
      <c r="O332" s="27"/>
      <c r="P332" s="27"/>
      <c r="Z332" s="27"/>
      <c r="AA332" s="27"/>
      <c r="AB332" s="27"/>
      <c r="AF332" s="27"/>
      <c r="AG332" s="278"/>
      <c r="AH332" s="27"/>
    </row>
    <row r="333" spans="4:34" hidden="1" x14ac:dyDescent="0.35">
      <c r="D333" s="27"/>
      <c r="E333" s="27"/>
      <c r="N333" s="27"/>
      <c r="O333" s="27"/>
      <c r="P333" s="27"/>
      <c r="Z333" s="27"/>
      <c r="AA333" s="27"/>
      <c r="AB333" s="27"/>
      <c r="AF333" s="27"/>
      <c r="AG333" s="278"/>
      <c r="AH333" s="27"/>
    </row>
    <row r="334" spans="4:34" hidden="1" x14ac:dyDescent="0.35">
      <c r="D334" s="27"/>
      <c r="E334" s="27"/>
      <c r="N334" s="27"/>
      <c r="O334" s="27"/>
      <c r="P334" s="27"/>
      <c r="Z334" s="27"/>
      <c r="AA334" s="27"/>
      <c r="AB334" s="27"/>
      <c r="AF334" s="27"/>
      <c r="AG334" s="278"/>
      <c r="AH334" s="27"/>
    </row>
    <row r="335" spans="4:34" hidden="1" x14ac:dyDescent="0.35">
      <c r="D335" s="27"/>
      <c r="E335" s="27"/>
      <c r="N335" s="27"/>
      <c r="O335" s="27"/>
      <c r="P335" s="27"/>
      <c r="Z335" s="27"/>
      <c r="AA335" s="27"/>
      <c r="AB335" s="27"/>
      <c r="AF335" s="27"/>
      <c r="AG335" s="278"/>
      <c r="AH335" s="27"/>
    </row>
    <row r="336" spans="4:34" hidden="1" x14ac:dyDescent="0.35">
      <c r="D336" s="27"/>
      <c r="E336" s="27"/>
      <c r="N336" s="27"/>
      <c r="O336" s="27"/>
      <c r="P336" s="27"/>
      <c r="Z336" s="27"/>
      <c r="AA336" s="27"/>
      <c r="AB336" s="27"/>
      <c r="AF336" s="27"/>
      <c r="AG336" s="278"/>
      <c r="AH336" s="27"/>
    </row>
    <row r="337" spans="4:34" hidden="1" x14ac:dyDescent="0.35">
      <c r="D337" s="27"/>
      <c r="E337" s="27"/>
      <c r="N337" s="27"/>
      <c r="O337" s="27"/>
      <c r="P337" s="27"/>
      <c r="Z337" s="27"/>
      <c r="AA337" s="27"/>
      <c r="AB337" s="27"/>
      <c r="AF337" s="27"/>
      <c r="AG337" s="278"/>
      <c r="AH337" s="27"/>
    </row>
    <row r="338" spans="4:34" hidden="1" x14ac:dyDescent="0.35">
      <c r="D338" s="27"/>
      <c r="E338" s="27"/>
      <c r="N338" s="27"/>
      <c r="O338" s="27"/>
      <c r="P338" s="27"/>
      <c r="Z338" s="27"/>
      <c r="AA338" s="27"/>
      <c r="AB338" s="27"/>
      <c r="AF338" s="27"/>
      <c r="AG338" s="278"/>
      <c r="AH338" s="27"/>
    </row>
    <row r="339" spans="4:34" hidden="1" x14ac:dyDescent="0.35">
      <c r="D339" s="27"/>
      <c r="E339" s="27"/>
      <c r="N339" s="27"/>
      <c r="O339" s="27"/>
      <c r="P339" s="27"/>
      <c r="Z339" s="27"/>
      <c r="AA339" s="27"/>
      <c r="AB339" s="27"/>
      <c r="AF339" s="27"/>
      <c r="AG339" s="278"/>
      <c r="AH339" s="27"/>
    </row>
    <row r="340" spans="4:34" hidden="1" x14ac:dyDescent="0.35">
      <c r="D340" s="27"/>
      <c r="E340" s="27"/>
      <c r="N340" s="27"/>
      <c r="O340" s="27"/>
      <c r="P340" s="27"/>
      <c r="Z340" s="27"/>
      <c r="AA340" s="27"/>
      <c r="AB340" s="27"/>
      <c r="AF340" s="27"/>
      <c r="AG340" s="278"/>
      <c r="AH340" s="27"/>
    </row>
    <row r="341" spans="4:34" hidden="1" x14ac:dyDescent="0.35">
      <c r="D341" s="27"/>
      <c r="E341" s="27"/>
      <c r="N341" s="27"/>
      <c r="O341" s="27"/>
      <c r="P341" s="27"/>
      <c r="Z341" s="27"/>
      <c r="AA341" s="27"/>
      <c r="AB341" s="27"/>
      <c r="AF341" s="27"/>
      <c r="AG341" s="278"/>
      <c r="AH341" s="27"/>
    </row>
    <row r="342" spans="4:34" hidden="1" x14ac:dyDescent="0.35">
      <c r="D342" s="27"/>
      <c r="E342" s="27"/>
      <c r="N342" s="27"/>
      <c r="O342" s="27"/>
      <c r="P342" s="27"/>
      <c r="Z342" s="27"/>
      <c r="AA342" s="27"/>
      <c r="AB342" s="27"/>
      <c r="AF342" s="27"/>
      <c r="AG342" s="278"/>
      <c r="AH342" s="27"/>
    </row>
    <row r="343" spans="4:34" hidden="1" x14ac:dyDescent="0.35">
      <c r="D343" s="27"/>
      <c r="E343" s="27"/>
      <c r="N343" s="27"/>
      <c r="O343" s="27"/>
      <c r="P343" s="27"/>
      <c r="Z343" s="27"/>
      <c r="AA343" s="27"/>
      <c r="AB343" s="27"/>
      <c r="AF343" s="27"/>
      <c r="AG343" s="278"/>
      <c r="AH343" s="27"/>
    </row>
    <row r="344" spans="4:34" hidden="1" x14ac:dyDescent="0.35">
      <c r="D344" s="27"/>
      <c r="E344" s="27"/>
      <c r="N344" s="27"/>
      <c r="O344" s="27"/>
      <c r="P344" s="27"/>
      <c r="Z344" s="27"/>
      <c r="AA344" s="27"/>
      <c r="AB344" s="27"/>
      <c r="AF344" s="27"/>
      <c r="AG344" s="278"/>
      <c r="AH344" s="27"/>
    </row>
    <row r="345" spans="4:34" hidden="1" x14ac:dyDescent="0.35">
      <c r="D345" s="27"/>
      <c r="E345" s="27"/>
      <c r="N345" s="27"/>
      <c r="O345" s="27"/>
      <c r="P345" s="27"/>
      <c r="Z345" s="27"/>
      <c r="AA345" s="27"/>
      <c r="AB345" s="27"/>
      <c r="AF345" s="27"/>
      <c r="AG345" s="278"/>
      <c r="AH345" s="27"/>
    </row>
    <row r="346" spans="4:34" hidden="1" x14ac:dyDescent="0.35">
      <c r="D346" s="27"/>
      <c r="E346" s="27"/>
      <c r="N346" s="27"/>
      <c r="O346" s="27"/>
      <c r="P346" s="27"/>
      <c r="Z346" s="27"/>
      <c r="AA346" s="27"/>
      <c r="AB346" s="27"/>
      <c r="AF346" s="27"/>
      <c r="AG346" s="278"/>
      <c r="AH346" s="27"/>
    </row>
    <row r="347" spans="4:34" hidden="1" x14ac:dyDescent="0.35">
      <c r="D347" s="27"/>
      <c r="E347" s="27"/>
      <c r="N347" s="27"/>
      <c r="O347" s="27"/>
      <c r="P347" s="27"/>
      <c r="Z347" s="27"/>
      <c r="AA347" s="27"/>
      <c r="AB347" s="27"/>
      <c r="AF347" s="27"/>
      <c r="AG347" s="278"/>
      <c r="AH347" s="27"/>
    </row>
    <row r="348" spans="4:34" hidden="1" x14ac:dyDescent="0.35">
      <c r="D348" s="27"/>
      <c r="E348" s="27"/>
      <c r="N348" s="27"/>
      <c r="O348" s="27"/>
      <c r="P348" s="27"/>
      <c r="Z348" s="27"/>
      <c r="AA348" s="27"/>
      <c r="AB348" s="27"/>
      <c r="AF348" s="27"/>
      <c r="AG348" s="278"/>
      <c r="AH348" s="27"/>
    </row>
    <row r="349" spans="4:34" hidden="1" x14ac:dyDescent="0.35">
      <c r="D349" s="27"/>
      <c r="E349" s="27"/>
      <c r="N349" s="27"/>
      <c r="O349" s="27"/>
      <c r="P349" s="27"/>
      <c r="Z349" s="27"/>
      <c r="AA349" s="27"/>
      <c r="AB349" s="27"/>
      <c r="AF349" s="27"/>
      <c r="AG349" s="278"/>
      <c r="AH349" s="27"/>
    </row>
    <row r="350" spans="4:34" hidden="1" x14ac:dyDescent="0.35">
      <c r="D350" s="27"/>
      <c r="E350" s="27"/>
      <c r="N350" s="27"/>
      <c r="O350" s="27"/>
      <c r="P350" s="27"/>
      <c r="Z350" s="27"/>
      <c r="AA350" s="27"/>
      <c r="AB350" s="27"/>
      <c r="AF350" s="27"/>
      <c r="AG350" s="278"/>
      <c r="AH350" s="27"/>
    </row>
    <row r="351" spans="4:34" hidden="1" x14ac:dyDescent="0.35">
      <c r="D351" s="27"/>
      <c r="E351" s="27"/>
      <c r="N351" s="27"/>
      <c r="O351" s="27"/>
      <c r="P351" s="27"/>
      <c r="Z351" s="27"/>
      <c r="AA351" s="27"/>
      <c r="AB351" s="27"/>
      <c r="AF351" s="27"/>
      <c r="AG351" s="278"/>
      <c r="AH351" s="27"/>
    </row>
    <row r="352" spans="4:34" hidden="1" x14ac:dyDescent="0.35">
      <c r="D352" s="27"/>
      <c r="E352" s="27"/>
      <c r="N352" s="27"/>
      <c r="O352" s="27"/>
      <c r="P352" s="27"/>
      <c r="Z352" s="27"/>
      <c r="AA352" s="27"/>
      <c r="AB352" s="27"/>
      <c r="AF352" s="27"/>
      <c r="AG352" s="278"/>
      <c r="AH352" s="27"/>
    </row>
    <row r="353" spans="4:34" hidden="1" x14ac:dyDescent="0.35">
      <c r="D353" s="27"/>
      <c r="E353" s="27"/>
      <c r="N353" s="27"/>
      <c r="O353" s="27"/>
      <c r="P353" s="27"/>
      <c r="Z353" s="27"/>
      <c r="AA353" s="27"/>
      <c r="AB353" s="27"/>
      <c r="AF353" s="27"/>
      <c r="AG353" s="278"/>
      <c r="AH353" s="27"/>
    </row>
    <row r="354" spans="4:34" hidden="1" x14ac:dyDescent="0.35">
      <c r="D354" s="27"/>
      <c r="E354" s="27"/>
      <c r="N354" s="27"/>
      <c r="O354" s="27"/>
      <c r="P354" s="27"/>
      <c r="Z354" s="27"/>
      <c r="AA354" s="27"/>
      <c r="AB354" s="27"/>
      <c r="AF354" s="27"/>
      <c r="AG354" s="278"/>
      <c r="AH354" s="27"/>
    </row>
    <row r="355" spans="4:34" hidden="1" x14ac:dyDescent="0.35">
      <c r="D355" s="27"/>
      <c r="E355" s="27"/>
      <c r="N355" s="27"/>
      <c r="O355" s="27"/>
      <c r="P355" s="27"/>
      <c r="Z355" s="27"/>
      <c r="AA355" s="27"/>
      <c r="AB355" s="27"/>
      <c r="AF355" s="27"/>
      <c r="AG355" s="278"/>
      <c r="AH355" s="27"/>
    </row>
    <row r="356" spans="4:34" hidden="1" x14ac:dyDescent="0.35">
      <c r="D356" s="27"/>
      <c r="E356" s="27"/>
      <c r="N356" s="27"/>
      <c r="O356" s="27"/>
      <c r="P356" s="27"/>
      <c r="Z356" s="27"/>
      <c r="AA356" s="27"/>
      <c r="AB356" s="27"/>
      <c r="AF356" s="27"/>
      <c r="AG356" s="278"/>
      <c r="AH356" s="27"/>
    </row>
    <row r="357" spans="4:34" hidden="1" x14ac:dyDescent="0.35">
      <c r="D357" s="27"/>
      <c r="E357" s="27"/>
      <c r="N357" s="27"/>
      <c r="O357" s="27"/>
      <c r="P357" s="27"/>
      <c r="Z357" s="27"/>
      <c r="AA357" s="27"/>
      <c r="AB357" s="27"/>
      <c r="AF357" s="27"/>
      <c r="AG357" s="278"/>
      <c r="AH357" s="27"/>
    </row>
    <row r="358" spans="4:34" hidden="1" x14ac:dyDescent="0.35">
      <c r="D358" s="27"/>
      <c r="E358" s="27"/>
      <c r="N358" s="27"/>
      <c r="O358" s="27"/>
      <c r="P358" s="27"/>
      <c r="Z358" s="27"/>
      <c r="AA358" s="27"/>
      <c r="AB358" s="27"/>
      <c r="AF358" s="27"/>
      <c r="AG358" s="278"/>
      <c r="AH358" s="27"/>
    </row>
    <row r="359" spans="4:34" hidden="1" x14ac:dyDescent="0.35">
      <c r="D359" s="27"/>
      <c r="E359" s="27"/>
      <c r="N359" s="27"/>
      <c r="O359" s="27"/>
      <c r="P359" s="27"/>
      <c r="Z359" s="27"/>
      <c r="AA359" s="27"/>
      <c r="AB359" s="27"/>
      <c r="AF359" s="27"/>
      <c r="AG359" s="278"/>
      <c r="AH359" s="27"/>
    </row>
    <row r="360" spans="4:34" hidden="1" x14ac:dyDescent="0.35">
      <c r="D360" s="27"/>
      <c r="E360" s="27"/>
      <c r="N360" s="27"/>
      <c r="O360" s="27"/>
      <c r="P360" s="27"/>
      <c r="Z360" s="27"/>
      <c r="AA360" s="27"/>
      <c r="AB360" s="27"/>
      <c r="AF360" s="27"/>
      <c r="AG360" s="278"/>
      <c r="AH360" s="27"/>
    </row>
    <row r="361" spans="4:34" hidden="1" x14ac:dyDescent="0.35">
      <c r="D361" s="27"/>
      <c r="E361" s="27"/>
      <c r="N361" s="27"/>
      <c r="O361" s="27"/>
      <c r="P361" s="27"/>
      <c r="Z361" s="27"/>
      <c r="AA361" s="27"/>
      <c r="AB361" s="27"/>
      <c r="AF361" s="27"/>
      <c r="AG361" s="278"/>
      <c r="AH361" s="27"/>
    </row>
    <row r="362" spans="4:34" hidden="1" x14ac:dyDescent="0.35">
      <c r="D362" s="27"/>
      <c r="E362" s="27"/>
      <c r="N362" s="27"/>
      <c r="O362" s="27"/>
      <c r="P362" s="27"/>
      <c r="Z362" s="27"/>
      <c r="AA362" s="27"/>
      <c r="AB362" s="27"/>
      <c r="AF362" s="27"/>
      <c r="AG362" s="278"/>
      <c r="AH362" s="27"/>
    </row>
    <row r="363" spans="4:34" hidden="1" x14ac:dyDescent="0.35">
      <c r="D363" s="27"/>
      <c r="E363" s="27"/>
      <c r="N363" s="27"/>
      <c r="O363" s="27"/>
      <c r="P363" s="27"/>
      <c r="Z363" s="27"/>
      <c r="AA363" s="27"/>
      <c r="AB363" s="27"/>
      <c r="AF363" s="27"/>
      <c r="AG363" s="278"/>
      <c r="AH363" s="27"/>
    </row>
    <row r="364" spans="4:34" hidden="1" x14ac:dyDescent="0.35">
      <c r="D364" s="27"/>
      <c r="E364" s="27"/>
      <c r="N364" s="27"/>
      <c r="O364" s="27"/>
      <c r="P364" s="27"/>
      <c r="Z364" s="27"/>
      <c r="AA364" s="27"/>
      <c r="AB364" s="27"/>
      <c r="AF364" s="27"/>
      <c r="AG364" s="278"/>
      <c r="AH364" s="27"/>
    </row>
    <row r="365" spans="4:34" hidden="1" x14ac:dyDescent="0.35">
      <c r="D365" s="27"/>
      <c r="E365" s="27"/>
      <c r="N365" s="27"/>
      <c r="O365" s="27"/>
      <c r="P365" s="27"/>
      <c r="Z365" s="27"/>
      <c r="AA365" s="27"/>
      <c r="AB365" s="27"/>
      <c r="AF365" s="27"/>
      <c r="AG365" s="278"/>
      <c r="AH365" s="27"/>
    </row>
    <row r="366" spans="4:34" hidden="1" x14ac:dyDescent="0.35">
      <c r="D366" s="27"/>
      <c r="E366" s="27"/>
      <c r="N366" s="27"/>
      <c r="O366" s="27"/>
      <c r="P366" s="27"/>
      <c r="Z366" s="27"/>
      <c r="AA366" s="27"/>
      <c r="AB366" s="27"/>
      <c r="AF366" s="27"/>
      <c r="AG366" s="278"/>
      <c r="AH366" s="27"/>
    </row>
    <row r="367" spans="4:34" hidden="1" x14ac:dyDescent="0.35">
      <c r="D367" s="27"/>
      <c r="E367" s="27"/>
      <c r="N367" s="27"/>
      <c r="O367" s="27"/>
      <c r="P367" s="27"/>
      <c r="Z367" s="27"/>
      <c r="AA367" s="27"/>
      <c r="AB367" s="27"/>
      <c r="AF367" s="27"/>
      <c r="AG367" s="278"/>
      <c r="AH367" s="27"/>
    </row>
    <row r="368" spans="4:34" hidden="1" x14ac:dyDescent="0.35">
      <c r="D368" s="27"/>
      <c r="E368" s="27"/>
      <c r="N368" s="27"/>
      <c r="O368" s="27"/>
      <c r="P368" s="27"/>
      <c r="Z368" s="27"/>
      <c r="AA368" s="27"/>
      <c r="AB368" s="27"/>
      <c r="AF368" s="27"/>
      <c r="AG368" s="278"/>
      <c r="AH368" s="27"/>
    </row>
    <row r="369" spans="4:34" hidden="1" x14ac:dyDescent="0.35">
      <c r="D369" s="27"/>
      <c r="E369" s="27"/>
      <c r="N369" s="27"/>
      <c r="O369" s="27"/>
      <c r="P369" s="27"/>
      <c r="Z369" s="27"/>
      <c r="AA369" s="27"/>
      <c r="AB369" s="27"/>
      <c r="AF369" s="27"/>
      <c r="AG369" s="278"/>
      <c r="AH369" s="27"/>
    </row>
    <row r="370" spans="4:34" hidden="1" x14ac:dyDescent="0.35">
      <c r="D370" s="27"/>
      <c r="E370" s="27"/>
      <c r="N370" s="27"/>
      <c r="O370" s="27"/>
      <c r="P370" s="27"/>
      <c r="Z370" s="27"/>
      <c r="AA370" s="27"/>
      <c r="AB370" s="27"/>
      <c r="AF370" s="27"/>
      <c r="AG370" s="278"/>
      <c r="AH370" s="27"/>
    </row>
    <row r="371" spans="4:34" hidden="1" x14ac:dyDescent="0.35">
      <c r="D371" s="27"/>
      <c r="E371" s="27"/>
      <c r="N371" s="27"/>
      <c r="O371" s="27"/>
      <c r="P371" s="27"/>
      <c r="Z371" s="27"/>
      <c r="AA371" s="27"/>
      <c r="AB371" s="27"/>
      <c r="AF371" s="27"/>
      <c r="AG371" s="278"/>
      <c r="AH371" s="27"/>
    </row>
    <row r="372" spans="4:34" hidden="1" x14ac:dyDescent="0.35">
      <c r="D372" s="27"/>
      <c r="E372" s="27"/>
      <c r="N372" s="27"/>
      <c r="O372" s="27"/>
      <c r="P372" s="27"/>
      <c r="Z372" s="27"/>
      <c r="AA372" s="27"/>
      <c r="AB372" s="27"/>
      <c r="AF372" s="27"/>
      <c r="AG372" s="278"/>
      <c r="AH372" s="27"/>
    </row>
    <row r="373" spans="4:34" hidden="1" x14ac:dyDescent="0.35">
      <c r="D373" s="27"/>
      <c r="E373" s="27"/>
      <c r="N373" s="27"/>
      <c r="O373" s="27"/>
      <c r="P373" s="27"/>
      <c r="Z373" s="27"/>
      <c r="AA373" s="27"/>
      <c r="AB373" s="27"/>
      <c r="AF373" s="27"/>
      <c r="AG373" s="278"/>
      <c r="AH373" s="27"/>
    </row>
    <row r="374" spans="4:34" hidden="1" x14ac:dyDescent="0.35">
      <c r="D374" s="27"/>
      <c r="E374" s="27"/>
      <c r="N374" s="27"/>
      <c r="O374" s="27"/>
      <c r="P374" s="27"/>
      <c r="Z374" s="27"/>
      <c r="AA374" s="27"/>
      <c r="AB374" s="27"/>
      <c r="AF374" s="27"/>
      <c r="AG374" s="278"/>
      <c r="AH374" s="27"/>
    </row>
    <row r="375" spans="4:34" hidden="1" x14ac:dyDescent="0.35">
      <c r="D375" s="27"/>
      <c r="E375" s="27"/>
      <c r="N375" s="27"/>
      <c r="O375" s="27"/>
      <c r="P375" s="27"/>
      <c r="Z375" s="27"/>
      <c r="AA375" s="27"/>
      <c r="AB375" s="27"/>
      <c r="AF375" s="27"/>
      <c r="AG375" s="278"/>
      <c r="AH375" s="27"/>
    </row>
    <row r="376" spans="4:34" hidden="1" x14ac:dyDescent="0.35">
      <c r="D376" s="27"/>
      <c r="E376" s="27"/>
      <c r="N376" s="27"/>
      <c r="O376" s="27"/>
      <c r="P376" s="27"/>
      <c r="Z376" s="27"/>
      <c r="AA376" s="27"/>
      <c r="AB376" s="27"/>
      <c r="AF376" s="27"/>
      <c r="AG376" s="278"/>
      <c r="AH376" s="27"/>
    </row>
    <row r="377" spans="4:34" hidden="1" x14ac:dyDescent="0.35">
      <c r="D377" s="27"/>
      <c r="E377" s="27"/>
      <c r="N377" s="27"/>
      <c r="O377" s="27"/>
      <c r="P377" s="27"/>
      <c r="Z377" s="27"/>
      <c r="AA377" s="27"/>
      <c r="AB377" s="27"/>
      <c r="AF377" s="27"/>
      <c r="AG377" s="278"/>
      <c r="AH377" s="27"/>
    </row>
    <row r="378" spans="4:34" hidden="1" x14ac:dyDescent="0.35">
      <c r="D378" s="27"/>
      <c r="E378" s="27"/>
      <c r="N378" s="27"/>
      <c r="O378" s="27"/>
      <c r="P378" s="27"/>
      <c r="Z378" s="27"/>
      <c r="AA378" s="27"/>
      <c r="AB378" s="27"/>
      <c r="AF378" s="27"/>
      <c r="AG378" s="278"/>
      <c r="AH378" s="27"/>
    </row>
    <row r="379" spans="4:34" hidden="1" x14ac:dyDescent="0.35">
      <c r="D379" s="27"/>
      <c r="E379" s="27"/>
      <c r="N379" s="27"/>
      <c r="O379" s="27"/>
      <c r="P379" s="27"/>
      <c r="Z379" s="27"/>
      <c r="AA379" s="27"/>
      <c r="AB379" s="27"/>
      <c r="AF379" s="27"/>
      <c r="AG379" s="278"/>
      <c r="AH379" s="27"/>
    </row>
    <row r="380" spans="4:34" hidden="1" x14ac:dyDescent="0.35">
      <c r="D380" s="27"/>
      <c r="E380" s="27"/>
      <c r="N380" s="27"/>
      <c r="O380" s="27"/>
      <c r="P380" s="27"/>
      <c r="Z380" s="27"/>
      <c r="AA380" s="27"/>
      <c r="AB380" s="27"/>
      <c r="AF380" s="27"/>
      <c r="AG380" s="278"/>
      <c r="AH380" s="27"/>
    </row>
    <row r="381" spans="4:34" hidden="1" x14ac:dyDescent="0.35">
      <c r="D381" s="27"/>
      <c r="E381" s="27"/>
      <c r="N381" s="27"/>
      <c r="O381" s="27"/>
      <c r="P381" s="27"/>
      <c r="Z381" s="27"/>
      <c r="AA381" s="27"/>
      <c r="AB381" s="27"/>
      <c r="AF381" s="27"/>
      <c r="AG381" s="278"/>
      <c r="AH381" s="27"/>
    </row>
    <row r="382" spans="4:34" hidden="1" x14ac:dyDescent="0.35">
      <c r="D382" s="27"/>
      <c r="E382" s="27"/>
      <c r="N382" s="27"/>
      <c r="O382" s="27"/>
      <c r="P382" s="27"/>
      <c r="Z382" s="27"/>
      <c r="AA382" s="27"/>
      <c r="AB382" s="27"/>
      <c r="AF382" s="27"/>
      <c r="AG382" s="278"/>
      <c r="AH382" s="27"/>
    </row>
    <row r="383" spans="4:34" hidden="1" x14ac:dyDescent="0.35">
      <c r="D383" s="27"/>
      <c r="E383" s="27"/>
      <c r="N383" s="27"/>
      <c r="O383" s="27"/>
      <c r="P383" s="27"/>
      <c r="Z383" s="27"/>
      <c r="AA383" s="27"/>
      <c r="AB383" s="27"/>
      <c r="AF383" s="27"/>
      <c r="AG383" s="278"/>
      <c r="AH383" s="27"/>
    </row>
    <row r="384" spans="4:34" hidden="1" x14ac:dyDescent="0.35">
      <c r="D384" s="27"/>
      <c r="E384" s="27"/>
      <c r="N384" s="27"/>
      <c r="O384" s="27"/>
      <c r="P384" s="27"/>
      <c r="Z384" s="27"/>
      <c r="AA384" s="27"/>
      <c r="AB384" s="27"/>
      <c r="AF384" s="27"/>
      <c r="AG384" s="278"/>
      <c r="AH384" s="27"/>
    </row>
    <row r="385" spans="4:34" hidden="1" x14ac:dyDescent="0.35">
      <c r="D385" s="27"/>
      <c r="E385" s="27"/>
      <c r="N385" s="27"/>
      <c r="O385" s="27"/>
      <c r="P385" s="27"/>
      <c r="Z385" s="27"/>
      <c r="AA385" s="27"/>
      <c r="AB385" s="27"/>
      <c r="AF385" s="27"/>
      <c r="AG385" s="278"/>
      <c r="AH385" s="27"/>
    </row>
    <row r="386" spans="4:34" hidden="1" x14ac:dyDescent="0.35">
      <c r="D386" s="27"/>
      <c r="E386" s="27"/>
      <c r="N386" s="27"/>
      <c r="O386" s="27"/>
      <c r="P386" s="27"/>
      <c r="Z386" s="27"/>
      <c r="AA386" s="27"/>
      <c r="AB386" s="27"/>
      <c r="AF386" s="27"/>
      <c r="AG386" s="278"/>
      <c r="AH386" s="27"/>
    </row>
    <row r="387" spans="4:34" hidden="1" x14ac:dyDescent="0.35">
      <c r="D387" s="27"/>
      <c r="E387" s="27"/>
      <c r="N387" s="27"/>
      <c r="O387" s="27"/>
      <c r="P387" s="27"/>
      <c r="Z387" s="27"/>
      <c r="AA387" s="27"/>
      <c r="AB387" s="27"/>
      <c r="AF387" s="27"/>
      <c r="AG387" s="278"/>
      <c r="AH387" s="27"/>
    </row>
    <row r="388" spans="4:34" hidden="1" x14ac:dyDescent="0.35">
      <c r="D388" s="27"/>
      <c r="E388" s="27"/>
      <c r="N388" s="27"/>
      <c r="O388" s="27"/>
      <c r="P388" s="27"/>
      <c r="Z388" s="27"/>
      <c r="AA388" s="27"/>
      <c r="AB388" s="27"/>
      <c r="AF388" s="27"/>
      <c r="AG388" s="278"/>
      <c r="AH388" s="27"/>
    </row>
    <row r="389" spans="4:34" hidden="1" x14ac:dyDescent="0.35">
      <c r="D389" s="27"/>
      <c r="E389" s="27"/>
      <c r="N389" s="27"/>
      <c r="O389" s="27"/>
      <c r="P389" s="27"/>
      <c r="Z389" s="27"/>
      <c r="AA389" s="27"/>
      <c r="AB389" s="27"/>
      <c r="AF389" s="27"/>
      <c r="AG389" s="278"/>
      <c r="AH389" s="27"/>
    </row>
    <row r="390" spans="4:34" hidden="1" x14ac:dyDescent="0.35">
      <c r="D390" s="27"/>
      <c r="E390" s="27"/>
      <c r="N390" s="27"/>
      <c r="O390" s="27"/>
      <c r="P390" s="27"/>
      <c r="Z390" s="27"/>
      <c r="AA390" s="27"/>
      <c r="AB390" s="27"/>
      <c r="AF390" s="27"/>
      <c r="AG390" s="278"/>
      <c r="AH390" s="27"/>
    </row>
    <row r="391" spans="4:34" hidden="1" x14ac:dyDescent="0.35">
      <c r="D391" s="27"/>
      <c r="E391" s="27"/>
      <c r="N391" s="27"/>
      <c r="O391" s="27"/>
      <c r="P391" s="27"/>
      <c r="Z391" s="27"/>
      <c r="AA391" s="27"/>
      <c r="AB391" s="27"/>
      <c r="AF391" s="27"/>
      <c r="AG391" s="278"/>
      <c r="AH391" s="27"/>
    </row>
    <row r="392" spans="4:34" hidden="1" x14ac:dyDescent="0.35">
      <c r="D392" s="27"/>
      <c r="E392" s="27"/>
      <c r="N392" s="27"/>
      <c r="O392" s="27"/>
      <c r="P392" s="27"/>
      <c r="Z392" s="27"/>
      <c r="AA392" s="27"/>
      <c r="AB392" s="27"/>
      <c r="AF392" s="27"/>
      <c r="AG392" s="278"/>
      <c r="AH392" s="27"/>
    </row>
    <row r="393" spans="4:34" hidden="1" x14ac:dyDescent="0.35">
      <c r="D393" s="27"/>
      <c r="E393" s="27"/>
      <c r="N393" s="27"/>
      <c r="O393" s="27"/>
      <c r="P393" s="27"/>
      <c r="Z393" s="27"/>
      <c r="AA393" s="27"/>
      <c r="AB393" s="27"/>
      <c r="AF393" s="27"/>
      <c r="AG393" s="278"/>
      <c r="AH393" s="27"/>
    </row>
    <row r="394" spans="4:34" hidden="1" x14ac:dyDescent="0.35">
      <c r="D394" s="27"/>
      <c r="E394" s="27"/>
      <c r="N394" s="27"/>
      <c r="O394" s="27"/>
      <c r="P394" s="27"/>
      <c r="Z394" s="27"/>
      <c r="AA394" s="27"/>
      <c r="AB394" s="27"/>
      <c r="AF394" s="27"/>
      <c r="AG394" s="278"/>
      <c r="AH394" s="27"/>
    </row>
    <row r="395" spans="4:34" hidden="1" x14ac:dyDescent="0.35">
      <c r="D395" s="27"/>
      <c r="E395" s="27"/>
      <c r="N395" s="27"/>
      <c r="O395" s="27"/>
      <c r="P395" s="27"/>
      <c r="Z395" s="27"/>
      <c r="AA395" s="27"/>
      <c r="AB395" s="27"/>
      <c r="AF395" s="27"/>
      <c r="AG395" s="278"/>
      <c r="AH395" s="27"/>
    </row>
    <row r="396" spans="4:34" hidden="1" x14ac:dyDescent="0.35">
      <c r="D396" s="27"/>
      <c r="E396" s="27"/>
      <c r="N396" s="27"/>
      <c r="O396" s="27"/>
      <c r="P396" s="27"/>
      <c r="Z396" s="27"/>
      <c r="AA396" s="27"/>
      <c r="AB396" s="27"/>
      <c r="AF396" s="27"/>
      <c r="AG396" s="278"/>
      <c r="AH396" s="27"/>
    </row>
    <row r="397" spans="4:34" hidden="1" x14ac:dyDescent="0.35">
      <c r="D397" s="27"/>
      <c r="E397" s="27"/>
      <c r="N397" s="27"/>
      <c r="O397" s="27"/>
      <c r="P397" s="27"/>
      <c r="Z397" s="27"/>
      <c r="AA397" s="27"/>
      <c r="AB397" s="27"/>
      <c r="AF397" s="27"/>
      <c r="AG397" s="278"/>
      <c r="AH397" s="27"/>
    </row>
    <row r="398" spans="4:34" hidden="1" x14ac:dyDescent="0.35">
      <c r="D398" s="27"/>
      <c r="E398" s="27"/>
      <c r="N398" s="27"/>
      <c r="O398" s="27"/>
      <c r="P398" s="27"/>
      <c r="Z398" s="27"/>
      <c r="AA398" s="27"/>
      <c r="AB398" s="27"/>
      <c r="AF398" s="27"/>
      <c r="AG398" s="278"/>
      <c r="AH398" s="27"/>
    </row>
    <row r="399" spans="4:34" hidden="1" x14ac:dyDescent="0.35">
      <c r="D399" s="27"/>
      <c r="E399" s="27"/>
      <c r="N399" s="27"/>
      <c r="O399" s="27"/>
      <c r="P399" s="27"/>
      <c r="Z399" s="27"/>
      <c r="AA399" s="27"/>
      <c r="AB399" s="27"/>
      <c r="AF399" s="27"/>
      <c r="AG399" s="278"/>
      <c r="AH399" s="27"/>
    </row>
    <row r="400" spans="4:34" hidden="1" x14ac:dyDescent="0.35">
      <c r="D400" s="27"/>
      <c r="E400" s="27"/>
      <c r="N400" s="27"/>
      <c r="O400" s="27"/>
      <c r="P400" s="27"/>
      <c r="Z400" s="27"/>
      <c r="AA400" s="27"/>
      <c r="AB400" s="27"/>
      <c r="AF400" s="27"/>
      <c r="AG400" s="278"/>
      <c r="AH400" s="27"/>
    </row>
    <row r="401" spans="4:34" hidden="1" x14ac:dyDescent="0.35">
      <c r="D401" s="27"/>
      <c r="E401" s="27"/>
      <c r="N401" s="27"/>
      <c r="O401" s="27"/>
      <c r="P401" s="27"/>
      <c r="Z401" s="27"/>
      <c r="AA401" s="27"/>
      <c r="AB401" s="27"/>
      <c r="AF401" s="27"/>
      <c r="AG401" s="278"/>
      <c r="AH401" s="27"/>
    </row>
    <row r="402" spans="4:34" hidden="1" x14ac:dyDescent="0.35">
      <c r="D402" s="27"/>
      <c r="E402" s="27"/>
      <c r="N402" s="27"/>
      <c r="O402" s="27"/>
      <c r="P402" s="27"/>
      <c r="Z402" s="27"/>
      <c r="AA402" s="27"/>
      <c r="AB402" s="27"/>
      <c r="AF402" s="27"/>
      <c r="AG402" s="278"/>
      <c r="AH402" s="27"/>
    </row>
    <row r="403" spans="4:34" hidden="1" x14ac:dyDescent="0.35">
      <c r="D403" s="27"/>
      <c r="E403" s="27"/>
      <c r="N403" s="27"/>
      <c r="O403" s="27"/>
      <c r="P403" s="27"/>
      <c r="Z403" s="27"/>
      <c r="AA403" s="27"/>
      <c r="AB403" s="27"/>
      <c r="AF403" s="27"/>
      <c r="AG403" s="278"/>
      <c r="AH403" s="27"/>
    </row>
    <row r="404" spans="4:34" hidden="1" x14ac:dyDescent="0.35">
      <c r="D404" s="27"/>
      <c r="E404" s="27"/>
      <c r="N404" s="27"/>
      <c r="O404" s="27"/>
      <c r="P404" s="27"/>
      <c r="Z404" s="27"/>
      <c r="AA404" s="27"/>
      <c r="AB404" s="27"/>
      <c r="AF404" s="27"/>
      <c r="AG404" s="278"/>
      <c r="AH404" s="27"/>
    </row>
    <row r="405" spans="4:34" hidden="1" x14ac:dyDescent="0.35">
      <c r="D405" s="27"/>
      <c r="E405" s="27"/>
      <c r="N405" s="27"/>
      <c r="O405" s="27"/>
      <c r="P405" s="27"/>
      <c r="Z405" s="27"/>
      <c r="AA405" s="27"/>
      <c r="AB405" s="27"/>
      <c r="AF405" s="27"/>
      <c r="AG405" s="278"/>
      <c r="AH405" s="27"/>
    </row>
    <row r="406" spans="4:34" hidden="1" x14ac:dyDescent="0.35">
      <c r="D406" s="27"/>
      <c r="E406" s="27"/>
      <c r="N406" s="27"/>
      <c r="O406" s="27"/>
      <c r="P406" s="27"/>
      <c r="Z406" s="27"/>
      <c r="AA406" s="27"/>
      <c r="AB406" s="27"/>
      <c r="AF406" s="27"/>
      <c r="AG406" s="278"/>
      <c r="AH406" s="27"/>
    </row>
    <row r="407" spans="4:34" hidden="1" x14ac:dyDescent="0.35">
      <c r="D407" s="27"/>
      <c r="E407" s="27"/>
      <c r="N407" s="27"/>
      <c r="O407" s="27"/>
      <c r="P407" s="27"/>
      <c r="Z407" s="27"/>
      <c r="AA407" s="27"/>
      <c r="AB407" s="27"/>
      <c r="AF407" s="27"/>
      <c r="AG407" s="278"/>
      <c r="AH407" s="27"/>
    </row>
    <row r="408" spans="4:34" hidden="1" x14ac:dyDescent="0.35">
      <c r="D408" s="27"/>
      <c r="E408" s="27"/>
      <c r="N408" s="27"/>
      <c r="O408" s="27"/>
      <c r="P408" s="27"/>
      <c r="Z408" s="27"/>
      <c r="AA408" s="27"/>
      <c r="AB408" s="27"/>
      <c r="AF408" s="27"/>
      <c r="AG408" s="278"/>
      <c r="AH408" s="27"/>
    </row>
    <row r="409" spans="4:34" hidden="1" x14ac:dyDescent="0.35">
      <c r="D409" s="27"/>
      <c r="E409" s="27"/>
      <c r="N409" s="27"/>
      <c r="O409" s="27"/>
      <c r="P409" s="27"/>
      <c r="Z409" s="27"/>
      <c r="AA409" s="27"/>
      <c r="AB409" s="27"/>
      <c r="AF409" s="27"/>
      <c r="AG409" s="278"/>
      <c r="AH409" s="27"/>
    </row>
    <row r="410" spans="4:34" hidden="1" x14ac:dyDescent="0.35">
      <c r="D410" s="27"/>
      <c r="E410" s="27"/>
      <c r="N410" s="27"/>
      <c r="O410" s="27"/>
      <c r="P410" s="27"/>
      <c r="Z410" s="27"/>
      <c r="AA410" s="27"/>
      <c r="AB410" s="27"/>
      <c r="AF410" s="27"/>
      <c r="AG410" s="278"/>
      <c r="AH410" s="27"/>
    </row>
    <row r="411" spans="4:34" hidden="1" x14ac:dyDescent="0.35">
      <c r="D411" s="27"/>
      <c r="E411" s="27"/>
      <c r="N411" s="27"/>
      <c r="O411" s="27"/>
      <c r="P411" s="27"/>
      <c r="Z411" s="27"/>
      <c r="AA411" s="27"/>
      <c r="AB411" s="27"/>
      <c r="AF411" s="27"/>
      <c r="AG411" s="278"/>
      <c r="AH411" s="27"/>
    </row>
    <row r="412" spans="4:34" hidden="1" x14ac:dyDescent="0.35">
      <c r="D412" s="27"/>
      <c r="E412" s="27"/>
      <c r="N412" s="27"/>
      <c r="O412" s="27"/>
      <c r="P412" s="27"/>
      <c r="Z412" s="27"/>
      <c r="AA412" s="27"/>
      <c r="AB412" s="27"/>
      <c r="AF412" s="27"/>
      <c r="AG412" s="278"/>
      <c r="AH412" s="27"/>
    </row>
    <row r="413" spans="4:34" hidden="1" x14ac:dyDescent="0.35">
      <c r="D413" s="27"/>
      <c r="E413" s="27"/>
      <c r="N413" s="27"/>
      <c r="O413" s="27"/>
      <c r="P413" s="27"/>
      <c r="Z413" s="27"/>
      <c r="AA413" s="27"/>
      <c r="AB413" s="27"/>
      <c r="AF413" s="27"/>
      <c r="AG413" s="278"/>
      <c r="AH413" s="27"/>
    </row>
    <row r="414" spans="4:34" hidden="1" x14ac:dyDescent="0.35">
      <c r="D414" s="27"/>
      <c r="E414" s="27"/>
      <c r="N414" s="27"/>
      <c r="O414" s="27"/>
      <c r="P414" s="27"/>
      <c r="Z414" s="27"/>
      <c r="AA414" s="27"/>
      <c r="AB414" s="27"/>
      <c r="AF414" s="27"/>
      <c r="AG414" s="278"/>
      <c r="AH414" s="27"/>
    </row>
    <row r="415" spans="4:34" hidden="1" x14ac:dyDescent="0.35">
      <c r="D415" s="27"/>
      <c r="E415" s="27"/>
      <c r="N415" s="27"/>
      <c r="O415" s="27"/>
      <c r="P415" s="27"/>
      <c r="Z415" s="27"/>
      <c r="AA415" s="27"/>
      <c r="AB415" s="27"/>
      <c r="AF415" s="27"/>
      <c r="AG415" s="278"/>
      <c r="AH415" s="27"/>
    </row>
    <row r="416" spans="4:34" hidden="1" x14ac:dyDescent="0.35">
      <c r="D416" s="27"/>
      <c r="E416" s="27"/>
      <c r="N416" s="27"/>
      <c r="O416" s="27"/>
      <c r="P416" s="27"/>
      <c r="Z416" s="27"/>
      <c r="AA416" s="27"/>
      <c r="AB416" s="27"/>
      <c r="AF416" s="27"/>
      <c r="AG416" s="278"/>
      <c r="AH416" s="27"/>
    </row>
    <row r="417" spans="4:34" hidden="1" x14ac:dyDescent="0.35">
      <c r="D417" s="27"/>
      <c r="E417" s="27"/>
      <c r="N417" s="27"/>
      <c r="O417" s="27"/>
      <c r="P417" s="27"/>
      <c r="Z417" s="27"/>
      <c r="AA417" s="27"/>
      <c r="AB417" s="27"/>
      <c r="AF417" s="27"/>
      <c r="AG417" s="278"/>
      <c r="AH417" s="27"/>
    </row>
    <row r="418" spans="4:34" hidden="1" x14ac:dyDescent="0.35">
      <c r="D418" s="27"/>
      <c r="E418" s="27"/>
      <c r="N418" s="27"/>
      <c r="O418" s="27"/>
      <c r="P418" s="27"/>
      <c r="Z418" s="27"/>
      <c r="AA418" s="27"/>
      <c r="AB418" s="27"/>
      <c r="AF418" s="27"/>
      <c r="AG418" s="278"/>
      <c r="AH418" s="27"/>
    </row>
    <row r="419" spans="4:34" hidden="1" x14ac:dyDescent="0.35">
      <c r="D419" s="27"/>
      <c r="E419" s="27"/>
      <c r="N419" s="27"/>
      <c r="O419" s="27"/>
      <c r="P419" s="27"/>
      <c r="Z419" s="27"/>
      <c r="AA419" s="27"/>
      <c r="AB419" s="27"/>
      <c r="AF419" s="27"/>
      <c r="AG419" s="278"/>
      <c r="AH419" s="27"/>
    </row>
    <row r="420" spans="4:34" hidden="1" x14ac:dyDescent="0.35">
      <c r="D420" s="27"/>
      <c r="E420" s="27"/>
      <c r="N420" s="27"/>
      <c r="O420" s="27"/>
      <c r="P420" s="27"/>
      <c r="Z420" s="27"/>
      <c r="AA420" s="27"/>
      <c r="AB420" s="27"/>
      <c r="AF420" s="27"/>
      <c r="AG420" s="278"/>
      <c r="AH420" s="27"/>
    </row>
    <row r="421" spans="4:34" hidden="1" x14ac:dyDescent="0.35">
      <c r="D421" s="27"/>
      <c r="E421" s="27"/>
      <c r="N421" s="27"/>
      <c r="O421" s="27"/>
      <c r="P421" s="27"/>
      <c r="Z421" s="27"/>
      <c r="AA421" s="27"/>
      <c r="AB421" s="27"/>
      <c r="AF421" s="27"/>
      <c r="AG421" s="278"/>
      <c r="AH421" s="27"/>
    </row>
    <row r="422" spans="4:34" hidden="1" x14ac:dyDescent="0.35">
      <c r="D422" s="27"/>
      <c r="E422" s="27"/>
      <c r="N422" s="27"/>
      <c r="O422" s="27"/>
      <c r="P422" s="27"/>
      <c r="Z422" s="27"/>
      <c r="AA422" s="27"/>
      <c r="AB422" s="27"/>
      <c r="AF422" s="27"/>
      <c r="AG422" s="278"/>
      <c r="AH422" s="27"/>
    </row>
    <row r="423" spans="4:34" hidden="1" x14ac:dyDescent="0.35">
      <c r="D423" s="27"/>
      <c r="E423" s="27"/>
      <c r="N423" s="27"/>
      <c r="O423" s="27"/>
      <c r="P423" s="27"/>
      <c r="Z423" s="27"/>
      <c r="AA423" s="27"/>
      <c r="AB423" s="27"/>
      <c r="AF423" s="27"/>
      <c r="AG423" s="278"/>
      <c r="AH423" s="27"/>
    </row>
    <row r="424" spans="4:34" hidden="1" x14ac:dyDescent="0.35">
      <c r="D424" s="27"/>
      <c r="E424" s="27"/>
      <c r="N424" s="27"/>
      <c r="O424" s="27"/>
      <c r="P424" s="27"/>
      <c r="Z424" s="27"/>
      <c r="AA424" s="27"/>
      <c r="AB424" s="27"/>
      <c r="AF424" s="27"/>
      <c r="AG424" s="278"/>
      <c r="AH424" s="27"/>
    </row>
    <row r="425" spans="4:34" hidden="1" x14ac:dyDescent="0.35">
      <c r="D425" s="27"/>
      <c r="E425" s="27"/>
      <c r="N425" s="27"/>
      <c r="O425" s="27"/>
      <c r="P425" s="27"/>
      <c r="Z425" s="27"/>
      <c r="AA425" s="27"/>
      <c r="AB425" s="27"/>
      <c r="AF425" s="27"/>
      <c r="AG425" s="278"/>
      <c r="AH425" s="27"/>
    </row>
    <row r="426" spans="4:34" hidden="1" x14ac:dyDescent="0.35">
      <c r="D426" s="27"/>
      <c r="E426" s="27"/>
      <c r="N426" s="27"/>
      <c r="O426" s="27"/>
      <c r="P426" s="27"/>
      <c r="Z426" s="27"/>
      <c r="AA426" s="27"/>
      <c r="AB426" s="27"/>
      <c r="AF426" s="27"/>
      <c r="AG426" s="278"/>
      <c r="AH426" s="27"/>
    </row>
    <row r="427" spans="4:34" hidden="1" x14ac:dyDescent="0.35">
      <c r="D427" s="27"/>
      <c r="E427" s="27"/>
      <c r="N427" s="27"/>
      <c r="O427" s="27"/>
      <c r="P427" s="27"/>
      <c r="Z427" s="27"/>
      <c r="AA427" s="27"/>
      <c r="AB427" s="27"/>
      <c r="AF427" s="27"/>
      <c r="AG427" s="278"/>
      <c r="AH427" s="27"/>
    </row>
    <row r="428" spans="4:34" hidden="1" x14ac:dyDescent="0.35">
      <c r="D428" s="27"/>
      <c r="E428" s="27"/>
      <c r="N428" s="27"/>
      <c r="O428" s="27"/>
      <c r="P428" s="27"/>
      <c r="Z428" s="27"/>
      <c r="AA428" s="27"/>
      <c r="AB428" s="27"/>
      <c r="AF428" s="27"/>
      <c r="AG428" s="278"/>
      <c r="AH428" s="27"/>
    </row>
    <row r="429" spans="4:34" hidden="1" x14ac:dyDescent="0.35">
      <c r="D429" s="27"/>
      <c r="E429" s="27"/>
      <c r="N429" s="27"/>
      <c r="O429" s="27"/>
      <c r="P429" s="27"/>
      <c r="Z429" s="27"/>
      <c r="AA429" s="27"/>
      <c r="AB429" s="27"/>
      <c r="AF429" s="27"/>
      <c r="AG429" s="278"/>
      <c r="AH429" s="27"/>
    </row>
    <row r="430" spans="4:34" hidden="1" x14ac:dyDescent="0.35">
      <c r="D430" s="27"/>
      <c r="E430" s="27"/>
      <c r="N430" s="27"/>
      <c r="O430" s="27"/>
      <c r="P430" s="27"/>
      <c r="Z430" s="27"/>
      <c r="AA430" s="27"/>
      <c r="AB430" s="27"/>
      <c r="AF430" s="27"/>
      <c r="AG430" s="278"/>
      <c r="AH430" s="27"/>
    </row>
    <row r="431" spans="4:34" hidden="1" x14ac:dyDescent="0.35">
      <c r="D431" s="27"/>
      <c r="E431" s="27"/>
      <c r="N431" s="27"/>
      <c r="O431" s="27"/>
      <c r="P431" s="27"/>
      <c r="Z431" s="27"/>
      <c r="AA431" s="27"/>
      <c r="AB431" s="27"/>
      <c r="AF431" s="27"/>
      <c r="AG431" s="278"/>
      <c r="AH431" s="27"/>
    </row>
    <row r="432" spans="4:34" hidden="1" x14ac:dyDescent="0.35">
      <c r="D432" s="27"/>
      <c r="E432" s="27"/>
      <c r="N432" s="27"/>
      <c r="O432" s="27"/>
      <c r="P432" s="27"/>
      <c r="Z432" s="27"/>
      <c r="AA432" s="27"/>
      <c r="AB432" s="27"/>
      <c r="AF432" s="27"/>
      <c r="AG432" s="278"/>
      <c r="AH432" s="27"/>
    </row>
    <row r="433" spans="4:34" hidden="1" x14ac:dyDescent="0.35">
      <c r="D433" s="27"/>
      <c r="E433" s="27"/>
      <c r="N433" s="27"/>
      <c r="O433" s="27"/>
      <c r="P433" s="27"/>
      <c r="Z433" s="27"/>
      <c r="AA433" s="27"/>
      <c r="AB433" s="27"/>
      <c r="AF433" s="27"/>
      <c r="AG433" s="278"/>
      <c r="AH433" s="27"/>
    </row>
    <row r="434" spans="4:34" hidden="1" x14ac:dyDescent="0.35">
      <c r="D434" s="27"/>
      <c r="E434" s="27"/>
      <c r="N434" s="27"/>
      <c r="O434" s="27"/>
      <c r="P434" s="27"/>
      <c r="Z434" s="27"/>
      <c r="AA434" s="27"/>
      <c r="AB434" s="27"/>
      <c r="AF434" s="27"/>
      <c r="AG434" s="278"/>
      <c r="AH434" s="27"/>
    </row>
    <row r="435" spans="4:34" hidden="1" x14ac:dyDescent="0.35">
      <c r="D435" s="27"/>
      <c r="E435" s="27"/>
      <c r="N435" s="27"/>
      <c r="O435" s="27"/>
      <c r="P435" s="27"/>
      <c r="Z435" s="27"/>
      <c r="AA435" s="27"/>
      <c r="AB435" s="27"/>
      <c r="AF435" s="27"/>
      <c r="AG435" s="278"/>
      <c r="AH435" s="27"/>
    </row>
    <row r="436" spans="4:34" hidden="1" x14ac:dyDescent="0.35">
      <c r="D436" s="27"/>
      <c r="E436" s="27"/>
      <c r="N436" s="27"/>
      <c r="O436" s="27"/>
      <c r="P436" s="27"/>
      <c r="Z436" s="27"/>
      <c r="AA436" s="27"/>
      <c r="AB436" s="27"/>
      <c r="AF436" s="27"/>
      <c r="AG436" s="278"/>
      <c r="AH436" s="27"/>
    </row>
    <row r="437" spans="4:34" hidden="1" x14ac:dyDescent="0.35">
      <c r="D437" s="27"/>
      <c r="E437" s="27"/>
      <c r="N437" s="27"/>
      <c r="O437" s="27"/>
      <c r="P437" s="27"/>
      <c r="Z437" s="27"/>
      <c r="AA437" s="27"/>
      <c r="AB437" s="27"/>
      <c r="AF437" s="27"/>
      <c r="AG437" s="278"/>
      <c r="AH437" s="27"/>
    </row>
    <row r="438" spans="4:34" hidden="1" x14ac:dyDescent="0.35">
      <c r="D438" s="27"/>
      <c r="E438" s="27"/>
      <c r="N438" s="27"/>
      <c r="O438" s="27"/>
      <c r="P438" s="27"/>
      <c r="Z438" s="27"/>
      <c r="AA438" s="27"/>
      <c r="AB438" s="27"/>
      <c r="AF438" s="27"/>
      <c r="AG438" s="278"/>
      <c r="AH438" s="27"/>
    </row>
    <row r="439" spans="4:34" hidden="1" x14ac:dyDescent="0.35">
      <c r="D439" s="27"/>
      <c r="E439" s="27"/>
      <c r="N439" s="27"/>
      <c r="O439" s="27"/>
      <c r="P439" s="27"/>
      <c r="Z439" s="27"/>
      <c r="AA439" s="27"/>
      <c r="AB439" s="27"/>
      <c r="AF439" s="27"/>
      <c r="AG439" s="278"/>
      <c r="AH439" s="27"/>
    </row>
    <row r="440" spans="4:34" hidden="1" x14ac:dyDescent="0.35">
      <c r="D440" s="27"/>
      <c r="E440" s="27"/>
      <c r="N440" s="27"/>
      <c r="O440" s="27"/>
      <c r="P440" s="27"/>
      <c r="Z440" s="27"/>
      <c r="AA440" s="27"/>
      <c r="AB440" s="27"/>
      <c r="AF440" s="27"/>
      <c r="AG440" s="278"/>
      <c r="AH440" s="27"/>
    </row>
    <row r="441" spans="4:34" hidden="1" x14ac:dyDescent="0.35">
      <c r="D441" s="27"/>
      <c r="E441" s="27"/>
      <c r="N441" s="27"/>
      <c r="O441" s="27"/>
      <c r="P441" s="27"/>
      <c r="Z441" s="27"/>
      <c r="AA441" s="27"/>
      <c r="AB441" s="27"/>
      <c r="AF441" s="27"/>
      <c r="AG441" s="278"/>
      <c r="AH441" s="27"/>
    </row>
    <row r="442" spans="4:34" hidden="1" x14ac:dyDescent="0.35">
      <c r="D442" s="27"/>
      <c r="E442" s="27"/>
      <c r="N442" s="27"/>
      <c r="O442" s="27"/>
      <c r="P442" s="27"/>
      <c r="Z442" s="27"/>
      <c r="AA442" s="27"/>
      <c r="AB442" s="27"/>
      <c r="AF442" s="27"/>
      <c r="AG442" s="278"/>
      <c r="AH442" s="27"/>
    </row>
    <row r="443" spans="4:34" hidden="1" x14ac:dyDescent="0.35">
      <c r="D443" s="27"/>
      <c r="E443" s="27"/>
      <c r="N443" s="27"/>
      <c r="O443" s="27"/>
      <c r="P443" s="27"/>
      <c r="Z443" s="27"/>
      <c r="AA443" s="27"/>
      <c r="AB443" s="27"/>
      <c r="AF443" s="27"/>
      <c r="AG443" s="278"/>
      <c r="AH443" s="27"/>
    </row>
    <row r="444" spans="4:34" hidden="1" x14ac:dyDescent="0.35">
      <c r="D444" s="27"/>
      <c r="E444" s="27"/>
      <c r="N444" s="27"/>
      <c r="O444" s="27"/>
      <c r="P444" s="27"/>
      <c r="Z444" s="27"/>
      <c r="AA444" s="27"/>
      <c r="AB444" s="27"/>
      <c r="AF444" s="27"/>
      <c r="AG444" s="278"/>
      <c r="AH444" s="27"/>
    </row>
    <row r="445" spans="4:34" hidden="1" x14ac:dyDescent="0.35">
      <c r="D445" s="27"/>
      <c r="E445" s="27"/>
      <c r="N445" s="27"/>
      <c r="O445" s="27"/>
      <c r="P445" s="27"/>
      <c r="Z445" s="27"/>
      <c r="AA445" s="27"/>
      <c r="AB445" s="27"/>
      <c r="AF445" s="27"/>
      <c r="AG445" s="278"/>
      <c r="AH445" s="27"/>
    </row>
    <row r="446" spans="4:34" hidden="1" x14ac:dyDescent="0.35">
      <c r="D446" s="27"/>
      <c r="E446" s="27"/>
      <c r="N446" s="27"/>
      <c r="O446" s="27"/>
      <c r="P446" s="27"/>
      <c r="Z446" s="27"/>
      <c r="AA446" s="27"/>
      <c r="AB446" s="27"/>
      <c r="AF446" s="27"/>
      <c r="AG446" s="278"/>
      <c r="AH446" s="27"/>
    </row>
    <row r="447" spans="4:34" hidden="1" x14ac:dyDescent="0.35">
      <c r="D447" s="27"/>
      <c r="E447" s="27"/>
      <c r="N447" s="27"/>
      <c r="O447" s="27"/>
      <c r="P447" s="27"/>
      <c r="Z447" s="27"/>
      <c r="AA447" s="27"/>
      <c r="AB447" s="27"/>
      <c r="AF447" s="27"/>
      <c r="AG447" s="278"/>
      <c r="AH447" s="27"/>
    </row>
    <row r="448" spans="4:34" hidden="1" x14ac:dyDescent="0.35">
      <c r="D448" s="27"/>
      <c r="E448" s="27"/>
      <c r="N448" s="27"/>
      <c r="O448" s="27"/>
      <c r="P448" s="27"/>
      <c r="Z448" s="27"/>
      <c r="AA448" s="27"/>
      <c r="AB448" s="27"/>
      <c r="AF448" s="27"/>
      <c r="AG448" s="278"/>
      <c r="AH448" s="27"/>
    </row>
    <row r="449" spans="4:34" hidden="1" x14ac:dyDescent="0.35">
      <c r="D449" s="27"/>
      <c r="E449" s="27"/>
      <c r="N449" s="27"/>
      <c r="O449" s="27"/>
      <c r="P449" s="27"/>
      <c r="Z449" s="27"/>
      <c r="AA449" s="27"/>
      <c r="AB449" s="27"/>
      <c r="AF449" s="27"/>
      <c r="AG449" s="278"/>
      <c r="AH449" s="27"/>
    </row>
    <row r="450" spans="4:34" hidden="1" x14ac:dyDescent="0.35">
      <c r="D450" s="27"/>
      <c r="E450" s="27"/>
      <c r="N450" s="27"/>
      <c r="O450" s="27"/>
      <c r="P450" s="27"/>
      <c r="Z450" s="27"/>
      <c r="AA450" s="27"/>
      <c r="AB450" s="27"/>
      <c r="AF450" s="27"/>
      <c r="AG450" s="278"/>
      <c r="AH450" s="27"/>
    </row>
    <row r="451" spans="4:34" hidden="1" x14ac:dyDescent="0.35">
      <c r="D451" s="27"/>
      <c r="E451" s="27"/>
      <c r="N451" s="27"/>
      <c r="O451" s="27"/>
      <c r="P451" s="27"/>
      <c r="Z451" s="27"/>
      <c r="AA451" s="27"/>
      <c r="AB451" s="27"/>
      <c r="AF451" s="27"/>
      <c r="AG451" s="278"/>
      <c r="AH451" s="27"/>
    </row>
    <row r="452" spans="4:34" hidden="1" x14ac:dyDescent="0.35">
      <c r="D452" s="27"/>
      <c r="E452" s="27"/>
      <c r="N452" s="27"/>
      <c r="O452" s="27"/>
      <c r="P452" s="27"/>
      <c r="Z452" s="27"/>
      <c r="AA452" s="27"/>
      <c r="AB452" s="27"/>
      <c r="AF452" s="27"/>
      <c r="AG452" s="278"/>
      <c r="AH452" s="27"/>
    </row>
    <row r="453" spans="4:34" hidden="1" x14ac:dyDescent="0.35">
      <c r="D453" s="27"/>
      <c r="E453" s="27"/>
      <c r="N453" s="27"/>
      <c r="O453" s="27"/>
      <c r="P453" s="27"/>
      <c r="Z453" s="27"/>
      <c r="AA453" s="27"/>
      <c r="AB453" s="27"/>
      <c r="AF453" s="27"/>
      <c r="AG453" s="278"/>
      <c r="AH453" s="27"/>
    </row>
    <row r="454" spans="4:34" hidden="1" x14ac:dyDescent="0.35">
      <c r="D454" s="27"/>
      <c r="E454" s="27"/>
      <c r="N454" s="27"/>
      <c r="O454" s="27"/>
      <c r="P454" s="27"/>
      <c r="Z454" s="27"/>
      <c r="AA454" s="27"/>
      <c r="AB454" s="27"/>
      <c r="AF454" s="27"/>
      <c r="AG454" s="278"/>
      <c r="AH454" s="27"/>
    </row>
    <row r="455" spans="4:34" hidden="1" x14ac:dyDescent="0.35">
      <c r="D455" s="27"/>
      <c r="E455" s="27"/>
      <c r="N455" s="27"/>
      <c r="O455" s="27"/>
      <c r="P455" s="27"/>
      <c r="Z455" s="27"/>
      <c r="AA455" s="27"/>
      <c r="AB455" s="27"/>
      <c r="AF455" s="27"/>
      <c r="AG455" s="278"/>
      <c r="AH455" s="27"/>
    </row>
    <row r="456" spans="4:34" hidden="1" x14ac:dyDescent="0.35">
      <c r="D456" s="27"/>
      <c r="E456" s="27"/>
      <c r="N456" s="27"/>
      <c r="O456" s="27"/>
      <c r="P456" s="27"/>
      <c r="Z456" s="27"/>
      <c r="AA456" s="27"/>
      <c r="AB456" s="27"/>
      <c r="AF456" s="27"/>
      <c r="AG456" s="278"/>
      <c r="AH456" s="27"/>
    </row>
    <row r="457" spans="4:34" hidden="1" x14ac:dyDescent="0.35">
      <c r="D457" s="27"/>
      <c r="E457" s="27"/>
      <c r="N457" s="27"/>
      <c r="O457" s="27"/>
      <c r="P457" s="27"/>
      <c r="Z457" s="27"/>
      <c r="AA457" s="27"/>
      <c r="AB457" s="27"/>
      <c r="AF457" s="27"/>
      <c r="AG457" s="278"/>
      <c r="AH457" s="27"/>
    </row>
    <row r="458" spans="4:34" hidden="1" x14ac:dyDescent="0.35">
      <c r="D458" s="27"/>
      <c r="E458" s="27"/>
      <c r="N458" s="27"/>
      <c r="O458" s="27"/>
      <c r="P458" s="27"/>
      <c r="Z458" s="27"/>
      <c r="AA458" s="27"/>
      <c r="AB458" s="27"/>
      <c r="AF458" s="27"/>
      <c r="AG458" s="278"/>
      <c r="AH458" s="27"/>
    </row>
    <row r="459" spans="4:34" hidden="1" x14ac:dyDescent="0.35">
      <c r="D459" s="27"/>
      <c r="E459" s="27"/>
      <c r="N459" s="27"/>
      <c r="O459" s="27"/>
      <c r="P459" s="27"/>
      <c r="Z459" s="27"/>
      <c r="AA459" s="27"/>
      <c r="AB459" s="27"/>
      <c r="AF459" s="27"/>
      <c r="AG459" s="278"/>
      <c r="AH459" s="27"/>
    </row>
    <row r="460" spans="4:34" hidden="1" x14ac:dyDescent="0.35">
      <c r="D460" s="27"/>
      <c r="E460" s="27"/>
      <c r="N460" s="27"/>
      <c r="O460" s="27"/>
      <c r="P460" s="27"/>
      <c r="Z460" s="27"/>
      <c r="AA460" s="27"/>
      <c r="AB460" s="27"/>
      <c r="AF460" s="27"/>
      <c r="AG460" s="278"/>
      <c r="AH460" s="27"/>
    </row>
    <row r="461" spans="4:34" hidden="1" x14ac:dyDescent="0.35">
      <c r="D461" s="27"/>
      <c r="E461" s="27"/>
      <c r="N461" s="27"/>
      <c r="O461" s="27"/>
      <c r="P461" s="27"/>
      <c r="Z461" s="27"/>
      <c r="AA461" s="27"/>
      <c r="AB461" s="27"/>
      <c r="AF461" s="27"/>
      <c r="AG461" s="278"/>
      <c r="AH461" s="27"/>
    </row>
    <row r="462" spans="4:34" hidden="1" x14ac:dyDescent="0.35">
      <c r="D462" s="27"/>
      <c r="E462" s="27"/>
      <c r="N462" s="27"/>
      <c r="O462" s="27"/>
      <c r="P462" s="27"/>
      <c r="Z462" s="27"/>
      <c r="AA462" s="27"/>
      <c r="AB462" s="27"/>
      <c r="AF462" s="27"/>
      <c r="AG462" s="278"/>
      <c r="AH462" s="27"/>
    </row>
    <row r="463" spans="4:34" hidden="1" x14ac:dyDescent="0.35">
      <c r="D463" s="27"/>
      <c r="E463" s="27"/>
      <c r="N463" s="27"/>
      <c r="O463" s="27"/>
      <c r="P463" s="27"/>
      <c r="Z463" s="27"/>
      <c r="AA463" s="27"/>
      <c r="AB463" s="27"/>
      <c r="AF463" s="27"/>
      <c r="AG463" s="278"/>
      <c r="AH463" s="27"/>
    </row>
    <row r="464" spans="4:34" hidden="1" x14ac:dyDescent="0.35">
      <c r="D464" s="27"/>
      <c r="E464" s="27"/>
      <c r="N464" s="27"/>
      <c r="O464" s="27"/>
      <c r="P464" s="27"/>
      <c r="Z464" s="27"/>
      <c r="AA464" s="27"/>
      <c r="AB464" s="27"/>
      <c r="AF464" s="27"/>
      <c r="AG464" s="278"/>
      <c r="AH464" s="27"/>
    </row>
    <row r="465" spans="4:34" hidden="1" x14ac:dyDescent="0.35">
      <c r="D465" s="27"/>
      <c r="E465" s="27"/>
      <c r="N465" s="27"/>
      <c r="O465" s="27"/>
      <c r="P465" s="27"/>
      <c r="Z465" s="27"/>
      <c r="AA465" s="27"/>
      <c r="AB465" s="27"/>
      <c r="AF465" s="27"/>
      <c r="AG465" s="278"/>
      <c r="AH465" s="27"/>
    </row>
    <row r="466" spans="4:34" hidden="1" x14ac:dyDescent="0.35">
      <c r="D466" s="27"/>
      <c r="E466" s="27"/>
      <c r="N466" s="27"/>
      <c r="O466" s="27"/>
      <c r="P466" s="27"/>
      <c r="Z466" s="27"/>
      <c r="AA466" s="27"/>
      <c r="AB466" s="27"/>
      <c r="AF466" s="27"/>
      <c r="AG466" s="278"/>
      <c r="AH466" s="27"/>
    </row>
    <row r="467" spans="4:34" hidden="1" x14ac:dyDescent="0.35">
      <c r="D467" s="27"/>
      <c r="E467" s="27"/>
      <c r="N467" s="27"/>
      <c r="O467" s="27"/>
      <c r="P467" s="27"/>
      <c r="Z467" s="27"/>
      <c r="AA467" s="27"/>
      <c r="AB467" s="27"/>
      <c r="AF467" s="27"/>
      <c r="AG467" s="278"/>
      <c r="AH467" s="27"/>
    </row>
    <row r="468" spans="4:34" hidden="1" x14ac:dyDescent="0.35">
      <c r="D468" s="27"/>
      <c r="E468" s="27"/>
      <c r="N468" s="27"/>
      <c r="O468" s="27"/>
      <c r="P468" s="27"/>
      <c r="Z468" s="27"/>
      <c r="AA468" s="27"/>
      <c r="AB468" s="27"/>
      <c r="AF468" s="27"/>
      <c r="AG468" s="278"/>
      <c r="AH468" s="27"/>
    </row>
    <row r="469" spans="4:34" hidden="1" x14ac:dyDescent="0.35">
      <c r="D469" s="27"/>
      <c r="E469" s="27"/>
      <c r="N469" s="27"/>
      <c r="O469" s="27"/>
      <c r="P469" s="27"/>
      <c r="Z469" s="27"/>
      <c r="AA469" s="27"/>
      <c r="AB469" s="27"/>
      <c r="AF469" s="27"/>
      <c r="AG469" s="278"/>
      <c r="AH469" s="27"/>
    </row>
    <row r="470" spans="4:34" hidden="1" x14ac:dyDescent="0.35">
      <c r="D470" s="27"/>
      <c r="E470" s="27"/>
      <c r="N470" s="27"/>
      <c r="O470" s="27"/>
      <c r="P470" s="27"/>
      <c r="Z470" s="27"/>
      <c r="AA470" s="27"/>
      <c r="AB470" s="27"/>
      <c r="AF470" s="27"/>
      <c r="AG470" s="278"/>
      <c r="AH470" s="27"/>
    </row>
    <row r="471" spans="4:34" hidden="1" x14ac:dyDescent="0.35">
      <c r="D471" s="27"/>
      <c r="E471" s="27"/>
      <c r="N471" s="27"/>
      <c r="O471" s="27"/>
      <c r="P471" s="27"/>
      <c r="Z471" s="27"/>
      <c r="AA471" s="27"/>
      <c r="AB471" s="27"/>
      <c r="AF471" s="27"/>
      <c r="AG471" s="278"/>
      <c r="AH471" s="27"/>
    </row>
    <row r="472" spans="4:34" hidden="1" x14ac:dyDescent="0.35">
      <c r="D472" s="27"/>
      <c r="E472" s="27"/>
      <c r="N472" s="27"/>
      <c r="O472" s="27"/>
      <c r="P472" s="27"/>
      <c r="Z472" s="27"/>
      <c r="AA472" s="27"/>
      <c r="AB472" s="27"/>
      <c r="AF472" s="27"/>
      <c r="AG472" s="278"/>
      <c r="AH472" s="27"/>
    </row>
    <row r="473" spans="4:34" hidden="1" x14ac:dyDescent="0.35">
      <c r="D473" s="27"/>
      <c r="E473" s="27"/>
      <c r="N473" s="27"/>
      <c r="O473" s="27"/>
      <c r="P473" s="27"/>
      <c r="Z473" s="27"/>
      <c r="AA473" s="27"/>
      <c r="AB473" s="27"/>
      <c r="AF473" s="27"/>
      <c r="AG473" s="278"/>
      <c r="AH473" s="27"/>
    </row>
    <row r="474" spans="4:34" hidden="1" x14ac:dyDescent="0.35">
      <c r="D474" s="27"/>
      <c r="E474" s="27"/>
      <c r="N474" s="27"/>
      <c r="O474" s="27"/>
      <c r="P474" s="27"/>
      <c r="Z474" s="27"/>
      <c r="AA474" s="27"/>
      <c r="AB474" s="27"/>
      <c r="AF474" s="27"/>
      <c r="AG474" s="278"/>
      <c r="AH474" s="27"/>
    </row>
    <row r="475" spans="4:34" hidden="1" x14ac:dyDescent="0.35">
      <c r="D475" s="27"/>
      <c r="E475" s="27"/>
      <c r="N475" s="27"/>
      <c r="O475" s="27"/>
      <c r="P475" s="27"/>
      <c r="Z475" s="27"/>
      <c r="AA475" s="27"/>
      <c r="AB475" s="27"/>
      <c r="AF475" s="27"/>
      <c r="AG475" s="278"/>
      <c r="AH475" s="27"/>
    </row>
    <row r="476" spans="4:34" hidden="1" x14ac:dyDescent="0.35">
      <c r="D476" s="27"/>
      <c r="E476" s="27"/>
      <c r="N476" s="27"/>
      <c r="O476" s="27"/>
      <c r="P476" s="27"/>
      <c r="Z476" s="27"/>
      <c r="AA476" s="27"/>
      <c r="AB476" s="27"/>
      <c r="AF476" s="27"/>
      <c r="AG476" s="278"/>
      <c r="AH476" s="27"/>
    </row>
    <row r="477" spans="4:34" hidden="1" x14ac:dyDescent="0.35">
      <c r="D477" s="27"/>
      <c r="E477" s="27"/>
      <c r="N477" s="27"/>
      <c r="O477" s="27"/>
      <c r="P477" s="27"/>
      <c r="Z477" s="27"/>
      <c r="AA477" s="27"/>
      <c r="AB477" s="27"/>
      <c r="AF477" s="27"/>
      <c r="AG477" s="278"/>
      <c r="AH477" s="27"/>
    </row>
    <row r="478" spans="4:34" hidden="1" x14ac:dyDescent="0.35">
      <c r="D478" s="27"/>
      <c r="E478" s="27"/>
      <c r="N478" s="27"/>
      <c r="O478" s="27"/>
      <c r="P478" s="27"/>
      <c r="Z478" s="27"/>
      <c r="AA478" s="27"/>
      <c r="AB478" s="27"/>
      <c r="AF478" s="27"/>
      <c r="AG478" s="278"/>
      <c r="AH478" s="27"/>
    </row>
    <row r="479" spans="4:34" hidden="1" x14ac:dyDescent="0.35">
      <c r="D479" s="27"/>
      <c r="E479" s="27"/>
      <c r="N479" s="27"/>
      <c r="O479" s="27"/>
      <c r="P479" s="27"/>
      <c r="Z479" s="27"/>
      <c r="AA479" s="27"/>
      <c r="AB479" s="27"/>
      <c r="AF479" s="27"/>
      <c r="AG479" s="278"/>
      <c r="AH479" s="27"/>
    </row>
    <row r="480" spans="4:34" hidden="1" x14ac:dyDescent="0.35">
      <c r="D480" s="27"/>
      <c r="E480" s="27"/>
      <c r="N480" s="27"/>
      <c r="O480" s="27"/>
      <c r="P480" s="27"/>
      <c r="Z480" s="27"/>
      <c r="AA480" s="27"/>
      <c r="AB480" s="27"/>
      <c r="AF480" s="27"/>
      <c r="AG480" s="278"/>
      <c r="AH480" s="27"/>
    </row>
    <row r="481" spans="4:34" hidden="1" x14ac:dyDescent="0.35">
      <c r="D481" s="27"/>
      <c r="E481" s="27"/>
      <c r="N481" s="27"/>
      <c r="O481" s="27"/>
      <c r="P481" s="27"/>
      <c r="Z481" s="27"/>
      <c r="AA481" s="27"/>
      <c r="AB481" s="27"/>
      <c r="AF481" s="27"/>
      <c r="AG481" s="278"/>
      <c r="AH481" s="27"/>
    </row>
    <row r="482" spans="4:34" hidden="1" x14ac:dyDescent="0.35">
      <c r="D482" s="27"/>
      <c r="E482" s="27"/>
      <c r="N482" s="27"/>
      <c r="O482" s="27"/>
      <c r="P482" s="27"/>
      <c r="Z482" s="27"/>
      <c r="AA482" s="27"/>
      <c r="AB482" s="27"/>
      <c r="AF482" s="27"/>
      <c r="AG482" s="278"/>
      <c r="AH482" s="27"/>
    </row>
    <row r="483" spans="4:34" hidden="1" x14ac:dyDescent="0.35">
      <c r="D483" s="27"/>
      <c r="E483" s="27"/>
      <c r="N483" s="27"/>
      <c r="O483" s="27"/>
      <c r="P483" s="27"/>
      <c r="Z483" s="27"/>
      <c r="AA483" s="27"/>
      <c r="AB483" s="27"/>
      <c r="AF483" s="27"/>
      <c r="AG483" s="278"/>
      <c r="AH483" s="27"/>
    </row>
    <row r="484" spans="4:34" hidden="1" x14ac:dyDescent="0.35">
      <c r="D484" s="27"/>
      <c r="E484" s="27"/>
      <c r="N484" s="27"/>
      <c r="O484" s="27"/>
      <c r="P484" s="27"/>
      <c r="Z484" s="27"/>
      <c r="AA484" s="27"/>
      <c r="AB484" s="27"/>
      <c r="AF484" s="27"/>
      <c r="AG484" s="278"/>
      <c r="AH484" s="27"/>
    </row>
    <row r="485" spans="4:34" hidden="1" x14ac:dyDescent="0.35">
      <c r="D485" s="27"/>
      <c r="E485" s="27"/>
      <c r="N485" s="27"/>
      <c r="O485" s="27"/>
      <c r="P485" s="27"/>
      <c r="Z485" s="27"/>
      <c r="AA485" s="27"/>
      <c r="AB485" s="27"/>
      <c r="AF485" s="27"/>
      <c r="AG485" s="278"/>
      <c r="AH485" s="27"/>
    </row>
    <row r="486" spans="4:34" hidden="1" x14ac:dyDescent="0.35">
      <c r="D486" s="27"/>
      <c r="E486" s="27"/>
      <c r="N486" s="27"/>
      <c r="O486" s="27"/>
      <c r="P486" s="27"/>
      <c r="Z486" s="27"/>
      <c r="AA486" s="27"/>
      <c r="AB486" s="27"/>
      <c r="AF486" s="27"/>
      <c r="AG486" s="278"/>
      <c r="AH486" s="27"/>
    </row>
    <row r="487" spans="4:34" hidden="1" x14ac:dyDescent="0.35">
      <c r="D487" s="27"/>
      <c r="E487" s="27"/>
      <c r="N487" s="27"/>
      <c r="O487" s="27"/>
      <c r="P487" s="27"/>
      <c r="Z487" s="27"/>
      <c r="AA487" s="27"/>
      <c r="AB487" s="27"/>
      <c r="AF487" s="27"/>
      <c r="AG487" s="278"/>
      <c r="AH487" s="27"/>
    </row>
    <row r="488" spans="4:34" hidden="1" x14ac:dyDescent="0.35">
      <c r="D488" s="27"/>
      <c r="E488" s="27"/>
      <c r="N488" s="27"/>
      <c r="O488" s="27"/>
      <c r="P488" s="27"/>
      <c r="Z488" s="27"/>
      <c r="AA488" s="27"/>
      <c r="AB488" s="27"/>
      <c r="AF488" s="27"/>
      <c r="AG488" s="278"/>
      <c r="AH488" s="27"/>
    </row>
    <row r="489" spans="4:34" hidden="1" x14ac:dyDescent="0.35">
      <c r="D489" s="27"/>
      <c r="E489" s="27"/>
      <c r="N489" s="27"/>
      <c r="O489" s="27"/>
      <c r="P489" s="27"/>
      <c r="Z489" s="27"/>
      <c r="AA489" s="27"/>
      <c r="AB489" s="27"/>
      <c r="AF489" s="27"/>
      <c r="AG489" s="278"/>
      <c r="AH489" s="27"/>
    </row>
    <row r="490" spans="4:34" hidden="1" x14ac:dyDescent="0.35">
      <c r="D490" s="27"/>
      <c r="E490" s="27"/>
      <c r="N490" s="27"/>
      <c r="O490" s="27"/>
      <c r="P490" s="27"/>
      <c r="Z490" s="27"/>
      <c r="AA490" s="27"/>
      <c r="AB490" s="27"/>
      <c r="AF490" s="27"/>
      <c r="AG490" s="278"/>
      <c r="AH490" s="27"/>
    </row>
    <row r="491" spans="4:34" hidden="1" x14ac:dyDescent="0.35">
      <c r="D491" s="27"/>
      <c r="E491" s="27"/>
      <c r="N491" s="27"/>
      <c r="O491" s="27"/>
      <c r="P491" s="27"/>
      <c r="Z491" s="27"/>
      <c r="AA491" s="27"/>
      <c r="AB491" s="27"/>
      <c r="AF491" s="27"/>
      <c r="AG491" s="278"/>
      <c r="AH491" s="27"/>
    </row>
    <row r="492" spans="4:34" hidden="1" x14ac:dyDescent="0.35">
      <c r="D492" s="27"/>
      <c r="E492" s="27"/>
      <c r="N492" s="27"/>
      <c r="O492" s="27"/>
      <c r="P492" s="27"/>
      <c r="Z492" s="27"/>
      <c r="AA492" s="27"/>
      <c r="AB492" s="27"/>
      <c r="AF492" s="27"/>
      <c r="AG492" s="278"/>
      <c r="AH492" s="27"/>
    </row>
    <row r="493" spans="4:34" hidden="1" x14ac:dyDescent="0.35">
      <c r="D493" s="27"/>
      <c r="E493" s="27"/>
      <c r="N493" s="27"/>
      <c r="O493" s="27"/>
      <c r="P493" s="27"/>
      <c r="Z493" s="27"/>
      <c r="AA493" s="27"/>
      <c r="AB493" s="27"/>
      <c r="AF493" s="27"/>
      <c r="AG493" s="278"/>
      <c r="AH493" s="27"/>
    </row>
    <row r="494" spans="4:34" hidden="1" x14ac:dyDescent="0.35">
      <c r="D494" s="27"/>
      <c r="E494" s="27"/>
      <c r="N494" s="27"/>
      <c r="O494" s="27"/>
      <c r="P494" s="27"/>
      <c r="Z494" s="27"/>
      <c r="AA494" s="27"/>
      <c r="AB494" s="27"/>
      <c r="AF494" s="27"/>
      <c r="AG494" s="278"/>
      <c r="AH494" s="27"/>
    </row>
    <row r="495" spans="4:34" hidden="1" x14ac:dyDescent="0.35">
      <c r="D495" s="27"/>
      <c r="E495" s="27"/>
      <c r="N495" s="27"/>
      <c r="O495" s="27"/>
      <c r="P495" s="27"/>
      <c r="Z495" s="27"/>
      <c r="AA495" s="27"/>
      <c r="AB495" s="27"/>
      <c r="AF495" s="27"/>
      <c r="AG495" s="278"/>
      <c r="AH495" s="27"/>
    </row>
    <row r="496" spans="4:34" hidden="1" x14ac:dyDescent="0.35">
      <c r="D496" s="27"/>
      <c r="E496" s="27"/>
      <c r="N496" s="27"/>
      <c r="O496" s="27"/>
      <c r="P496" s="27"/>
      <c r="Z496" s="27"/>
      <c r="AA496" s="27"/>
      <c r="AB496" s="27"/>
      <c r="AF496" s="27"/>
      <c r="AG496" s="278"/>
      <c r="AH496" s="27"/>
    </row>
    <row r="497" spans="4:34" hidden="1" x14ac:dyDescent="0.35">
      <c r="D497" s="27"/>
      <c r="E497" s="27"/>
      <c r="N497" s="27"/>
      <c r="O497" s="27"/>
      <c r="P497" s="27"/>
      <c r="Z497" s="27"/>
      <c r="AA497" s="27"/>
      <c r="AB497" s="27"/>
      <c r="AF497" s="27"/>
      <c r="AG497" s="278"/>
      <c r="AH497" s="27"/>
    </row>
    <row r="498" spans="4:34" hidden="1" x14ac:dyDescent="0.35">
      <c r="D498" s="27"/>
      <c r="E498" s="27"/>
      <c r="N498" s="27"/>
      <c r="O498" s="27"/>
      <c r="P498" s="27"/>
      <c r="Z498" s="27"/>
      <c r="AA498" s="27"/>
      <c r="AB498" s="27"/>
      <c r="AF498" s="27"/>
      <c r="AG498" s="278"/>
      <c r="AH498" s="27"/>
    </row>
    <row r="499" spans="4:34" hidden="1" x14ac:dyDescent="0.35">
      <c r="D499" s="27"/>
      <c r="E499" s="27"/>
      <c r="N499" s="27"/>
      <c r="O499" s="27"/>
      <c r="P499" s="27"/>
      <c r="Z499" s="27"/>
      <c r="AA499" s="27"/>
      <c r="AB499" s="27"/>
      <c r="AF499" s="27"/>
      <c r="AG499" s="278"/>
      <c r="AH499" s="27"/>
    </row>
    <row r="500" spans="4:34" hidden="1" x14ac:dyDescent="0.35">
      <c r="D500" s="27"/>
      <c r="E500" s="27"/>
      <c r="N500" s="27"/>
      <c r="O500" s="27"/>
      <c r="P500" s="27"/>
      <c r="Z500" s="27"/>
      <c r="AA500" s="27"/>
      <c r="AB500" s="27"/>
      <c r="AF500" s="27"/>
      <c r="AG500" s="278"/>
      <c r="AH500" s="27"/>
    </row>
    <row r="501" spans="4:34" hidden="1" x14ac:dyDescent="0.35">
      <c r="D501" s="27"/>
      <c r="E501" s="27"/>
      <c r="N501" s="27"/>
      <c r="O501" s="27"/>
      <c r="P501" s="27"/>
      <c r="Z501" s="27"/>
      <c r="AA501" s="27"/>
      <c r="AB501" s="27"/>
      <c r="AF501" s="27"/>
      <c r="AG501" s="278"/>
      <c r="AH501" s="27"/>
    </row>
    <row r="502" spans="4:34" hidden="1" x14ac:dyDescent="0.35">
      <c r="D502" s="27"/>
      <c r="E502" s="27"/>
      <c r="N502" s="27"/>
      <c r="O502" s="27"/>
      <c r="P502" s="27"/>
      <c r="Z502" s="27"/>
      <c r="AA502" s="27"/>
      <c r="AB502" s="27"/>
      <c r="AF502" s="27"/>
      <c r="AG502" s="278"/>
      <c r="AH502" s="27"/>
    </row>
    <row r="503" spans="4:34" hidden="1" x14ac:dyDescent="0.35">
      <c r="D503" s="27"/>
      <c r="E503" s="27"/>
      <c r="N503" s="27"/>
      <c r="O503" s="27"/>
      <c r="P503" s="27"/>
      <c r="Z503" s="27"/>
      <c r="AA503" s="27"/>
      <c r="AB503" s="27"/>
      <c r="AF503" s="27"/>
      <c r="AG503" s="278"/>
      <c r="AH503" s="27"/>
    </row>
    <row r="504" spans="4:34" hidden="1" x14ac:dyDescent="0.35">
      <c r="D504" s="27"/>
      <c r="E504" s="27"/>
      <c r="N504" s="27"/>
      <c r="O504" s="27"/>
      <c r="P504" s="27"/>
      <c r="Z504" s="27"/>
      <c r="AA504" s="27"/>
      <c r="AB504" s="27"/>
      <c r="AF504" s="27"/>
      <c r="AG504" s="278"/>
      <c r="AH504" s="27"/>
    </row>
    <row r="505" spans="4:34" hidden="1" x14ac:dyDescent="0.35">
      <c r="D505" s="27"/>
      <c r="E505" s="27"/>
      <c r="N505" s="27"/>
      <c r="O505" s="27"/>
      <c r="P505" s="27"/>
      <c r="Z505" s="27"/>
      <c r="AA505" s="27"/>
      <c r="AB505" s="27"/>
      <c r="AF505" s="27"/>
      <c r="AG505" s="278"/>
      <c r="AH505" s="27"/>
    </row>
    <row r="506" spans="4:34" hidden="1" x14ac:dyDescent="0.35">
      <c r="D506" s="27"/>
      <c r="E506" s="27"/>
      <c r="N506" s="27"/>
      <c r="O506" s="27"/>
      <c r="P506" s="27"/>
      <c r="Z506" s="27"/>
      <c r="AA506" s="27"/>
      <c r="AB506" s="27"/>
      <c r="AF506" s="27"/>
      <c r="AG506" s="278"/>
      <c r="AH506" s="27"/>
    </row>
    <row r="507" spans="4:34" hidden="1" x14ac:dyDescent="0.35">
      <c r="D507" s="27"/>
      <c r="E507" s="27"/>
      <c r="N507" s="27"/>
      <c r="O507" s="27"/>
      <c r="P507" s="27"/>
      <c r="Z507" s="27"/>
      <c r="AA507" s="27"/>
      <c r="AB507" s="27"/>
      <c r="AF507" s="27"/>
      <c r="AG507" s="278"/>
      <c r="AH507" s="27"/>
    </row>
    <row r="508" spans="4:34" hidden="1" x14ac:dyDescent="0.35">
      <c r="D508" s="27"/>
      <c r="E508" s="27"/>
      <c r="N508" s="27"/>
      <c r="O508" s="27"/>
      <c r="P508" s="27"/>
      <c r="Z508" s="27"/>
      <c r="AA508" s="27"/>
      <c r="AB508" s="27"/>
      <c r="AF508" s="27"/>
      <c r="AG508" s="278"/>
      <c r="AH508" s="27"/>
    </row>
    <row r="509" spans="4:34" hidden="1" x14ac:dyDescent="0.35">
      <c r="D509" s="27"/>
      <c r="E509" s="27"/>
      <c r="N509" s="27"/>
      <c r="O509" s="27"/>
      <c r="P509" s="27"/>
      <c r="Z509" s="27"/>
      <c r="AA509" s="27"/>
      <c r="AB509" s="27"/>
      <c r="AF509" s="27"/>
      <c r="AG509" s="278"/>
      <c r="AH509" s="27"/>
    </row>
    <row r="510" spans="4:34" hidden="1" x14ac:dyDescent="0.35">
      <c r="D510" s="27"/>
      <c r="E510" s="27"/>
      <c r="N510" s="27"/>
      <c r="O510" s="27"/>
      <c r="P510" s="27"/>
      <c r="Z510" s="27"/>
      <c r="AA510" s="27"/>
      <c r="AB510" s="27"/>
      <c r="AF510" s="27"/>
      <c r="AG510" s="278"/>
      <c r="AH510" s="27"/>
    </row>
    <row r="511" spans="4:34" hidden="1" x14ac:dyDescent="0.35">
      <c r="D511" s="27"/>
      <c r="E511" s="27"/>
      <c r="N511" s="27"/>
      <c r="O511" s="27"/>
      <c r="P511" s="27"/>
      <c r="Z511" s="27"/>
      <c r="AA511" s="27"/>
      <c r="AB511" s="27"/>
      <c r="AF511" s="27"/>
      <c r="AG511" s="278"/>
      <c r="AH511" s="27"/>
    </row>
    <row r="512" spans="4:34" hidden="1" x14ac:dyDescent="0.35">
      <c r="D512" s="27"/>
      <c r="E512" s="27"/>
      <c r="N512" s="27"/>
      <c r="O512" s="27"/>
      <c r="P512" s="27"/>
      <c r="Z512" s="27"/>
      <c r="AA512" s="27"/>
      <c r="AB512" s="27"/>
      <c r="AF512" s="27"/>
      <c r="AG512" s="278"/>
      <c r="AH512" s="27"/>
    </row>
    <row r="513" spans="4:34" hidden="1" x14ac:dyDescent="0.35">
      <c r="D513" s="27"/>
      <c r="E513" s="27"/>
      <c r="N513" s="27"/>
      <c r="O513" s="27"/>
      <c r="P513" s="27"/>
      <c r="Z513" s="27"/>
      <c r="AA513" s="27"/>
      <c r="AB513" s="27"/>
      <c r="AF513" s="27"/>
      <c r="AG513" s="278"/>
      <c r="AH513" s="27"/>
    </row>
    <row r="514" spans="4:34" hidden="1" x14ac:dyDescent="0.35">
      <c r="D514" s="27"/>
      <c r="E514" s="27"/>
      <c r="N514" s="27"/>
      <c r="O514" s="27"/>
      <c r="P514" s="27"/>
      <c r="Z514" s="27"/>
      <c r="AA514" s="27"/>
      <c r="AB514" s="27"/>
      <c r="AF514" s="27"/>
      <c r="AG514" s="278"/>
      <c r="AH514" s="27"/>
    </row>
    <row r="515" spans="4:34" hidden="1" x14ac:dyDescent="0.35">
      <c r="D515" s="27"/>
      <c r="E515" s="27"/>
      <c r="N515" s="27"/>
      <c r="O515" s="27"/>
      <c r="P515" s="27"/>
      <c r="Z515" s="27"/>
      <c r="AA515" s="27"/>
      <c r="AB515" s="27"/>
      <c r="AF515" s="27"/>
      <c r="AG515" s="278"/>
      <c r="AH515" s="27"/>
    </row>
    <row r="516" spans="4:34" hidden="1" x14ac:dyDescent="0.35">
      <c r="D516" s="27"/>
      <c r="E516" s="27"/>
      <c r="N516" s="27"/>
      <c r="O516" s="27"/>
      <c r="P516" s="27"/>
      <c r="Z516" s="27"/>
      <c r="AA516" s="27"/>
      <c r="AB516" s="27"/>
      <c r="AF516" s="27"/>
      <c r="AG516" s="278"/>
      <c r="AH516" s="27"/>
    </row>
    <row r="517" spans="4:34" hidden="1" x14ac:dyDescent="0.35">
      <c r="D517" s="27"/>
      <c r="E517" s="27"/>
      <c r="N517" s="27"/>
      <c r="O517" s="27"/>
      <c r="P517" s="27"/>
      <c r="Z517" s="27"/>
      <c r="AA517" s="27"/>
      <c r="AB517" s="27"/>
      <c r="AF517" s="27"/>
      <c r="AG517" s="278"/>
      <c r="AH517" s="27"/>
    </row>
    <row r="518" spans="4:34" hidden="1" x14ac:dyDescent="0.35">
      <c r="D518" s="27"/>
      <c r="E518" s="27"/>
      <c r="N518" s="27"/>
      <c r="O518" s="27"/>
      <c r="P518" s="27"/>
      <c r="Z518" s="27"/>
      <c r="AA518" s="27"/>
      <c r="AB518" s="27"/>
      <c r="AF518" s="27"/>
      <c r="AG518" s="278"/>
      <c r="AH518" s="27"/>
    </row>
    <row r="519" spans="4:34" hidden="1" x14ac:dyDescent="0.35">
      <c r="D519" s="27"/>
      <c r="E519" s="27"/>
      <c r="N519" s="27"/>
      <c r="O519" s="27"/>
      <c r="P519" s="27"/>
      <c r="Z519" s="27"/>
      <c r="AA519" s="27"/>
      <c r="AB519" s="27"/>
      <c r="AF519" s="27"/>
      <c r="AG519" s="278"/>
      <c r="AH519" s="27"/>
    </row>
    <row r="520" spans="4:34" hidden="1" x14ac:dyDescent="0.35">
      <c r="D520" s="27"/>
      <c r="E520" s="27"/>
      <c r="N520" s="27"/>
      <c r="O520" s="27"/>
      <c r="P520" s="27"/>
      <c r="Z520" s="27"/>
      <c r="AA520" s="27"/>
      <c r="AB520" s="27"/>
      <c r="AF520" s="27"/>
      <c r="AG520" s="278"/>
      <c r="AH520" s="27"/>
    </row>
    <row r="521" spans="4:34" hidden="1" x14ac:dyDescent="0.35">
      <c r="D521" s="27"/>
      <c r="E521" s="27"/>
      <c r="N521" s="27"/>
      <c r="O521" s="27"/>
      <c r="P521" s="27"/>
      <c r="Z521" s="27"/>
      <c r="AA521" s="27"/>
      <c r="AB521" s="27"/>
      <c r="AF521" s="27"/>
      <c r="AG521" s="278"/>
      <c r="AH521" s="27"/>
    </row>
    <row r="522" spans="4:34" hidden="1" x14ac:dyDescent="0.35">
      <c r="D522" s="27"/>
      <c r="E522" s="27"/>
      <c r="N522" s="27"/>
      <c r="O522" s="27"/>
      <c r="P522" s="27"/>
      <c r="Z522" s="27"/>
      <c r="AA522" s="27"/>
      <c r="AB522" s="27"/>
      <c r="AF522" s="27"/>
      <c r="AG522" s="278"/>
      <c r="AH522" s="27"/>
    </row>
    <row r="523" spans="4:34" hidden="1" x14ac:dyDescent="0.35">
      <c r="D523" s="27"/>
      <c r="E523" s="27"/>
      <c r="N523" s="27"/>
      <c r="O523" s="27"/>
      <c r="P523" s="27"/>
      <c r="Z523" s="27"/>
      <c r="AA523" s="27"/>
      <c r="AB523" s="27"/>
      <c r="AF523" s="27"/>
      <c r="AG523" s="278"/>
      <c r="AH523" s="27"/>
    </row>
    <row r="524" spans="4:34" hidden="1" x14ac:dyDescent="0.35">
      <c r="D524" s="27"/>
      <c r="E524" s="27"/>
      <c r="N524" s="27"/>
      <c r="O524" s="27"/>
      <c r="P524" s="27"/>
      <c r="Z524" s="27"/>
      <c r="AA524" s="27"/>
      <c r="AB524" s="27"/>
      <c r="AF524" s="27"/>
      <c r="AG524" s="278"/>
      <c r="AH524" s="27"/>
    </row>
    <row r="525" spans="4:34" hidden="1" x14ac:dyDescent="0.35">
      <c r="D525" s="27"/>
      <c r="E525" s="27"/>
      <c r="N525" s="27"/>
      <c r="O525" s="27"/>
      <c r="P525" s="27"/>
      <c r="Z525" s="27"/>
      <c r="AA525" s="27"/>
      <c r="AB525" s="27"/>
      <c r="AF525" s="27"/>
      <c r="AG525" s="278"/>
      <c r="AH525" s="27"/>
    </row>
    <row r="526" spans="4:34" hidden="1" x14ac:dyDescent="0.35">
      <c r="D526" s="27"/>
      <c r="E526" s="27"/>
      <c r="N526" s="27"/>
      <c r="O526" s="27"/>
      <c r="P526" s="27"/>
      <c r="Z526" s="27"/>
      <c r="AA526" s="27"/>
      <c r="AB526" s="27"/>
      <c r="AF526" s="27"/>
      <c r="AG526" s="278"/>
      <c r="AH526" s="27"/>
    </row>
    <row r="527" spans="4:34" hidden="1" x14ac:dyDescent="0.35">
      <c r="D527" s="27"/>
      <c r="E527" s="27"/>
      <c r="N527" s="27"/>
      <c r="O527" s="27"/>
      <c r="P527" s="27"/>
      <c r="Z527" s="27"/>
      <c r="AA527" s="27"/>
      <c r="AB527" s="27"/>
      <c r="AF527" s="27"/>
      <c r="AG527" s="278"/>
      <c r="AH527" s="27"/>
    </row>
    <row r="528" spans="4:34" hidden="1" x14ac:dyDescent="0.35">
      <c r="D528" s="27"/>
      <c r="E528" s="27"/>
      <c r="N528" s="27"/>
      <c r="O528" s="27"/>
      <c r="P528" s="27"/>
      <c r="Z528" s="27"/>
      <c r="AA528" s="27"/>
      <c r="AB528" s="27"/>
      <c r="AF528" s="27"/>
      <c r="AG528" s="278"/>
      <c r="AH528" s="27"/>
    </row>
    <row r="529" spans="4:34" hidden="1" x14ac:dyDescent="0.35">
      <c r="D529" s="27"/>
      <c r="E529" s="27"/>
      <c r="N529" s="27"/>
      <c r="O529" s="27"/>
      <c r="P529" s="27"/>
      <c r="Z529" s="27"/>
      <c r="AA529" s="27"/>
      <c r="AB529" s="27"/>
      <c r="AF529" s="27"/>
      <c r="AG529" s="278"/>
      <c r="AH529" s="27"/>
    </row>
    <row r="530" spans="4:34" hidden="1" x14ac:dyDescent="0.35">
      <c r="D530" s="27"/>
      <c r="E530" s="27"/>
      <c r="N530" s="27"/>
      <c r="O530" s="27"/>
      <c r="P530" s="27"/>
      <c r="Z530" s="27"/>
      <c r="AA530" s="27"/>
      <c r="AB530" s="27"/>
      <c r="AF530" s="27"/>
      <c r="AG530" s="278"/>
      <c r="AH530" s="27"/>
    </row>
    <row r="531" spans="4:34" hidden="1" x14ac:dyDescent="0.35">
      <c r="D531" s="27"/>
      <c r="E531" s="27"/>
      <c r="N531" s="27"/>
      <c r="O531" s="27"/>
      <c r="P531" s="27"/>
      <c r="Z531" s="27"/>
      <c r="AA531" s="27"/>
      <c r="AB531" s="27"/>
      <c r="AF531" s="27"/>
      <c r="AG531" s="278"/>
      <c r="AH531" s="27"/>
    </row>
    <row r="532" spans="4:34" hidden="1" x14ac:dyDescent="0.35">
      <c r="D532" s="27"/>
      <c r="E532" s="27"/>
      <c r="N532" s="27"/>
      <c r="O532" s="27"/>
      <c r="P532" s="27"/>
      <c r="Z532" s="27"/>
      <c r="AA532" s="27"/>
      <c r="AB532" s="27"/>
      <c r="AF532" s="27"/>
      <c r="AG532" s="278"/>
      <c r="AH532" s="27"/>
    </row>
    <row r="533" spans="4:34" hidden="1" x14ac:dyDescent="0.35">
      <c r="D533" s="27"/>
      <c r="E533" s="27"/>
      <c r="N533" s="27"/>
      <c r="O533" s="27"/>
      <c r="P533" s="27"/>
      <c r="Z533" s="27"/>
      <c r="AA533" s="27"/>
      <c r="AB533" s="27"/>
      <c r="AF533" s="27"/>
      <c r="AG533" s="278"/>
      <c r="AH533" s="27"/>
    </row>
    <row r="534" spans="4:34" hidden="1" x14ac:dyDescent="0.35">
      <c r="D534" s="27"/>
      <c r="E534" s="27"/>
      <c r="N534" s="27"/>
      <c r="O534" s="27"/>
      <c r="P534" s="27"/>
      <c r="Z534" s="27"/>
      <c r="AA534" s="27"/>
      <c r="AB534" s="27"/>
      <c r="AF534" s="27"/>
      <c r="AG534" s="278"/>
      <c r="AH534" s="27"/>
    </row>
    <row r="535" spans="4:34" hidden="1" x14ac:dyDescent="0.35">
      <c r="D535" s="27"/>
      <c r="E535" s="27"/>
      <c r="N535" s="27"/>
      <c r="O535" s="27"/>
      <c r="P535" s="27"/>
      <c r="Z535" s="27"/>
      <c r="AA535" s="27"/>
      <c r="AB535" s="27"/>
      <c r="AF535" s="27"/>
      <c r="AG535" s="278"/>
      <c r="AH535" s="27"/>
    </row>
    <row r="536" spans="4:34" hidden="1" x14ac:dyDescent="0.35">
      <c r="D536" s="27"/>
      <c r="E536" s="27"/>
      <c r="N536" s="27"/>
      <c r="O536" s="27"/>
      <c r="P536" s="27"/>
      <c r="Z536" s="27"/>
      <c r="AA536" s="27"/>
      <c r="AB536" s="27"/>
      <c r="AF536" s="27"/>
      <c r="AG536" s="278"/>
      <c r="AH536" s="27"/>
    </row>
    <row r="537" spans="4:34" hidden="1" x14ac:dyDescent="0.35">
      <c r="D537" s="27"/>
      <c r="E537" s="27"/>
      <c r="N537" s="27"/>
      <c r="O537" s="27"/>
      <c r="P537" s="27"/>
      <c r="Z537" s="27"/>
      <c r="AA537" s="27"/>
      <c r="AB537" s="27"/>
      <c r="AF537" s="27"/>
      <c r="AG537" s="278"/>
      <c r="AH537" s="27"/>
    </row>
    <row r="538" spans="4:34" hidden="1" x14ac:dyDescent="0.35">
      <c r="D538" s="27"/>
      <c r="E538" s="27"/>
      <c r="N538" s="27"/>
      <c r="O538" s="27"/>
      <c r="P538" s="27"/>
      <c r="Z538" s="27"/>
      <c r="AA538" s="27"/>
      <c r="AB538" s="27"/>
      <c r="AF538" s="27"/>
      <c r="AG538" s="278"/>
      <c r="AH538" s="27"/>
    </row>
    <row r="539" spans="4:34" hidden="1" x14ac:dyDescent="0.35">
      <c r="D539" s="27"/>
      <c r="E539" s="27"/>
      <c r="N539" s="27"/>
      <c r="O539" s="27"/>
      <c r="P539" s="27"/>
      <c r="Z539" s="27"/>
      <c r="AA539" s="27"/>
      <c r="AB539" s="27"/>
      <c r="AF539" s="27"/>
      <c r="AG539" s="278"/>
      <c r="AH539" s="27"/>
    </row>
    <row r="540" spans="4:34" hidden="1" x14ac:dyDescent="0.35">
      <c r="D540" s="27"/>
      <c r="E540" s="27"/>
      <c r="N540" s="27"/>
      <c r="O540" s="27"/>
      <c r="P540" s="27"/>
      <c r="Z540" s="27"/>
      <c r="AA540" s="27"/>
      <c r="AB540" s="27"/>
      <c r="AF540" s="27"/>
      <c r="AG540" s="278"/>
      <c r="AH540" s="27"/>
    </row>
    <row r="541" spans="4:34" hidden="1" x14ac:dyDescent="0.35">
      <c r="D541" s="27"/>
      <c r="E541" s="27"/>
      <c r="N541" s="27"/>
      <c r="O541" s="27"/>
      <c r="P541" s="27"/>
      <c r="Z541" s="27"/>
      <c r="AA541" s="27"/>
      <c r="AB541" s="27"/>
      <c r="AF541" s="27"/>
      <c r="AG541" s="278"/>
      <c r="AH541" s="27"/>
    </row>
    <row r="542" spans="4:34" hidden="1" x14ac:dyDescent="0.35">
      <c r="D542" s="27"/>
      <c r="E542" s="27"/>
      <c r="N542" s="27"/>
      <c r="O542" s="27"/>
      <c r="P542" s="27"/>
      <c r="Z542" s="27"/>
      <c r="AA542" s="27"/>
      <c r="AB542" s="27"/>
      <c r="AF542" s="27"/>
      <c r="AG542" s="278"/>
      <c r="AH542" s="27"/>
    </row>
    <row r="543" spans="4:34" hidden="1" x14ac:dyDescent="0.35">
      <c r="D543" s="27"/>
      <c r="E543" s="27"/>
      <c r="N543" s="27"/>
      <c r="O543" s="27"/>
      <c r="P543" s="27"/>
      <c r="Z543" s="27"/>
      <c r="AA543" s="27"/>
      <c r="AB543" s="27"/>
      <c r="AF543" s="27"/>
      <c r="AG543" s="278"/>
      <c r="AH543" s="27"/>
    </row>
    <row r="544" spans="4:34" hidden="1" x14ac:dyDescent="0.35">
      <c r="D544" s="27"/>
      <c r="E544" s="27"/>
      <c r="N544" s="27"/>
      <c r="O544" s="27"/>
      <c r="P544" s="27"/>
      <c r="Z544" s="27"/>
      <c r="AA544" s="27"/>
      <c r="AB544" s="27"/>
      <c r="AF544" s="27"/>
      <c r="AG544" s="278"/>
      <c r="AH544" s="27"/>
    </row>
    <row r="545" spans="4:34" hidden="1" x14ac:dyDescent="0.35">
      <c r="D545" s="27"/>
      <c r="E545" s="27"/>
      <c r="N545" s="27"/>
      <c r="O545" s="27"/>
      <c r="P545" s="27"/>
      <c r="Z545" s="27"/>
      <c r="AA545" s="27"/>
      <c r="AB545" s="27"/>
      <c r="AF545" s="27"/>
      <c r="AG545" s="278"/>
      <c r="AH545" s="27"/>
    </row>
    <row r="546" spans="4:34" hidden="1" x14ac:dyDescent="0.35">
      <c r="D546" s="27"/>
      <c r="E546" s="27"/>
      <c r="N546" s="27"/>
      <c r="O546" s="27"/>
      <c r="P546" s="27"/>
      <c r="Z546" s="27"/>
      <c r="AA546" s="27"/>
      <c r="AB546" s="27"/>
      <c r="AF546" s="27"/>
      <c r="AG546" s="278"/>
      <c r="AH546" s="27"/>
    </row>
    <row r="547" spans="4:34" hidden="1" x14ac:dyDescent="0.35">
      <c r="D547" s="27"/>
      <c r="E547" s="27"/>
      <c r="N547" s="27"/>
      <c r="O547" s="27"/>
      <c r="P547" s="27"/>
      <c r="Z547" s="27"/>
      <c r="AA547" s="27"/>
      <c r="AB547" s="27"/>
      <c r="AF547" s="27"/>
      <c r="AG547" s="278"/>
      <c r="AH547" s="27"/>
    </row>
    <row r="548" spans="4:34" hidden="1" x14ac:dyDescent="0.35">
      <c r="D548" s="27"/>
      <c r="E548" s="27"/>
      <c r="N548" s="27"/>
      <c r="O548" s="27"/>
      <c r="P548" s="27"/>
      <c r="Z548" s="27"/>
      <c r="AA548" s="27"/>
      <c r="AB548" s="27"/>
      <c r="AF548" s="27"/>
      <c r="AG548" s="278"/>
      <c r="AH548" s="27"/>
    </row>
    <row r="549" spans="4:34" hidden="1" x14ac:dyDescent="0.35">
      <c r="D549" s="27"/>
      <c r="E549" s="27"/>
      <c r="N549" s="27"/>
      <c r="O549" s="27"/>
      <c r="P549" s="27"/>
      <c r="Z549" s="27"/>
      <c r="AA549" s="27"/>
      <c r="AB549" s="27"/>
      <c r="AF549" s="27"/>
      <c r="AG549" s="278"/>
      <c r="AH549" s="27"/>
    </row>
    <row r="550" spans="4:34" hidden="1" x14ac:dyDescent="0.35">
      <c r="D550" s="27"/>
      <c r="E550" s="27"/>
      <c r="N550" s="27"/>
      <c r="O550" s="27"/>
      <c r="P550" s="27"/>
      <c r="Z550" s="27"/>
      <c r="AA550" s="27"/>
      <c r="AB550" s="27"/>
      <c r="AF550" s="27"/>
      <c r="AG550" s="278"/>
      <c r="AH550" s="27"/>
    </row>
    <row r="551" spans="4:34" hidden="1" x14ac:dyDescent="0.35">
      <c r="D551" s="27"/>
      <c r="E551" s="27"/>
      <c r="N551" s="27"/>
      <c r="O551" s="27"/>
      <c r="P551" s="27"/>
      <c r="Z551" s="27"/>
      <c r="AA551" s="27"/>
      <c r="AB551" s="27"/>
      <c r="AF551" s="27"/>
      <c r="AG551" s="278"/>
      <c r="AH551" s="27"/>
    </row>
    <row r="552" spans="4:34" hidden="1" x14ac:dyDescent="0.35">
      <c r="D552" s="27"/>
      <c r="E552" s="27"/>
      <c r="N552" s="27"/>
      <c r="O552" s="27"/>
      <c r="P552" s="27"/>
      <c r="Z552" s="27"/>
      <c r="AA552" s="27"/>
      <c r="AB552" s="27"/>
      <c r="AF552" s="27"/>
      <c r="AG552" s="278"/>
      <c r="AH552" s="27"/>
    </row>
    <row r="553" spans="4:34" hidden="1" x14ac:dyDescent="0.35">
      <c r="D553" s="27"/>
      <c r="E553" s="27"/>
      <c r="N553" s="27"/>
      <c r="O553" s="27"/>
      <c r="P553" s="27"/>
      <c r="Z553" s="27"/>
      <c r="AA553" s="27"/>
      <c r="AB553" s="27"/>
      <c r="AF553" s="27"/>
      <c r="AG553" s="278"/>
      <c r="AH553" s="27"/>
    </row>
    <row r="554" spans="4:34" hidden="1" x14ac:dyDescent="0.35">
      <c r="D554" s="27"/>
      <c r="E554" s="27"/>
      <c r="N554" s="27"/>
      <c r="O554" s="27"/>
      <c r="P554" s="27"/>
      <c r="Z554" s="27"/>
      <c r="AA554" s="27"/>
      <c r="AB554" s="27"/>
      <c r="AF554" s="27"/>
      <c r="AG554" s="278"/>
      <c r="AH554" s="27"/>
    </row>
    <row r="555" spans="4:34" hidden="1" x14ac:dyDescent="0.35">
      <c r="D555" s="27"/>
      <c r="E555" s="27"/>
      <c r="N555" s="27"/>
      <c r="O555" s="27"/>
      <c r="P555" s="27"/>
      <c r="Z555" s="27"/>
      <c r="AA555" s="27"/>
      <c r="AB555" s="27"/>
      <c r="AF555" s="27"/>
      <c r="AG555" s="278"/>
      <c r="AH555" s="27"/>
    </row>
    <row r="556" spans="4:34" hidden="1" x14ac:dyDescent="0.35">
      <c r="D556" s="27"/>
      <c r="E556" s="27"/>
      <c r="N556" s="27"/>
      <c r="O556" s="27"/>
      <c r="P556" s="27"/>
      <c r="Z556" s="27"/>
      <c r="AA556" s="27"/>
      <c r="AB556" s="27"/>
      <c r="AF556" s="27"/>
      <c r="AG556" s="278"/>
      <c r="AH556" s="27"/>
    </row>
    <row r="557" spans="4:34" hidden="1" x14ac:dyDescent="0.35">
      <c r="D557" s="27"/>
      <c r="E557" s="27"/>
      <c r="N557" s="27"/>
      <c r="O557" s="27"/>
      <c r="P557" s="27"/>
      <c r="Z557" s="27"/>
      <c r="AA557" s="27"/>
      <c r="AB557" s="27"/>
      <c r="AF557" s="27"/>
      <c r="AG557" s="278"/>
      <c r="AH557" s="27"/>
    </row>
    <row r="558" spans="4:34" hidden="1" x14ac:dyDescent="0.35">
      <c r="D558" s="27"/>
      <c r="E558" s="27"/>
      <c r="N558" s="27"/>
      <c r="O558" s="27"/>
      <c r="P558" s="27"/>
      <c r="Z558" s="27"/>
      <c r="AA558" s="27"/>
      <c r="AB558" s="27"/>
      <c r="AF558" s="27"/>
      <c r="AG558" s="278"/>
      <c r="AH558" s="27"/>
    </row>
    <row r="559" spans="4:34" hidden="1" x14ac:dyDescent="0.35">
      <c r="D559" s="27"/>
      <c r="E559" s="27"/>
      <c r="N559" s="27"/>
      <c r="O559" s="27"/>
      <c r="P559" s="27"/>
      <c r="Z559" s="27"/>
      <c r="AA559" s="27"/>
      <c r="AB559" s="27"/>
      <c r="AF559" s="27"/>
      <c r="AG559" s="278"/>
      <c r="AH559" s="27"/>
    </row>
    <row r="560" spans="4:34" hidden="1" x14ac:dyDescent="0.35">
      <c r="D560" s="27"/>
      <c r="E560" s="27"/>
      <c r="N560" s="27"/>
      <c r="O560" s="27"/>
      <c r="P560" s="27"/>
      <c r="Z560" s="27"/>
      <c r="AA560" s="27"/>
      <c r="AB560" s="27"/>
      <c r="AF560" s="27"/>
      <c r="AG560" s="278"/>
      <c r="AH560" s="27"/>
    </row>
    <row r="561" spans="4:34" hidden="1" x14ac:dyDescent="0.35">
      <c r="D561" s="27"/>
      <c r="E561" s="27"/>
      <c r="N561" s="27"/>
      <c r="O561" s="27"/>
      <c r="P561" s="27"/>
      <c r="Z561" s="27"/>
      <c r="AA561" s="27"/>
      <c r="AB561" s="27"/>
      <c r="AF561" s="27"/>
      <c r="AG561" s="278"/>
      <c r="AH561" s="27"/>
    </row>
    <row r="562" spans="4:34" hidden="1" x14ac:dyDescent="0.35">
      <c r="D562" s="27"/>
      <c r="E562" s="27"/>
      <c r="N562" s="27"/>
      <c r="O562" s="27"/>
      <c r="P562" s="27"/>
      <c r="Z562" s="27"/>
      <c r="AA562" s="27"/>
      <c r="AB562" s="27"/>
      <c r="AF562" s="27"/>
      <c r="AG562" s="278"/>
      <c r="AH562" s="27"/>
    </row>
    <row r="563" spans="4:34" hidden="1" x14ac:dyDescent="0.35">
      <c r="D563" s="27"/>
      <c r="E563" s="27"/>
      <c r="N563" s="27"/>
      <c r="O563" s="27"/>
      <c r="P563" s="27"/>
      <c r="Z563" s="27"/>
      <c r="AA563" s="27"/>
      <c r="AB563" s="27"/>
      <c r="AF563" s="27"/>
      <c r="AG563" s="278"/>
      <c r="AH563" s="27"/>
    </row>
    <row r="564" spans="4:34" hidden="1" x14ac:dyDescent="0.35">
      <c r="D564" s="27"/>
      <c r="E564" s="27"/>
      <c r="N564" s="27"/>
      <c r="O564" s="27"/>
      <c r="P564" s="27"/>
      <c r="Z564" s="27"/>
      <c r="AA564" s="27"/>
      <c r="AB564" s="27"/>
      <c r="AF564" s="27"/>
      <c r="AG564" s="278"/>
      <c r="AH564" s="27"/>
    </row>
    <row r="565" spans="4:34" hidden="1" x14ac:dyDescent="0.35">
      <c r="D565" s="27"/>
      <c r="E565" s="27"/>
      <c r="N565" s="27"/>
      <c r="O565" s="27"/>
      <c r="P565" s="27"/>
      <c r="Z565" s="27"/>
      <c r="AA565" s="27"/>
      <c r="AB565" s="27"/>
      <c r="AF565" s="27"/>
      <c r="AG565" s="278"/>
      <c r="AH565" s="27"/>
    </row>
    <row r="566" spans="4:34" hidden="1" x14ac:dyDescent="0.35">
      <c r="D566" s="27"/>
      <c r="E566" s="27"/>
      <c r="N566" s="27"/>
      <c r="O566" s="27"/>
      <c r="P566" s="27"/>
      <c r="Z566" s="27"/>
      <c r="AA566" s="27"/>
      <c r="AB566" s="27"/>
      <c r="AF566" s="27"/>
      <c r="AG566" s="278"/>
      <c r="AH566" s="27"/>
    </row>
    <row r="567" spans="4:34" hidden="1" x14ac:dyDescent="0.35">
      <c r="D567" s="27"/>
      <c r="E567" s="27"/>
      <c r="N567" s="27"/>
      <c r="O567" s="27"/>
      <c r="P567" s="27"/>
      <c r="Z567" s="27"/>
      <c r="AA567" s="27"/>
      <c r="AB567" s="27"/>
      <c r="AF567" s="27"/>
      <c r="AG567" s="278"/>
      <c r="AH567" s="27"/>
    </row>
    <row r="568" spans="4:34" hidden="1" x14ac:dyDescent="0.35">
      <c r="D568" s="27"/>
      <c r="E568" s="27"/>
      <c r="N568" s="27"/>
      <c r="O568" s="27"/>
      <c r="P568" s="27"/>
      <c r="Z568" s="27"/>
      <c r="AA568" s="27"/>
      <c r="AB568" s="27"/>
      <c r="AF568" s="27"/>
      <c r="AG568" s="278"/>
      <c r="AH568" s="27"/>
    </row>
    <row r="569" spans="4:34" hidden="1" x14ac:dyDescent="0.35">
      <c r="D569" s="27"/>
      <c r="E569" s="27"/>
      <c r="N569" s="27"/>
      <c r="O569" s="27"/>
      <c r="P569" s="27"/>
      <c r="Z569" s="27"/>
      <c r="AA569" s="27"/>
      <c r="AB569" s="27"/>
      <c r="AF569" s="27"/>
      <c r="AG569" s="278"/>
      <c r="AH569" s="27"/>
    </row>
    <row r="570" spans="4:34" hidden="1" x14ac:dyDescent="0.35">
      <c r="D570" s="27"/>
      <c r="E570" s="27"/>
      <c r="N570" s="27"/>
      <c r="O570" s="27"/>
      <c r="P570" s="27"/>
      <c r="Z570" s="27"/>
      <c r="AA570" s="27"/>
      <c r="AB570" s="27"/>
      <c r="AF570" s="27"/>
      <c r="AG570" s="278"/>
      <c r="AH570" s="27"/>
    </row>
    <row r="571" spans="4:34" hidden="1" x14ac:dyDescent="0.35">
      <c r="D571" s="27"/>
      <c r="E571" s="27"/>
      <c r="N571" s="27"/>
      <c r="O571" s="27"/>
      <c r="P571" s="27"/>
      <c r="Z571" s="27"/>
      <c r="AA571" s="27"/>
      <c r="AB571" s="27"/>
      <c r="AF571" s="27"/>
      <c r="AG571" s="278"/>
      <c r="AH571" s="27"/>
    </row>
    <row r="572" spans="4:34" hidden="1" x14ac:dyDescent="0.35">
      <c r="D572" s="27"/>
      <c r="E572" s="27"/>
      <c r="N572" s="27"/>
      <c r="O572" s="27"/>
      <c r="P572" s="27"/>
      <c r="Z572" s="27"/>
      <c r="AA572" s="27"/>
      <c r="AB572" s="27"/>
      <c r="AF572" s="27"/>
      <c r="AG572" s="278"/>
      <c r="AH572" s="27"/>
    </row>
    <row r="573" spans="4:34" hidden="1" x14ac:dyDescent="0.35">
      <c r="D573" s="27"/>
      <c r="E573" s="27"/>
      <c r="N573" s="27"/>
      <c r="O573" s="27"/>
      <c r="P573" s="27"/>
      <c r="Z573" s="27"/>
      <c r="AA573" s="27"/>
      <c r="AB573" s="27"/>
      <c r="AF573" s="27"/>
      <c r="AG573" s="278"/>
      <c r="AH573" s="27"/>
    </row>
    <row r="574" spans="4:34" hidden="1" x14ac:dyDescent="0.35">
      <c r="D574" s="27"/>
      <c r="E574" s="27"/>
      <c r="N574" s="27"/>
      <c r="O574" s="27"/>
      <c r="P574" s="27"/>
      <c r="Z574" s="27"/>
      <c r="AA574" s="27"/>
      <c r="AB574" s="27"/>
      <c r="AF574" s="27"/>
      <c r="AG574" s="278"/>
      <c r="AH574" s="27"/>
    </row>
    <row r="575" spans="4:34" hidden="1" x14ac:dyDescent="0.35">
      <c r="D575" s="27"/>
      <c r="E575" s="27"/>
      <c r="N575" s="27"/>
      <c r="O575" s="27"/>
      <c r="P575" s="27"/>
      <c r="Z575" s="27"/>
      <c r="AA575" s="27"/>
      <c r="AB575" s="27"/>
      <c r="AF575" s="27"/>
      <c r="AG575" s="278"/>
      <c r="AH575" s="27"/>
    </row>
    <row r="576" spans="4:34" hidden="1" x14ac:dyDescent="0.35">
      <c r="D576" s="27"/>
      <c r="E576" s="27"/>
      <c r="N576" s="27"/>
      <c r="O576" s="27"/>
      <c r="P576" s="27"/>
      <c r="Z576" s="27"/>
      <c r="AA576" s="27"/>
      <c r="AB576" s="27"/>
      <c r="AF576" s="27"/>
      <c r="AG576" s="278"/>
      <c r="AH576" s="27"/>
    </row>
    <row r="577" spans="4:34" hidden="1" x14ac:dyDescent="0.35">
      <c r="D577" s="27"/>
      <c r="E577" s="27"/>
      <c r="N577" s="27"/>
      <c r="O577" s="27"/>
      <c r="P577" s="27"/>
      <c r="Z577" s="27"/>
      <c r="AA577" s="27"/>
      <c r="AB577" s="27"/>
      <c r="AF577" s="27"/>
      <c r="AG577" s="278"/>
      <c r="AH577" s="27"/>
    </row>
    <row r="578" spans="4:34" hidden="1" x14ac:dyDescent="0.35">
      <c r="D578" s="27"/>
      <c r="E578" s="27"/>
      <c r="N578" s="27"/>
      <c r="O578" s="27"/>
      <c r="P578" s="27"/>
      <c r="Z578" s="27"/>
      <c r="AA578" s="27"/>
      <c r="AB578" s="27"/>
      <c r="AF578" s="27"/>
      <c r="AG578" s="278"/>
      <c r="AH578" s="27"/>
    </row>
    <row r="579" spans="4:34" hidden="1" x14ac:dyDescent="0.35">
      <c r="D579" s="27"/>
      <c r="E579" s="27"/>
      <c r="N579" s="27"/>
      <c r="O579" s="27"/>
      <c r="P579" s="27"/>
      <c r="Z579" s="27"/>
      <c r="AA579" s="27"/>
      <c r="AB579" s="27"/>
      <c r="AF579" s="27"/>
      <c r="AG579" s="278"/>
      <c r="AH579" s="27"/>
    </row>
    <row r="580" spans="4:34" hidden="1" x14ac:dyDescent="0.35">
      <c r="D580" s="27"/>
      <c r="E580" s="27"/>
      <c r="N580" s="27"/>
      <c r="O580" s="27"/>
      <c r="P580" s="27"/>
      <c r="Z580" s="27"/>
      <c r="AA580" s="27"/>
      <c r="AB580" s="27"/>
      <c r="AF580" s="27"/>
      <c r="AG580" s="278"/>
      <c r="AH580" s="27"/>
    </row>
    <row r="581" spans="4:34" hidden="1" x14ac:dyDescent="0.35">
      <c r="D581" s="27"/>
      <c r="E581" s="27"/>
      <c r="N581" s="27"/>
      <c r="O581" s="27"/>
      <c r="P581" s="27"/>
      <c r="Z581" s="27"/>
      <c r="AA581" s="27"/>
      <c r="AB581" s="27"/>
      <c r="AF581" s="27"/>
      <c r="AG581" s="278"/>
      <c r="AH581" s="27"/>
    </row>
    <row r="582" spans="4:34" hidden="1" x14ac:dyDescent="0.35">
      <c r="D582" s="27"/>
      <c r="E582" s="27"/>
      <c r="N582" s="27"/>
      <c r="O582" s="27"/>
      <c r="P582" s="27"/>
      <c r="Z582" s="27"/>
      <c r="AA582" s="27"/>
      <c r="AB582" s="27"/>
      <c r="AF582" s="27"/>
      <c r="AG582" s="278"/>
      <c r="AH582" s="27"/>
    </row>
    <row r="583" spans="4:34" hidden="1" x14ac:dyDescent="0.35">
      <c r="D583" s="27"/>
      <c r="E583" s="27"/>
      <c r="N583" s="27"/>
      <c r="O583" s="27"/>
      <c r="P583" s="27"/>
      <c r="Z583" s="27"/>
      <c r="AA583" s="27"/>
      <c r="AB583" s="27"/>
      <c r="AF583" s="27"/>
      <c r="AG583" s="278"/>
      <c r="AH583" s="27"/>
    </row>
    <row r="584" spans="4:34" hidden="1" x14ac:dyDescent="0.35">
      <c r="D584" s="27"/>
      <c r="E584" s="27"/>
      <c r="N584" s="27"/>
      <c r="O584" s="27"/>
      <c r="P584" s="27"/>
      <c r="Z584" s="27"/>
      <c r="AA584" s="27"/>
      <c r="AB584" s="27"/>
      <c r="AF584" s="27"/>
      <c r="AG584" s="278"/>
      <c r="AH584" s="27"/>
    </row>
    <row r="585" spans="4:34" hidden="1" x14ac:dyDescent="0.35">
      <c r="D585" s="27"/>
      <c r="E585" s="27"/>
      <c r="N585" s="27"/>
      <c r="O585" s="27"/>
      <c r="P585" s="27"/>
      <c r="Z585" s="27"/>
      <c r="AA585" s="27"/>
      <c r="AB585" s="27"/>
      <c r="AF585" s="27"/>
      <c r="AG585" s="278"/>
      <c r="AH585" s="27"/>
    </row>
    <row r="586" spans="4:34" hidden="1" x14ac:dyDescent="0.35">
      <c r="D586" s="27"/>
      <c r="E586" s="27"/>
      <c r="N586" s="27"/>
      <c r="O586" s="27"/>
      <c r="P586" s="27"/>
      <c r="Z586" s="27"/>
      <c r="AA586" s="27"/>
      <c r="AB586" s="27"/>
      <c r="AF586" s="27"/>
      <c r="AG586" s="278"/>
      <c r="AH586" s="27"/>
    </row>
    <row r="587" spans="4:34" hidden="1" x14ac:dyDescent="0.35">
      <c r="D587" s="27"/>
      <c r="E587" s="27"/>
      <c r="N587" s="27"/>
      <c r="O587" s="27"/>
      <c r="P587" s="27"/>
      <c r="Z587" s="27"/>
      <c r="AA587" s="27"/>
      <c r="AB587" s="27"/>
      <c r="AF587" s="27"/>
      <c r="AG587" s="278"/>
      <c r="AH587" s="27"/>
    </row>
    <row r="588" spans="4:34" hidden="1" x14ac:dyDescent="0.35">
      <c r="D588" s="27"/>
      <c r="E588" s="27"/>
      <c r="N588" s="27"/>
      <c r="O588" s="27"/>
      <c r="P588" s="27"/>
      <c r="Z588" s="27"/>
      <c r="AA588" s="27"/>
      <c r="AB588" s="27"/>
      <c r="AF588" s="27"/>
      <c r="AG588" s="278"/>
      <c r="AH588" s="27"/>
    </row>
    <row r="589" spans="4:34" hidden="1" x14ac:dyDescent="0.35">
      <c r="D589" s="27"/>
      <c r="E589" s="27"/>
      <c r="N589" s="27"/>
      <c r="O589" s="27"/>
      <c r="P589" s="27"/>
      <c r="Z589" s="27"/>
      <c r="AA589" s="27"/>
      <c r="AB589" s="27"/>
      <c r="AF589" s="27"/>
      <c r="AG589" s="278"/>
      <c r="AH589" s="27"/>
    </row>
    <row r="590" spans="4:34" hidden="1" x14ac:dyDescent="0.35">
      <c r="D590" s="27"/>
      <c r="E590" s="27"/>
      <c r="N590" s="27"/>
      <c r="O590" s="27"/>
      <c r="P590" s="27"/>
      <c r="Z590" s="27"/>
      <c r="AA590" s="27"/>
      <c r="AB590" s="27"/>
      <c r="AF590" s="27"/>
      <c r="AG590" s="278"/>
      <c r="AH590" s="27"/>
    </row>
    <row r="591" spans="4:34" hidden="1" x14ac:dyDescent="0.35">
      <c r="D591" s="27"/>
      <c r="E591" s="27"/>
      <c r="N591" s="27"/>
      <c r="O591" s="27"/>
      <c r="P591" s="27"/>
      <c r="Z591" s="27"/>
      <c r="AA591" s="27"/>
      <c r="AB591" s="27"/>
      <c r="AF591" s="27"/>
      <c r="AG591" s="278"/>
      <c r="AH591" s="27"/>
    </row>
    <row r="592" spans="4:34" hidden="1" x14ac:dyDescent="0.35">
      <c r="D592" s="27"/>
      <c r="E592" s="27"/>
      <c r="N592" s="27"/>
      <c r="O592" s="27"/>
      <c r="P592" s="27"/>
      <c r="Z592" s="27"/>
      <c r="AA592" s="27"/>
      <c r="AB592" s="27"/>
      <c r="AF592" s="27"/>
      <c r="AG592" s="278"/>
      <c r="AH592" s="27"/>
    </row>
    <row r="593" spans="4:34" hidden="1" x14ac:dyDescent="0.35">
      <c r="D593" s="27"/>
      <c r="E593" s="27"/>
      <c r="N593" s="27"/>
      <c r="O593" s="27"/>
      <c r="P593" s="27"/>
      <c r="Z593" s="27"/>
      <c r="AA593" s="27"/>
      <c r="AB593" s="27"/>
      <c r="AF593" s="27"/>
      <c r="AG593" s="278"/>
      <c r="AH593" s="27"/>
    </row>
    <row r="594" spans="4:34" hidden="1" x14ac:dyDescent="0.35">
      <c r="D594" s="27"/>
      <c r="E594" s="27"/>
      <c r="N594" s="27"/>
      <c r="O594" s="27"/>
      <c r="P594" s="27"/>
      <c r="Z594" s="27"/>
      <c r="AA594" s="27"/>
      <c r="AB594" s="27"/>
      <c r="AF594" s="27"/>
      <c r="AG594" s="278"/>
      <c r="AH594" s="27"/>
    </row>
    <row r="595" spans="4:34" hidden="1" x14ac:dyDescent="0.35">
      <c r="D595" s="27"/>
      <c r="E595" s="27"/>
      <c r="N595" s="27"/>
      <c r="O595" s="27"/>
      <c r="P595" s="27"/>
      <c r="Z595" s="27"/>
      <c r="AA595" s="27"/>
      <c r="AB595" s="27"/>
      <c r="AF595" s="27"/>
      <c r="AG595" s="278"/>
      <c r="AH595" s="27"/>
    </row>
    <row r="596" spans="4:34" hidden="1" x14ac:dyDescent="0.35">
      <c r="D596" s="27"/>
      <c r="E596" s="27"/>
      <c r="N596" s="27"/>
      <c r="O596" s="27"/>
      <c r="P596" s="27"/>
      <c r="Z596" s="27"/>
      <c r="AA596" s="27"/>
      <c r="AB596" s="27"/>
      <c r="AF596" s="27"/>
      <c r="AG596" s="278"/>
      <c r="AH596" s="27"/>
    </row>
    <row r="597" spans="4:34" hidden="1" x14ac:dyDescent="0.35">
      <c r="D597" s="27"/>
      <c r="E597" s="27"/>
      <c r="N597" s="27"/>
      <c r="O597" s="27"/>
      <c r="P597" s="27"/>
      <c r="Z597" s="27"/>
      <c r="AA597" s="27"/>
      <c r="AB597" s="27"/>
      <c r="AF597" s="27"/>
      <c r="AG597" s="278"/>
      <c r="AH597" s="27"/>
    </row>
    <row r="598" spans="4:34" hidden="1" x14ac:dyDescent="0.35">
      <c r="D598" s="27"/>
      <c r="E598" s="27"/>
      <c r="N598" s="27"/>
      <c r="O598" s="27"/>
      <c r="P598" s="27"/>
      <c r="Z598" s="27"/>
      <c r="AA598" s="27"/>
      <c r="AB598" s="27"/>
      <c r="AF598" s="27"/>
      <c r="AG598" s="278"/>
      <c r="AH598" s="27"/>
    </row>
    <row r="599" spans="4:34" hidden="1" x14ac:dyDescent="0.35">
      <c r="D599" s="27"/>
      <c r="E599" s="27"/>
      <c r="N599" s="27"/>
      <c r="O599" s="27"/>
      <c r="P599" s="27"/>
      <c r="Z599" s="27"/>
      <c r="AA599" s="27"/>
      <c r="AB599" s="27"/>
      <c r="AF599" s="27"/>
      <c r="AG599" s="278"/>
      <c r="AH599" s="27"/>
    </row>
    <row r="600" spans="4:34" hidden="1" x14ac:dyDescent="0.35">
      <c r="D600" s="27"/>
      <c r="E600" s="27"/>
      <c r="N600" s="27"/>
      <c r="O600" s="27"/>
      <c r="P600" s="27"/>
      <c r="Z600" s="27"/>
      <c r="AA600" s="27"/>
      <c r="AB600" s="27"/>
      <c r="AF600" s="27"/>
      <c r="AG600" s="278"/>
      <c r="AH600" s="27"/>
    </row>
    <row r="601" spans="4:34" hidden="1" x14ac:dyDescent="0.35">
      <c r="D601" s="27"/>
      <c r="E601" s="27"/>
      <c r="N601" s="27"/>
      <c r="O601" s="27"/>
      <c r="P601" s="27"/>
      <c r="Z601" s="27"/>
      <c r="AA601" s="27"/>
      <c r="AB601" s="27"/>
      <c r="AF601" s="27"/>
      <c r="AG601" s="278"/>
      <c r="AH601" s="27"/>
    </row>
    <row r="602" spans="4:34" hidden="1" x14ac:dyDescent="0.35">
      <c r="D602" s="27"/>
      <c r="E602" s="27"/>
      <c r="N602" s="27"/>
      <c r="O602" s="27"/>
      <c r="P602" s="27"/>
      <c r="Z602" s="27"/>
      <c r="AA602" s="27"/>
      <c r="AB602" s="27"/>
      <c r="AF602" s="27"/>
      <c r="AG602" s="278"/>
      <c r="AH602" s="27"/>
    </row>
    <row r="603" spans="4:34" hidden="1" x14ac:dyDescent="0.35">
      <c r="D603" s="27"/>
      <c r="E603" s="27"/>
      <c r="N603" s="27"/>
      <c r="O603" s="27"/>
      <c r="P603" s="27"/>
      <c r="Z603" s="27"/>
      <c r="AA603" s="27"/>
      <c r="AB603" s="27"/>
      <c r="AF603" s="27"/>
      <c r="AG603" s="278"/>
      <c r="AH603" s="27"/>
    </row>
    <row r="604" spans="4:34" hidden="1" x14ac:dyDescent="0.35">
      <c r="D604" s="27"/>
      <c r="E604" s="27"/>
      <c r="N604" s="27"/>
      <c r="O604" s="27"/>
      <c r="P604" s="27"/>
      <c r="Z604" s="27"/>
      <c r="AA604" s="27"/>
      <c r="AB604" s="27"/>
      <c r="AF604" s="27"/>
      <c r="AG604" s="278"/>
      <c r="AH604" s="27"/>
    </row>
    <row r="605" spans="4:34" hidden="1" x14ac:dyDescent="0.35">
      <c r="D605" s="27"/>
      <c r="E605" s="27"/>
      <c r="N605" s="27"/>
      <c r="O605" s="27"/>
      <c r="P605" s="27"/>
      <c r="Z605" s="27"/>
      <c r="AA605" s="27"/>
      <c r="AB605" s="27"/>
      <c r="AF605" s="27"/>
      <c r="AG605" s="278"/>
      <c r="AH605" s="27"/>
    </row>
    <row r="606" spans="4:34" hidden="1" x14ac:dyDescent="0.35">
      <c r="D606" s="27"/>
      <c r="E606" s="27"/>
      <c r="N606" s="27"/>
      <c r="O606" s="27"/>
      <c r="P606" s="27"/>
      <c r="Z606" s="27"/>
      <c r="AA606" s="27"/>
      <c r="AB606" s="27"/>
      <c r="AF606" s="27"/>
      <c r="AG606" s="278"/>
      <c r="AH606" s="27"/>
    </row>
    <row r="607" spans="4:34" hidden="1" x14ac:dyDescent="0.35">
      <c r="D607" s="27"/>
      <c r="E607" s="27"/>
      <c r="N607" s="27"/>
      <c r="O607" s="27"/>
      <c r="P607" s="27"/>
      <c r="Z607" s="27"/>
      <c r="AA607" s="27"/>
      <c r="AB607" s="27"/>
      <c r="AF607" s="27"/>
      <c r="AG607" s="278"/>
      <c r="AH607" s="27"/>
    </row>
    <row r="608" spans="4:34" hidden="1" x14ac:dyDescent="0.35">
      <c r="D608" s="27"/>
      <c r="E608" s="27"/>
      <c r="N608" s="27"/>
      <c r="O608" s="27"/>
      <c r="P608" s="27"/>
      <c r="Z608" s="27"/>
      <c r="AA608" s="27"/>
      <c r="AB608" s="27"/>
      <c r="AF608" s="27"/>
      <c r="AG608" s="278"/>
      <c r="AH608" s="27"/>
    </row>
    <row r="609" spans="4:34" hidden="1" x14ac:dyDescent="0.35">
      <c r="D609" s="27"/>
      <c r="E609" s="27"/>
      <c r="N609" s="27"/>
      <c r="O609" s="27"/>
      <c r="P609" s="27"/>
      <c r="Z609" s="27"/>
      <c r="AA609" s="27"/>
      <c r="AB609" s="27"/>
      <c r="AF609" s="27"/>
      <c r="AG609" s="278"/>
      <c r="AH609" s="27"/>
    </row>
    <row r="610" spans="4:34" hidden="1" x14ac:dyDescent="0.35">
      <c r="D610" s="27"/>
      <c r="E610" s="27"/>
      <c r="N610" s="27"/>
      <c r="O610" s="27"/>
      <c r="P610" s="27"/>
      <c r="Z610" s="27"/>
      <c r="AA610" s="27"/>
      <c r="AB610" s="27"/>
      <c r="AF610" s="27"/>
      <c r="AG610" s="278"/>
      <c r="AH610" s="27"/>
    </row>
    <row r="611" spans="4:34" hidden="1" x14ac:dyDescent="0.35">
      <c r="D611" s="27"/>
      <c r="E611" s="27"/>
      <c r="N611" s="27"/>
      <c r="O611" s="27"/>
      <c r="P611" s="27"/>
      <c r="Z611" s="27"/>
      <c r="AA611" s="27"/>
      <c r="AB611" s="27"/>
      <c r="AF611" s="27"/>
      <c r="AG611" s="278"/>
      <c r="AH611" s="27"/>
    </row>
    <row r="612" spans="4:34" hidden="1" x14ac:dyDescent="0.35">
      <c r="D612" s="27"/>
      <c r="E612" s="27"/>
      <c r="N612" s="27"/>
      <c r="O612" s="27"/>
      <c r="P612" s="27"/>
      <c r="Z612" s="27"/>
      <c r="AA612" s="27"/>
      <c r="AB612" s="27"/>
      <c r="AF612" s="27"/>
      <c r="AG612" s="278"/>
      <c r="AH612" s="27"/>
    </row>
    <row r="613" spans="4:34" hidden="1" x14ac:dyDescent="0.35">
      <c r="D613" s="27"/>
      <c r="E613" s="27"/>
      <c r="N613" s="27"/>
      <c r="O613" s="27"/>
      <c r="P613" s="27"/>
      <c r="Z613" s="27"/>
      <c r="AA613" s="27"/>
      <c r="AB613" s="27"/>
      <c r="AF613" s="27"/>
      <c r="AG613" s="278"/>
      <c r="AH613" s="27"/>
    </row>
    <row r="614" spans="4:34" hidden="1" x14ac:dyDescent="0.35">
      <c r="D614" s="27"/>
      <c r="E614" s="27"/>
      <c r="N614" s="27"/>
      <c r="O614" s="27"/>
      <c r="P614" s="27"/>
      <c r="Z614" s="27"/>
      <c r="AA614" s="27"/>
      <c r="AB614" s="27"/>
      <c r="AF614" s="27"/>
      <c r="AG614" s="278"/>
      <c r="AH614" s="27"/>
    </row>
    <row r="615" spans="4:34" hidden="1" x14ac:dyDescent="0.35">
      <c r="D615" s="27"/>
      <c r="E615" s="27"/>
      <c r="N615" s="27"/>
      <c r="O615" s="27"/>
      <c r="P615" s="27"/>
      <c r="Z615" s="27"/>
      <c r="AA615" s="27"/>
      <c r="AB615" s="27"/>
      <c r="AF615" s="27"/>
      <c r="AG615" s="278"/>
      <c r="AH615" s="27"/>
    </row>
    <row r="616" spans="4:34" hidden="1" x14ac:dyDescent="0.35">
      <c r="D616" s="27"/>
      <c r="E616" s="27"/>
      <c r="N616" s="27"/>
      <c r="O616" s="27"/>
      <c r="P616" s="27"/>
      <c r="Z616" s="27"/>
      <c r="AA616" s="27"/>
      <c r="AB616" s="27"/>
      <c r="AF616" s="27"/>
      <c r="AG616" s="278"/>
      <c r="AH616" s="27"/>
    </row>
    <row r="617" spans="4:34" hidden="1" x14ac:dyDescent="0.35">
      <c r="D617" s="27"/>
      <c r="E617" s="27"/>
      <c r="N617" s="27"/>
      <c r="O617" s="27"/>
      <c r="P617" s="27"/>
      <c r="Z617" s="27"/>
      <c r="AA617" s="27"/>
      <c r="AB617" s="27"/>
      <c r="AF617" s="27"/>
      <c r="AG617" s="278"/>
      <c r="AH617" s="27"/>
    </row>
    <row r="618" spans="4:34" hidden="1" x14ac:dyDescent="0.35">
      <c r="D618" s="27"/>
      <c r="E618" s="27"/>
      <c r="N618" s="27"/>
      <c r="O618" s="27"/>
      <c r="P618" s="27"/>
      <c r="Z618" s="27"/>
      <c r="AA618" s="27"/>
      <c r="AB618" s="27"/>
      <c r="AF618" s="27"/>
      <c r="AG618" s="278"/>
      <c r="AH618" s="27"/>
    </row>
    <row r="619" spans="4:34" hidden="1" x14ac:dyDescent="0.35">
      <c r="D619" s="27"/>
      <c r="E619" s="27"/>
      <c r="N619" s="27"/>
      <c r="O619" s="27"/>
      <c r="P619" s="27"/>
      <c r="Z619" s="27"/>
      <c r="AA619" s="27"/>
      <c r="AB619" s="27"/>
      <c r="AF619" s="27"/>
      <c r="AG619" s="278"/>
      <c r="AH619" s="27"/>
    </row>
    <row r="620" spans="4:34" hidden="1" x14ac:dyDescent="0.35">
      <c r="D620" s="27"/>
      <c r="E620" s="27"/>
      <c r="N620" s="27"/>
      <c r="O620" s="27"/>
      <c r="P620" s="27"/>
      <c r="Z620" s="27"/>
      <c r="AA620" s="27"/>
      <c r="AB620" s="27"/>
      <c r="AF620" s="27"/>
      <c r="AG620" s="278"/>
      <c r="AH620" s="27"/>
    </row>
    <row r="621" spans="4:34" hidden="1" x14ac:dyDescent="0.35">
      <c r="D621" s="27"/>
      <c r="E621" s="27"/>
      <c r="N621" s="27"/>
      <c r="O621" s="27"/>
      <c r="P621" s="27"/>
      <c r="Z621" s="27"/>
      <c r="AA621" s="27"/>
      <c r="AB621" s="27"/>
      <c r="AF621" s="27"/>
      <c r="AG621" s="278"/>
      <c r="AH621" s="27"/>
    </row>
    <row r="622" spans="4:34" hidden="1" x14ac:dyDescent="0.35">
      <c r="D622" s="27"/>
      <c r="E622" s="27"/>
      <c r="N622" s="27"/>
      <c r="O622" s="27"/>
      <c r="P622" s="27"/>
      <c r="Z622" s="27"/>
      <c r="AA622" s="27"/>
      <c r="AB622" s="27"/>
      <c r="AF622" s="27"/>
      <c r="AG622" s="278"/>
      <c r="AH622" s="27"/>
    </row>
    <row r="623" spans="4:34" hidden="1" x14ac:dyDescent="0.35">
      <c r="D623" s="27"/>
      <c r="E623" s="27"/>
      <c r="N623" s="27"/>
      <c r="O623" s="27"/>
      <c r="P623" s="27"/>
      <c r="Z623" s="27"/>
      <c r="AA623" s="27"/>
      <c r="AB623" s="27"/>
      <c r="AF623" s="27"/>
      <c r="AG623" s="278"/>
      <c r="AH623" s="27"/>
    </row>
    <row r="624" spans="4:34" hidden="1" x14ac:dyDescent="0.35">
      <c r="D624" s="27"/>
      <c r="E624" s="27"/>
      <c r="N624" s="27"/>
      <c r="O624" s="27"/>
      <c r="P624" s="27"/>
      <c r="Z624" s="27"/>
      <c r="AA624" s="27"/>
      <c r="AB624" s="27"/>
      <c r="AF624" s="27"/>
      <c r="AG624" s="278"/>
      <c r="AH624" s="27"/>
    </row>
    <row r="625" spans="4:34" hidden="1" x14ac:dyDescent="0.35">
      <c r="D625" s="27"/>
      <c r="E625" s="27"/>
      <c r="N625" s="27"/>
      <c r="O625" s="27"/>
      <c r="P625" s="27"/>
      <c r="Z625" s="27"/>
      <c r="AA625" s="27"/>
      <c r="AB625" s="27"/>
      <c r="AF625" s="27"/>
      <c r="AG625" s="278"/>
      <c r="AH625" s="27"/>
    </row>
    <row r="626" spans="4:34" hidden="1" x14ac:dyDescent="0.35">
      <c r="D626" s="27"/>
      <c r="E626" s="27"/>
      <c r="N626" s="27"/>
      <c r="O626" s="27"/>
      <c r="P626" s="27"/>
      <c r="Z626" s="27"/>
      <c r="AA626" s="27"/>
      <c r="AB626" s="27"/>
      <c r="AF626" s="27"/>
      <c r="AG626" s="278"/>
      <c r="AH626" s="27"/>
    </row>
    <row r="627" spans="4:34" hidden="1" x14ac:dyDescent="0.35">
      <c r="D627" s="27"/>
      <c r="E627" s="27"/>
      <c r="N627" s="27"/>
      <c r="O627" s="27"/>
      <c r="P627" s="27"/>
      <c r="Z627" s="27"/>
      <c r="AA627" s="27"/>
      <c r="AB627" s="27"/>
      <c r="AF627" s="27"/>
      <c r="AG627" s="278"/>
      <c r="AH627" s="27"/>
    </row>
    <row r="628" spans="4:34" hidden="1" x14ac:dyDescent="0.35">
      <c r="D628" s="27"/>
      <c r="E628" s="27"/>
      <c r="N628" s="27"/>
      <c r="O628" s="27"/>
      <c r="P628" s="27"/>
      <c r="Z628" s="27"/>
      <c r="AA628" s="27"/>
      <c r="AB628" s="27"/>
      <c r="AF628" s="27"/>
      <c r="AG628" s="278"/>
      <c r="AH628" s="27"/>
    </row>
    <row r="629" spans="4:34" hidden="1" x14ac:dyDescent="0.35">
      <c r="D629" s="27"/>
      <c r="E629" s="27"/>
      <c r="N629" s="27"/>
      <c r="O629" s="27"/>
      <c r="P629" s="27"/>
      <c r="Z629" s="27"/>
      <c r="AA629" s="27"/>
      <c r="AB629" s="27"/>
      <c r="AF629" s="27"/>
      <c r="AG629" s="278"/>
      <c r="AH629" s="27"/>
    </row>
    <row r="630" spans="4:34" hidden="1" x14ac:dyDescent="0.35">
      <c r="D630" s="27"/>
      <c r="E630" s="27"/>
      <c r="N630" s="27"/>
      <c r="O630" s="27"/>
      <c r="P630" s="27"/>
      <c r="Z630" s="27"/>
      <c r="AA630" s="27"/>
      <c r="AB630" s="27"/>
      <c r="AF630" s="27"/>
      <c r="AG630" s="278"/>
      <c r="AH630" s="27"/>
    </row>
    <row r="631" spans="4:34" hidden="1" x14ac:dyDescent="0.35">
      <c r="D631" s="27"/>
      <c r="E631" s="27"/>
      <c r="N631" s="27"/>
      <c r="O631" s="27"/>
      <c r="P631" s="27"/>
      <c r="Z631" s="27"/>
      <c r="AA631" s="27"/>
      <c r="AB631" s="27"/>
      <c r="AF631" s="27"/>
      <c r="AG631" s="278"/>
      <c r="AH631" s="27"/>
    </row>
    <row r="632" spans="4:34" hidden="1" x14ac:dyDescent="0.35">
      <c r="D632" s="27"/>
      <c r="E632" s="27"/>
      <c r="N632" s="27"/>
      <c r="O632" s="27"/>
      <c r="P632" s="27"/>
      <c r="Z632" s="27"/>
      <c r="AA632" s="27"/>
      <c r="AB632" s="27"/>
      <c r="AF632" s="27"/>
      <c r="AG632" s="278"/>
      <c r="AH632" s="27"/>
    </row>
    <row r="633" spans="4:34" hidden="1" x14ac:dyDescent="0.35">
      <c r="D633" s="27"/>
      <c r="E633" s="27"/>
      <c r="N633" s="27"/>
      <c r="O633" s="27"/>
      <c r="P633" s="27"/>
      <c r="Z633" s="27"/>
      <c r="AA633" s="27"/>
      <c r="AB633" s="27"/>
      <c r="AF633" s="27"/>
      <c r="AG633" s="278"/>
      <c r="AH633" s="27"/>
    </row>
    <row r="634" spans="4:34" hidden="1" x14ac:dyDescent="0.35">
      <c r="D634" s="27"/>
      <c r="E634" s="27"/>
      <c r="N634" s="27"/>
      <c r="O634" s="27"/>
      <c r="P634" s="27"/>
      <c r="Z634" s="27"/>
      <c r="AA634" s="27"/>
      <c r="AB634" s="27"/>
      <c r="AF634" s="27"/>
      <c r="AG634" s="278"/>
      <c r="AH634" s="27"/>
    </row>
    <row r="635" spans="4:34" hidden="1" x14ac:dyDescent="0.35">
      <c r="D635" s="27"/>
      <c r="E635" s="27"/>
      <c r="N635" s="27"/>
      <c r="O635" s="27"/>
      <c r="P635" s="27"/>
      <c r="Z635" s="27"/>
      <c r="AA635" s="27"/>
      <c r="AB635" s="27"/>
      <c r="AF635" s="27"/>
      <c r="AG635" s="278"/>
      <c r="AH635" s="27"/>
    </row>
    <row r="636" spans="4:34" hidden="1" x14ac:dyDescent="0.35">
      <c r="D636" s="27"/>
      <c r="E636" s="27"/>
      <c r="N636" s="27"/>
      <c r="O636" s="27"/>
      <c r="P636" s="27"/>
      <c r="Z636" s="27"/>
      <c r="AA636" s="27"/>
      <c r="AB636" s="27"/>
      <c r="AF636" s="27"/>
      <c r="AG636" s="278"/>
      <c r="AH636" s="27"/>
    </row>
    <row r="637" spans="4:34" hidden="1" x14ac:dyDescent="0.35">
      <c r="D637" s="27"/>
      <c r="E637" s="27"/>
      <c r="N637" s="27"/>
      <c r="O637" s="27"/>
      <c r="P637" s="27"/>
      <c r="Z637" s="27"/>
      <c r="AA637" s="27"/>
      <c r="AB637" s="27"/>
      <c r="AF637" s="27"/>
      <c r="AG637" s="278"/>
      <c r="AH637" s="27"/>
    </row>
    <row r="638" spans="4:34" hidden="1" x14ac:dyDescent="0.35">
      <c r="D638" s="27"/>
      <c r="E638" s="27"/>
      <c r="N638" s="27"/>
      <c r="O638" s="27"/>
      <c r="P638" s="27"/>
      <c r="Z638" s="27"/>
      <c r="AA638" s="27"/>
      <c r="AB638" s="27"/>
      <c r="AF638" s="27"/>
      <c r="AG638" s="278"/>
      <c r="AH638" s="27"/>
    </row>
    <row r="639" spans="4:34" hidden="1" x14ac:dyDescent="0.35">
      <c r="D639" s="27"/>
      <c r="E639" s="27"/>
      <c r="N639" s="27"/>
      <c r="O639" s="27"/>
      <c r="P639" s="27"/>
      <c r="Z639" s="27"/>
      <c r="AA639" s="27"/>
      <c r="AB639" s="27"/>
      <c r="AF639" s="27"/>
      <c r="AG639" s="278"/>
      <c r="AH639" s="27"/>
    </row>
    <row r="640" spans="4:34" hidden="1" x14ac:dyDescent="0.35">
      <c r="D640" s="27"/>
      <c r="E640" s="27"/>
      <c r="N640" s="27"/>
      <c r="O640" s="27"/>
      <c r="P640" s="27"/>
      <c r="Z640" s="27"/>
      <c r="AA640" s="27"/>
      <c r="AB640" s="27"/>
      <c r="AF640" s="27"/>
      <c r="AG640" s="278"/>
      <c r="AH640" s="27"/>
    </row>
    <row r="641" spans="4:34" hidden="1" x14ac:dyDescent="0.35">
      <c r="D641" s="27"/>
      <c r="E641" s="27"/>
      <c r="N641" s="27"/>
      <c r="O641" s="27"/>
      <c r="P641" s="27"/>
      <c r="Z641" s="27"/>
      <c r="AA641" s="27"/>
      <c r="AB641" s="27"/>
      <c r="AF641" s="27"/>
      <c r="AG641" s="278"/>
      <c r="AH641" s="27"/>
    </row>
    <row r="642" spans="4:34" hidden="1" x14ac:dyDescent="0.35">
      <c r="D642" s="27"/>
      <c r="E642" s="27"/>
      <c r="N642" s="27"/>
      <c r="O642" s="27"/>
      <c r="P642" s="27"/>
      <c r="Z642" s="27"/>
      <c r="AA642" s="27"/>
      <c r="AB642" s="27"/>
      <c r="AF642" s="27"/>
      <c r="AG642" s="278"/>
      <c r="AH642" s="27"/>
    </row>
    <row r="643" spans="4:34" hidden="1" x14ac:dyDescent="0.35">
      <c r="D643" s="27"/>
      <c r="E643" s="27"/>
      <c r="N643" s="27"/>
      <c r="O643" s="27"/>
      <c r="P643" s="27"/>
      <c r="Z643" s="27"/>
      <c r="AA643" s="27"/>
      <c r="AB643" s="27"/>
      <c r="AF643" s="27"/>
      <c r="AG643" s="278"/>
      <c r="AH643" s="27"/>
    </row>
    <row r="644" spans="4:34" hidden="1" x14ac:dyDescent="0.35">
      <c r="D644" s="27"/>
      <c r="E644" s="27"/>
      <c r="N644" s="27"/>
      <c r="O644" s="27"/>
      <c r="P644" s="27"/>
      <c r="Z644" s="27"/>
      <c r="AA644" s="27"/>
      <c r="AB644" s="27"/>
      <c r="AF644" s="27"/>
      <c r="AG644" s="278"/>
      <c r="AH644" s="27"/>
    </row>
    <row r="645" spans="4:34" hidden="1" x14ac:dyDescent="0.35">
      <c r="D645" s="27"/>
      <c r="E645" s="27"/>
      <c r="N645" s="27"/>
      <c r="O645" s="27"/>
      <c r="P645" s="27"/>
      <c r="Z645" s="27"/>
      <c r="AA645" s="27"/>
      <c r="AB645" s="27"/>
      <c r="AF645" s="27"/>
      <c r="AG645" s="278"/>
      <c r="AH645" s="27"/>
    </row>
    <row r="646" spans="4:34" hidden="1" x14ac:dyDescent="0.35">
      <c r="D646" s="27"/>
      <c r="E646" s="27"/>
      <c r="N646" s="27"/>
      <c r="O646" s="27"/>
      <c r="P646" s="27"/>
      <c r="Z646" s="27"/>
      <c r="AA646" s="27"/>
      <c r="AB646" s="27"/>
      <c r="AF646" s="27"/>
      <c r="AG646" s="278"/>
      <c r="AH646" s="27"/>
    </row>
    <row r="647" spans="4:34" hidden="1" x14ac:dyDescent="0.35">
      <c r="D647" s="27"/>
      <c r="E647" s="27"/>
      <c r="N647" s="27"/>
      <c r="O647" s="27"/>
      <c r="P647" s="27"/>
      <c r="Z647" s="27"/>
      <c r="AA647" s="27"/>
      <c r="AB647" s="27"/>
      <c r="AF647" s="27"/>
      <c r="AG647" s="278"/>
      <c r="AH647" s="27"/>
    </row>
    <row r="648" spans="4:34" hidden="1" x14ac:dyDescent="0.35">
      <c r="D648" s="27"/>
      <c r="E648" s="27"/>
      <c r="N648" s="27"/>
      <c r="O648" s="27"/>
      <c r="P648" s="27"/>
      <c r="Z648" s="27"/>
      <c r="AA648" s="27"/>
      <c r="AB648" s="27"/>
      <c r="AF648" s="27"/>
      <c r="AG648" s="278"/>
      <c r="AH648" s="27"/>
    </row>
    <row r="649" spans="4:34" hidden="1" x14ac:dyDescent="0.35">
      <c r="D649" s="27"/>
      <c r="E649" s="27"/>
      <c r="N649" s="27"/>
      <c r="O649" s="27"/>
      <c r="P649" s="27"/>
      <c r="Z649" s="27"/>
      <c r="AA649" s="27"/>
      <c r="AB649" s="27"/>
      <c r="AF649" s="27"/>
      <c r="AG649" s="278"/>
      <c r="AH649" s="27"/>
    </row>
    <row r="650" spans="4:34" hidden="1" x14ac:dyDescent="0.35">
      <c r="D650" s="27"/>
      <c r="E650" s="27"/>
      <c r="N650" s="27"/>
      <c r="O650" s="27"/>
      <c r="P650" s="27"/>
      <c r="Z650" s="27"/>
      <c r="AA650" s="27"/>
      <c r="AB650" s="27"/>
      <c r="AF650" s="27"/>
      <c r="AG650" s="278"/>
      <c r="AH650" s="27"/>
    </row>
    <row r="651" spans="4:34" hidden="1" x14ac:dyDescent="0.35">
      <c r="D651" s="27"/>
      <c r="E651" s="27"/>
      <c r="N651" s="27"/>
      <c r="O651" s="27"/>
      <c r="P651" s="27"/>
      <c r="Z651" s="27"/>
      <c r="AA651" s="27"/>
      <c r="AB651" s="27"/>
      <c r="AF651" s="27"/>
      <c r="AG651" s="278"/>
      <c r="AH651" s="27"/>
    </row>
    <row r="652" spans="4:34" hidden="1" x14ac:dyDescent="0.35">
      <c r="D652" s="27"/>
      <c r="E652" s="27"/>
      <c r="N652" s="27"/>
      <c r="O652" s="27"/>
      <c r="P652" s="27"/>
      <c r="Z652" s="27"/>
      <c r="AA652" s="27"/>
      <c r="AB652" s="27"/>
      <c r="AF652" s="27"/>
      <c r="AG652" s="278"/>
      <c r="AH652" s="27"/>
    </row>
    <row r="653" spans="4:34" hidden="1" x14ac:dyDescent="0.35">
      <c r="D653" s="27"/>
      <c r="E653" s="27"/>
      <c r="N653" s="27"/>
      <c r="O653" s="27"/>
      <c r="P653" s="27"/>
      <c r="Z653" s="27"/>
      <c r="AA653" s="27"/>
      <c r="AB653" s="27"/>
      <c r="AF653" s="27"/>
      <c r="AG653" s="278"/>
      <c r="AH653" s="27"/>
    </row>
    <row r="654" spans="4:34" hidden="1" x14ac:dyDescent="0.35">
      <c r="D654" s="27"/>
      <c r="E654" s="27"/>
      <c r="N654" s="27"/>
      <c r="O654" s="27"/>
      <c r="P654" s="27"/>
      <c r="Z654" s="27"/>
      <c r="AA654" s="27"/>
      <c r="AB654" s="27"/>
      <c r="AF654" s="27"/>
      <c r="AG654" s="278"/>
      <c r="AH654" s="27"/>
    </row>
    <row r="655" spans="4:34" hidden="1" x14ac:dyDescent="0.35">
      <c r="D655" s="27"/>
      <c r="E655" s="27"/>
      <c r="N655" s="27"/>
      <c r="O655" s="27"/>
      <c r="P655" s="27"/>
      <c r="Z655" s="27"/>
      <c r="AA655" s="27"/>
      <c r="AB655" s="27"/>
      <c r="AF655" s="27"/>
      <c r="AG655" s="278"/>
      <c r="AH655" s="27"/>
    </row>
    <row r="656" spans="4:34" hidden="1" x14ac:dyDescent="0.35">
      <c r="D656" s="27"/>
      <c r="E656" s="27"/>
      <c r="N656" s="27"/>
      <c r="O656" s="27"/>
      <c r="P656" s="27"/>
      <c r="Z656" s="27"/>
      <c r="AA656" s="27"/>
      <c r="AB656" s="27"/>
      <c r="AF656" s="27"/>
      <c r="AG656" s="278"/>
      <c r="AH656" s="27"/>
    </row>
    <row r="657" spans="4:34" hidden="1" x14ac:dyDescent="0.35">
      <c r="D657" s="27"/>
      <c r="E657" s="27"/>
      <c r="N657" s="27"/>
      <c r="O657" s="27"/>
      <c r="P657" s="27"/>
      <c r="Z657" s="27"/>
      <c r="AA657" s="27"/>
      <c r="AB657" s="27"/>
      <c r="AF657" s="27"/>
      <c r="AG657" s="278"/>
      <c r="AH657" s="27"/>
    </row>
    <row r="658" spans="4:34" hidden="1" x14ac:dyDescent="0.35">
      <c r="D658" s="27"/>
      <c r="E658" s="27"/>
      <c r="N658" s="27"/>
      <c r="O658" s="27"/>
      <c r="P658" s="27"/>
      <c r="Z658" s="27"/>
      <c r="AA658" s="27"/>
      <c r="AB658" s="27"/>
      <c r="AF658" s="27"/>
      <c r="AG658" s="278"/>
      <c r="AH658" s="27"/>
    </row>
    <row r="659" spans="4:34" hidden="1" x14ac:dyDescent="0.35">
      <c r="D659" s="27"/>
      <c r="E659" s="27"/>
      <c r="N659" s="27"/>
      <c r="O659" s="27"/>
      <c r="P659" s="27"/>
      <c r="Z659" s="27"/>
      <c r="AA659" s="27"/>
      <c r="AB659" s="27"/>
      <c r="AF659" s="27"/>
      <c r="AH659" s="27"/>
    </row>
    <row r="660" spans="4:34" hidden="1" x14ac:dyDescent="0.35">
      <c r="D660" s="27"/>
      <c r="E660" s="27"/>
      <c r="N660" s="27"/>
      <c r="O660" s="27"/>
      <c r="P660" s="27"/>
      <c r="Z660" s="27"/>
      <c r="AA660" s="27"/>
      <c r="AB660" s="27"/>
      <c r="AF660" s="27"/>
      <c r="AH660" s="27"/>
    </row>
    <row r="661" spans="4:34" hidden="1" x14ac:dyDescent="0.35">
      <c r="D661" s="27"/>
      <c r="E661" s="27"/>
      <c r="N661" s="27"/>
      <c r="O661" s="27"/>
      <c r="P661" s="27"/>
      <c r="Z661" s="27"/>
      <c r="AA661" s="27"/>
      <c r="AB661" s="27"/>
      <c r="AF661" s="27"/>
      <c r="AH661" s="27"/>
    </row>
    <row r="662" spans="4:34" hidden="1" x14ac:dyDescent="0.35">
      <c r="D662" s="27"/>
      <c r="E662" s="27"/>
      <c r="N662" s="27"/>
      <c r="O662" s="27"/>
      <c r="P662" s="27"/>
      <c r="Z662" s="27"/>
      <c r="AA662" s="27"/>
      <c r="AB662" s="27"/>
      <c r="AF662" s="27"/>
      <c r="AH662" s="27"/>
    </row>
    <row r="663" spans="4:34" hidden="1" x14ac:dyDescent="0.35">
      <c r="D663" s="27"/>
      <c r="E663" s="27"/>
      <c r="N663" s="27"/>
      <c r="O663" s="27"/>
      <c r="P663" s="27"/>
      <c r="Z663" s="27"/>
      <c r="AA663" s="27"/>
      <c r="AB663" s="27"/>
      <c r="AF663" s="27"/>
      <c r="AH663" s="27"/>
    </row>
    <row r="664" spans="4:34" hidden="1" x14ac:dyDescent="0.35">
      <c r="D664" s="27"/>
      <c r="E664" s="27"/>
      <c r="N664" s="27"/>
      <c r="O664" s="27"/>
      <c r="P664" s="27"/>
      <c r="Z664" s="27"/>
      <c r="AA664" s="27"/>
      <c r="AB664" s="27"/>
      <c r="AF664" s="27"/>
      <c r="AH664" s="27"/>
    </row>
    <row r="665" spans="4:34" hidden="1" x14ac:dyDescent="0.35">
      <c r="D665" s="27"/>
      <c r="E665" s="27"/>
      <c r="N665" s="27"/>
      <c r="O665" s="27"/>
      <c r="P665" s="27"/>
      <c r="Z665" s="27"/>
      <c r="AA665" s="27"/>
      <c r="AB665" s="27"/>
      <c r="AF665" s="27"/>
      <c r="AH665" s="27"/>
    </row>
    <row r="666" spans="4:34" hidden="1" x14ac:dyDescent="0.35">
      <c r="D666" s="27"/>
      <c r="E666" s="27"/>
      <c r="N666" s="27"/>
      <c r="O666" s="27"/>
      <c r="P666" s="27"/>
      <c r="Z666" s="27"/>
      <c r="AA666" s="27"/>
      <c r="AB666" s="27"/>
      <c r="AF666" s="27"/>
      <c r="AH666" s="27"/>
    </row>
    <row r="667" spans="4:34" hidden="1" x14ac:dyDescent="0.35">
      <c r="D667" s="27"/>
      <c r="E667" s="27"/>
      <c r="N667" s="27"/>
      <c r="O667" s="27"/>
      <c r="P667" s="27"/>
      <c r="Z667" s="27"/>
      <c r="AA667" s="27"/>
      <c r="AB667" s="27"/>
      <c r="AF667" s="27"/>
      <c r="AH667" s="27"/>
    </row>
    <row r="668" spans="4:34" hidden="1" x14ac:dyDescent="0.35">
      <c r="D668" s="27"/>
      <c r="E668" s="27"/>
      <c r="N668" s="27"/>
      <c r="O668" s="27"/>
      <c r="P668" s="27"/>
      <c r="Z668" s="27"/>
      <c r="AA668" s="27"/>
      <c r="AB668" s="27"/>
      <c r="AF668" s="27"/>
      <c r="AH668" s="27"/>
    </row>
  </sheetData>
  <pageMargins left="0.75" right="0.75" top="1" bottom="1" header="0.5" footer="0.5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1" tint="0.249977111117893"/>
  </sheetPr>
  <dimension ref="A1:AI665"/>
  <sheetViews>
    <sheetView zoomScale="70" zoomScaleNormal="70" zoomScalePageLayoutView="85" workbookViewId="0">
      <pane xSplit="4" ySplit="1" topLeftCell="E2" activePane="bottomRight" state="frozenSplit"/>
      <selection activeCell="B20" sqref="B20"/>
      <selection pane="topRight" activeCell="B20" sqref="B20"/>
      <selection pane="bottomLeft" activeCell="B20" sqref="B20"/>
      <selection pane="bottomRight" activeCell="M10" sqref="M10"/>
    </sheetView>
  </sheetViews>
  <sheetFormatPr defaultColWidth="0" defaultRowHeight="12.5" zeroHeight="1" x14ac:dyDescent="0.25"/>
  <cols>
    <col min="1" max="1" width="3.81640625" style="73" hidden="1" customWidth="1"/>
    <col min="2" max="2" width="4" style="43" bestFit="1" customWidth="1"/>
    <col min="3" max="3" width="7.6328125" style="43" bestFit="1" customWidth="1"/>
    <col min="4" max="4" width="13" style="5" customWidth="1"/>
    <col min="5" max="5" width="10.1796875" style="6" bestFit="1" customWidth="1"/>
    <col min="6" max="6" width="8.81640625" style="43" bestFit="1" customWidth="1"/>
    <col min="7" max="7" width="16.1796875" style="43" bestFit="1" customWidth="1"/>
    <col min="8" max="13" width="6.1796875" style="43" customWidth="1"/>
    <col min="14" max="16" width="6.1796875" style="44" customWidth="1"/>
    <col min="17" max="25" width="6.1796875" style="43" customWidth="1"/>
    <col min="26" max="28" width="6.1796875" style="44" customWidth="1"/>
    <col min="29" max="31" width="6.1796875" style="43" customWidth="1"/>
    <col min="32" max="32" width="6.1796875" style="44" customWidth="1"/>
    <col min="33" max="33" width="6.1796875" style="279" customWidth="1"/>
    <col min="34" max="34" width="6.1796875" style="45" customWidth="1"/>
    <col min="35" max="35" width="6.1796875" style="57" hidden="1" customWidth="1"/>
    <col min="36" max="16384" width="6.1796875" style="43" hidden="1"/>
  </cols>
  <sheetData>
    <row r="1" spans="1:35" s="22" customFormat="1" ht="135" customHeight="1" x14ac:dyDescent="0.35">
      <c r="A1" s="70" t="s">
        <v>0</v>
      </c>
      <c r="B1" s="20" t="s">
        <v>75</v>
      </c>
      <c r="C1" s="19" t="s">
        <v>1</v>
      </c>
      <c r="D1" s="1" t="s">
        <v>2</v>
      </c>
      <c r="E1" s="2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54</v>
      </c>
      <c r="L1" s="19" t="s">
        <v>58</v>
      </c>
      <c r="M1" s="19" t="s">
        <v>57</v>
      </c>
      <c r="N1" s="19" t="s">
        <v>9</v>
      </c>
      <c r="O1" s="19" t="s">
        <v>55</v>
      </c>
      <c r="P1" s="19" t="s">
        <v>56</v>
      </c>
      <c r="Q1" s="19" t="s">
        <v>12</v>
      </c>
      <c r="R1" s="19" t="s">
        <v>13</v>
      </c>
      <c r="S1" s="19" t="s">
        <v>14</v>
      </c>
      <c r="T1" s="19" t="s">
        <v>15</v>
      </c>
      <c r="U1" s="19" t="s">
        <v>16</v>
      </c>
      <c r="V1" s="19" t="s">
        <v>17</v>
      </c>
      <c r="W1" s="19" t="s">
        <v>18</v>
      </c>
      <c r="X1" s="19" t="s">
        <v>19</v>
      </c>
      <c r="Y1" s="19" t="s">
        <v>20</v>
      </c>
      <c r="Z1" s="19" t="s">
        <v>21</v>
      </c>
      <c r="AA1" s="19" t="s">
        <v>22</v>
      </c>
      <c r="AB1" s="19" t="s">
        <v>23</v>
      </c>
      <c r="AC1" s="19" t="s">
        <v>24</v>
      </c>
      <c r="AD1" s="19" t="s">
        <v>25</v>
      </c>
      <c r="AE1" s="19" t="s">
        <v>26</v>
      </c>
      <c r="AF1" s="19" t="s">
        <v>43</v>
      </c>
      <c r="AG1" s="276" t="s">
        <v>65</v>
      </c>
      <c r="AH1" s="21" t="s">
        <v>66</v>
      </c>
      <c r="AI1" s="55" t="s">
        <v>42</v>
      </c>
    </row>
    <row r="2" spans="1:35" s="27" customFormat="1" ht="4.5" customHeight="1" x14ac:dyDescent="0.25">
      <c r="A2" s="71"/>
      <c r="B2" s="42"/>
      <c r="C2" s="46"/>
      <c r="D2" s="15"/>
      <c r="E2" s="16"/>
      <c r="F2" s="46"/>
      <c r="G2" s="46"/>
      <c r="H2" s="47"/>
      <c r="I2" s="47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7"/>
      <c r="AA2" s="47"/>
      <c r="AB2" s="47"/>
      <c r="AC2" s="46"/>
      <c r="AD2" s="46"/>
      <c r="AE2" s="46"/>
      <c r="AF2" s="47"/>
      <c r="AG2" s="280"/>
      <c r="AH2" s="99"/>
      <c r="AI2" s="56" t="e">
        <f>CONCATENATE(AF2 &amp; "." &amp;#REF!)</f>
        <v>#REF!</v>
      </c>
    </row>
    <row r="3" spans="1:35" s="27" customFormat="1" ht="20" customHeight="1" x14ac:dyDescent="0.25">
      <c r="A3" s="71"/>
      <c r="B3" s="71">
        <v>151</v>
      </c>
      <c r="C3" s="42" t="s">
        <v>295</v>
      </c>
      <c r="D3" s="68" t="s">
        <v>296</v>
      </c>
      <c r="E3" s="63">
        <v>38456</v>
      </c>
      <c r="F3" s="64" t="s">
        <v>59</v>
      </c>
      <c r="G3" s="64" t="s">
        <v>33</v>
      </c>
      <c r="H3" s="134">
        <v>189.3</v>
      </c>
      <c r="I3" s="134">
        <v>94.4</v>
      </c>
      <c r="J3" s="64">
        <v>246</v>
      </c>
      <c r="K3" s="64">
        <v>306</v>
      </c>
      <c r="L3" s="64">
        <v>317</v>
      </c>
      <c r="M3" s="64">
        <v>317</v>
      </c>
      <c r="N3" s="95">
        <v>60</v>
      </c>
      <c r="O3" s="95">
        <v>71</v>
      </c>
      <c r="P3" s="95">
        <v>71</v>
      </c>
      <c r="Q3" s="38">
        <v>1.1359999999999999</v>
      </c>
      <c r="R3" s="38">
        <v>1.9019999999999999</v>
      </c>
      <c r="S3" s="38">
        <v>3.282</v>
      </c>
      <c r="T3" s="38">
        <v>1.1359999999999999</v>
      </c>
      <c r="U3" s="38">
        <v>1.887</v>
      </c>
      <c r="V3" s="38">
        <v>3.19</v>
      </c>
      <c r="W3" s="38">
        <v>1.1619999999999999</v>
      </c>
      <c r="X3" s="38">
        <v>1.903</v>
      </c>
      <c r="Y3" s="38">
        <v>3.2069999999999999</v>
      </c>
      <c r="Z3" s="105">
        <v>1.1359999999999999</v>
      </c>
      <c r="AA3" s="105">
        <v>1.887</v>
      </c>
      <c r="AB3" s="105">
        <v>3.19</v>
      </c>
      <c r="AC3" s="38">
        <v>8.65</v>
      </c>
      <c r="AD3" s="38">
        <v>8.5630000000000006</v>
      </c>
      <c r="AE3" s="38">
        <v>8.4380000000000006</v>
      </c>
      <c r="AF3" s="105">
        <v>8.4380000000000006</v>
      </c>
      <c r="AG3" s="275">
        <v>20.04</v>
      </c>
      <c r="AH3" s="106">
        <v>600</v>
      </c>
      <c r="AI3" s="56"/>
    </row>
    <row r="4" spans="1:35" s="27" customFormat="1" ht="20" customHeight="1" x14ac:dyDescent="0.25">
      <c r="A4" s="71"/>
      <c r="B4" s="71">
        <v>152</v>
      </c>
      <c r="C4" s="42" t="s">
        <v>202</v>
      </c>
      <c r="D4" s="68" t="s">
        <v>297</v>
      </c>
      <c r="E4" s="63">
        <v>38359</v>
      </c>
      <c r="F4" s="64" t="s">
        <v>59</v>
      </c>
      <c r="G4" s="64" t="s">
        <v>33</v>
      </c>
      <c r="H4" s="134">
        <v>186.2</v>
      </c>
      <c r="I4" s="134">
        <v>78.599999999999994</v>
      </c>
      <c r="J4" s="64">
        <v>238</v>
      </c>
      <c r="K4" s="64">
        <v>306</v>
      </c>
      <c r="L4" s="64">
        <v>320</v>
      </c>
      <c r="M4" s="64">
        <v>313</v>
      </c>
      <c r="N4" s="95">
        <v>68</v>
      </c>
      <c r="O4" s="95">
        <v>82</v>
      </c>
      <c r="P4" s="95">
        <v>75</v>
      </c>
      <c r="Q4" s="38">
        <v>1.137</v>
      </c>
      <c r="R4" s="38">
        <v>1.863</v>
      </c>
      <c r="S4" s="38">
        <v>3.2090000000000001</v>
      </c>
      <c r="T4" s="38">
        <v>1.129</v>
      </c>
      <c r="U4" s="38">
        <v>1.849</v>
      </c>
      <c r="V4" s="38">
        <v>3.1030000000000002</v>
      </c>
      <c r="W4" s="38">
        <v>1.131</v>
      </c>
      <c r="X4" s="38">
        <v>1.861</v>
      </c>
      <c r="Y4" s="38">
        <v>3.11</v>
      </c>
      <c r="Z4" s="105">
        <v>1.129</v>
      </c>
      <c r="AA4" s="105">
        <v>1.849</v>
      </c>
      <c r="AB4" s="105">
        <v>3.1030000000000002</v>
      </c>
      <c r="AC4" s="38">
        <v>8.5969999999999995</v>
      </c>
      <c r="AD4" s="38">
        <v>8.5060000000000002</v>
      </c>
      <c r="AE4" s="38">
        <v>8.5640000000000001</v>
      </c>
      <c r="AF4" s="105">
        <v>8.5060000000000002</v>
      </c>
      <c r="AG4" s="275">
        <v>20.05</v>
      </c>
      <c r="AH4" s="106">
        <v>640</v>
      </c>
      <c r="AI4" s="56"/>
    </row>
    <row r="5" spans="1:35" s="27" customFormat="1" ht="20" customHeight="1" x14ac:dyDescent="0.25">
      <c r="A5" s="71"/>
      <c r="B5" s="71">
        <v>153</v>
      </c>
      <c r="C5" s="42" t="s">
        <v>298</v>
      </c>
      <c r="D5" s="68" t="s">
        <v>299</v>
      </c>
      <c r="E5" s="63">
        <v>38553</v>
      </c>
      <c r="F5" s="64" t="s">
        <v>59</v>
      </c>
      <c r="G5" s="64" t="s">
        <v>40</v>
      </c>
      <c r="H5" s="134">
        <v>201.9</v>
      </c>
      <c r="I5" s="134">
        <v>87.7</v>
      </c>
      <c r="J5" s="64">
        <v>259</v>
      </c>
      <c r="K5" s="64">
        <v>315</v>
      </c>
      <c r="L5" s="64">
        <v>331</v>
      </c>
      <c r="M5" s="64">
        <v>331</v>
      </c>
      <c r="N5" s="95">
        <v>56</v>
      </c>
      <c r="O5" s="95">
        <v>72</v>
      </c>
      <c r="P5" s="95">
        <v>72</v>
      </c>
      <c r="Q5" s="38">
        <v>1.165</v>
      </c>
      <c r="R5" s="38">
        <v>1.921</v>
      </c>
      <c r="S5" s="38">
        <v>3.226</v>
      </c>
      <c r="T5" s="38">
        <v>1.1659999999999999</v>
      </c>
      <c r="U5" s="38">
        <v>1.9179999999999999</v>
      </c>
      <c r="V5" s="38">
        <v>3.2120000000000002</v>
      </c>
      <c r="W5" s="38">
        <v>1.2010000000000001</v>
      </c>
      <c r="X5" s="38">
        <v>2.0139999999999998</v>
      </c>
      <c r="Y5" s="38">
        <v>3.2360000000000002</v>
      </c>
      <c r="Z5" s="105">
        <v>1.165</v>
      </c>
      <c r="AA5" s="105">
        <v>1.9179999999999999</v>
      </c>
      <c r="AB5" s="105">
        <v>3.2120000000000002</v>
      </c>
      <c r="AC5" s="38">
        <v>9.2539999999999996</v>
      </c>
      <c r="AD5" s="38">
        <v>9.1920000000000002</v>
      </c>
      <c r="AE5" s="38">
        <v>9.1660000000000004</v>
      </c>
      <c r="AF5" s="105">
        <v>9.1660000000000004</v>
      </c>
      <c r="AG5" s="275">
        <v>19.03</v>
      </c>
      <c r="AH5" s="106">
        <v>400</v>
      </c>
      <c r="AI5" s="56"/>
    </row>
    <row r="6" spans="1:35" s="27" customFormat="1" ht="20" customHeight="1" x14ac:dyDescent="0.25">
      <c r="A6" s="71"/>
      <c r="B6" s="71">
        <v>155</v>
      </c>
      <c r="C6" s="42" t="s">
        <v>208</v>
      </c>
      <c r="D6" s="68" t="s">
        <v>300</v>
      </c>
      <c r="E6" s="63">
        <v>38544</v>
      </c>
      <c r="F6" s="64" t="s">
        <v>59</v>
      </c>
      <c r="G6" s="64" t="s">
        <v>29</v>
      </c>
      <c r="H6" s="134">
        <v>184.1</v>
      </c>
      <c r="I6" s="134">
        <v>71.099999999999994</v>
      </c>
      <c r="J6" s="64">
        <v>235</v>
      </c>
      <c r="K6" s="64">
        <v>295</v>
      </c>
      <c r="L6" s="64">
        <v>307</v>
      </c>
      <c r="M6" s="64">
        <v>299</v>
      </c>
      <c r="N6" s="95">
        <v>60</v>
      </c>
      <c r="O6" s="95">
        <v>72</v>
      </c>
      <c r="P6" s="95">
        <v>64</v>
      </c>
      <c r="Q6" s="38">
        <v>1.083</v>
      </c>
      <c r="R6" s="38">
        <v>1.7949999999999999</v>
      </c>
      <c r="S6" s="38">
        <v>3.0249999999999999</v>
      </c>
      <c r="T6" s="38">
        <v>1.099</v>
      </c>
      <c r="U6" s="38">
        <v>1.8109999999999999</v>
      </c>
      <c r="V6" s="38">
        <v>3.0430000000000001</v>
      </c>
      <c r="W6" s="38">
        <v>1.1020000000000001</v>
      </c>
      <c r="X6" s="38">
        <v>1.804</v>
      </c>
      <c r="Y6" s="38">
        <v>3.0219999999999998</v>
      </c>
      <c r="Z6" s="105">
        <v>1.083</v>
      </c>
      <c r="AA6" s="105">
        <v>1.7949999999999999</v>
      </c>
      <c r="AB6" s="105">
        <v>3.0219999999999998</v>
      </c>
      <c r="AC6" s="38">
        <v>8.6300000000000008</v>
      </c>
      <c r="AD6" s="38">
        <v>8.6199999999999992</v>
      </c>
      <c r="AE6" s="38">
        <v>8.6280000000000001</v>
      </c>
      <c r="AF6" s="105">
        <v>8.6199999999999992</v>
      </c>
      <c r="AG6" s="275">
        <v>20.04</v>
      </c>
      <c r="AH6" s="106">
        <v>600</v>
      </c>
      <c r="AI6" s="56"/>
    </row>
    <row r="7" spans="1:35" s="27" customFormat="1" ht="20" customHeight="1" x14ac:dyDescent="0.25">
      <c r="A7" s="71"/>
      <c r="B7" s="71">
        <v>156</v>
      </c>
      <c r="C7" s="42" t="s">
        <v>301</v>
      </c>
      <c r="D7" s="68" t="s">
        <v>302</v>
      </c>
      <c r="E7" s="63">
        <v>38587</v>
      </c>
      <c r="F7" s="64" t="s">
        <v>59</v>
      </c>
      <c r="G7" s="64" t="s">
        <v>37</v>
      </c>
      <c r="H7" s="134">
        <v>193.2</v>
      </c>
      <c r="I7" s="134">
        <v>89.1</v>
      </c>
      <c r="J7" s="64">
        <v>257</v>
      </c>
      <c r="K7" s="64">
        <v>321</v>
      </c>
      <c r="L7" s="64">
        <v>332</v>
      </c>
      <c r="M7" s="64">
        <v>302</v>
      </c>
      <c r="N7" s="95">
        <v>64</v>
      </c>
      <c r="O7" s="95">
        <v>75</v>
      </c>
      <c r="P7" s="95">
        <v>45</v>
      </c>
      <c r="Q7" s="38">
        <v>1.202</v>
      </c>
      <c r="R7" s="38">
        <v>1.9590000000000001</v>
      </c>
      <c r="S7" s="38">
        <v>3.391</v>
      </c>
      <c r="T7" s="38">
        <v>1.214</v>
      </c>
      <c r="U7" s="38">
        <v>1.9670000000000001</v>
      </c>
      <c r="V7" s="38">
        <v>3.2389999999999999</v>
      </c>
      <c r="W7" s="38">
        <v>1.8660000000000001</v>
      </c>
      <c r="X7" s="38">
        <v>2.6509999999999998</v>
      </c>
      <c r="Y7" s="38">
        <v>3.9049999999999998</v>
      </c>
      <c r="Z7" s="105">
        <v>1.202</v>
      </c>
      <c r="AA7" s="105">
        <v>1.9590000000000001</v>
      </c>
      <c r="AB7" s="105">
        <v>3.2389999999999999</v>
      </c>
      <c r="AC7" s="38">
        <v>9.5660000000000007</v>
      </c>
      <c r="AD7" s="38">
        <v>9.1430000000000007</v>
      </c>
      <c r="AE7" s="38">
        <v>9.1530000000000005</v>
      </c>
      <c r="AF7" s="105">
        <v>9.1430000000000007</v>
      </c>
      <c r="AG7" s="275">
        <v>20.03</v>
      </c>
      <c r="AH7" s="106">
        <v>560</v>
      </c>
      <c r="AI7" s="56"/>
    </row>
    <row r="8" spans="1:35" s="27" customFormat="1" ht="20" customHeight="1" x14ac:dyDescent="0.25">
      <c r="A8" s="71"/>
      <c r="B8" s="71">
        <v>157</v>
      </c>
      <c r="C8" s="42" t="s">
        <v>303</v>
      </c>
      <c r="D8" s="68" t="s">
        <v>304</v>
      </c>
      <c r="E8" s="63">
        <v>38036</v>
      </c>
      <c r="F8" s="64" t="s">
        <v>59</v>
      </c>
      <c r="G8" s="64"/>
      <c r="H8" s="134">
        <v>191</v>
      </c>
      <c r="I8" s="134">
        <v>88.1</v>
      </c>
      <c r="J8" s="64">
        <v>250</v>
      </c>
      <c r="K8" s="64"/>
      <c r="L8" s="64"/>
      <c r="M8" s="64"/>
      <c r="N8" s="95"/>
      <c r="O8" s="95"/>
      <c r="P8" s="95"/>
      <c r="Q8" s="38"/>
      <c r="R8" s="38"/>
      <c r="S8" s="38"/>
      <c r="T8" s="38"/>
      <c r="U8" s="38"/>
      <c r="V8" s="38"/>
      <c r="W8" s="38"/>
      <c r="X8" s="38"/>
      <c r="Y8" s="38"/>
      <c r="Z8" s="105"/>
      <c r="AA8" s="105"/>
      <c r="AB8" s="105"/>
      <c r="AC8" s="38"/>
      <c r="AD8" s="38"/>
      <c r="AE8" s="38"/>
      <c r="AF8" s="105"/>
      <c r="AG8" s="275"/>
      <c r="AH8" s="106"/>
      <c r="AI8" s="56"/>
    </row>
    <row r="9" spans="1:35" s="27" customFormat="1" ht="20" customHeight="1" x14ac:dyDescent="0.25">
      <c r="A9" s="71"/>
      <c r="B9" s="71">
        <v>158</v>
      </c>
      <c r="C9" s="42" t="s">
        <v>233</v>
      </c>
      <c r="D9" s="68" t="s">
        <v>305</v>
      </c>
      <c r="E9" s="63">
        <v>38959</v>
      </c>
      <c r="F9" s="64" t="s">
        <v>59</v>
      </c>
      <c r="G9" s="64"/>
      <c r="H9" s="134">
        <v>187.3</v>
      </c>
      <c r="I9" s="134">
        <v>87.5</v>
      </c>
      <c r="J9" s="64">
        <v>244</v>
      </c>
      <c r="K9" s="64"/>
      <c r="L9" s="64"/>
      <c r="M9" s="64"/>
      <c r="N9" s="95"/>
      <c r="O9" s="95"/>
      <c r="P9" s="95"/>
      <c r="Q9" s="38"/>
      <c r="R9" s="38"/>
      <c r="S9" s="38"/>
      <c r="T9" s="38"/>
      <c r="U9" s="38"/>
      <c r="V9" s="38"/>
      <c r="W9" s="38"/>
      <c r="X9" s="38"/>
      <c r="Y9" s="38"/>
      <c r="Z9" s="105"/>
      <c r="AA9" s="105"/>
      <c r="AB9" s="105"/>
      <c r="AC9" s="38"/>
      <c r="AD9" s="38"/>
      <c r="AE9" s="38"/>
      <c r="AF9" s="105"/>
      <c r="AG9" s="275"/>
      <c r="AH9" s="106"/>
      <c r="AI9" s="56"/>
    </row>
    <row r="10" spans="1:35" s="27" customFormat="1" ht="20" customHeight="1" x14ac:dyDescent="0.25">
      <c r="A10" s="71"/>
      <c r="B10" s="71">
        <v>159</v>
      </c>
      <c r="C10" s="42" t="s">
        <v>148</v>
      </c>
      <c r="D10" s="68" t="s">
        <v>306</v>
      </c>
      <c r="E10" s="63">
        <v>38449</v>
      </c>
      <c r="F10" s="64" t="s">
        <v>59</v>
      </c>
      <c r="G10" s="64" t="s">
        <v>28</v>
      </c>
      <c r="H10" s="134">
        <v>187.8</v>
      </c>
      <c r="I10" s="134">
        <v>79.099999999999994</v>
      </c>
      <c r="J10" s="64">
        <v>248</v>
      </c>
      <c r="K10" s="64">
        <v>300</v>
      </c>
      <c r="L10" s="64">
        <v>314</v>
      </c>
      <c r="M10" s="64">
        <v>305</v>
      </c>
      <c r="N10" s="95">
        <v>52</v>
      </c>
      <c r="O10" s="95">
        <v>66</v>
      </c>
      <c r="P10" s="95">
        <v>57</v>
      </c>
      <c r="Q10" s="38">
        <v>1.141</v>
      </c>
      <c r="R10" s="38">
        <v>1.879</v>
      </c>
      <c r="S10" s="38">
        <v>3.1070000000000002</v>
      </c>
      <c r="T10" s="38">
        <v>1.1220000000000001</v>
      </c>
      <c r="U10" s="38">
        <v>1.8520000000000001</v>
      </c>
      <c r="V10" s="38">
        <v>3.3370000000000002</v>
      </c>
      <c r="W10" s="38">
        <v>1.157</v>
      </c>
      <c r="X10" s="38">
        <v>1.8919999999999999</v>
      </c>
      <c r="Y10" s="38">
        <v>3.294</v>
      </c>
      <c r="Z10" s="105">
        <v>1.1220000000000001</v>
      </c>
      <c r="AA10" s="105">
        <v>1.8520000000000001</v>
      </c>
      <c r="AB10" s="105">
        <v>3.1070000000000002</v>
      </c>
      <c r="AC10" s="38">
        <v>8.641</v>
      </c>
      <c r="AD10" s="38">
        <v>9.1950000000000003</v>
      </c>
      <c r="AE10" s="38"/>
      <c r="AF10" s="105">
        <v>8.641</v>
      </c>
      <c r="AG10" s="275">
        <v>20.079999999999998</v>
      </c>
      <c r="AH10" s="106">
        <v>760</v>
      </c>
      <c r="AI10" s="56"/>
    </row>
    <row r="11" spans="1:35" s="27" customFormat="1" ht="20" customHeight="1" x14ac:dyDescent="0.25">
      <c r="A11" s="71"/>
      <c r="B11" s="71">
        <v>160</v>
      </c>
      <c r="C11" s="42" t="s">
        <v>307</v>
      </c>
      <c r="D11" s="68" t="s">
        <v>308</v>
      </c>
      <c r="E11" s="63">
        <v>38147</v>
      </c>
      <c r="F11" s="64" t="s">
        <v>59</v>
      </c>
      <c r="G11" s="64" t="s">
        <v>37</v>
      </c>
      <c r="H11" s="134">
        <v>197.9</v>
      </c>
      <c r="I11" s="134">
        <v>83.8</v>
      </c>
      <c r="J11" s="64">
        <v>258</v>
      </c>
      <c r="K11" s="64">
        <v>320</v>
      </c>
      <c r="L11" s="64">
        <v>339</v>
      </c>
      <c r="M11" s="64">
        <v>327</v>
      </c>
      <c r="N11" s="95">
        <v>62</v>
      </c>
      <c r="O11" s="95">
        <v>81</v>
      </c>
      <c r="P11" s="95">
        <v>69</v>
      </c>
      <c r="Q11" s="38">
        <v>1.1000000000000001</v>
      </c>
      <c r="R11" s="38">
        <v>1.841</v>
      </c>
      <c r="S11" s="38">
        <v>3.1019999999999999</v>
      </c>
      <c r="T11" s="38">
        <v>1.069</v>
      </c>
      <c r="U11" s="38">
        <v>1.8109999999999999</v>
      </c>
      <c r="V11" s="38">
        <v>3.0619999999999998</v>
      </c>
      <c r="W11" s="38"/>
      <c r="X11" s="38"/>
      <c r="Y11" s="38"/>
      <c r="Z11" s="105">
        <v>1.069</v>
      </c>
      <c r="AA11" s="105">
        <v>1.8109999999999999</v>
      </c>
      <c r="AB11" s="105">
        <v>3.0619999999999998</v>
      </c>
      <c r="AC11" s="38">
        <v>8.5350000000000001</v>
      </c>
      <c r="AD11" s="38">
        <v>8.7789999999999999</v>
      </c>
      <c r="AE11" s="38">
        <v>8.5980000000000008</v>
      </c>
      <c r="AF11" s="105">
        <v>8.5350000000000001</v>
      </c>
      <c r="AG11" s="275">
        <v>20.05</v>
      </c>
      <c r="AH11" s="106">
        <v>640</v>
      </c>
      <c r="AI11" s="56"/>
    </row>
    <row r="12" spans="1:35" s="27" customFormat="1" ht="20" customHeight="1" x14ac:dyDescent="0.25">
      <c r="A12" s="71"/>
      <c r="B12" s="71">
        <v>161</v>
      </c>
      <c r="C12" s="42" t="s">
        <v>309</v>
      </c>
      <c r="D12" s="68" t="s">
        <v>310</v>
      </c>
      <c r="E12" s="63">
        <v>38749</v>
      </c>
      <c r="F12" s="64" t="s">
        <v>59</v>
      </c>
      <c r="G12" s="64" t="s">
        <v>34</v>
      </c>
      <c r="H12" s="134">
        <v>194.4</v>
      </c>
      <c r="I12" s="134">
        <v>84.3</v>
      </c>
      <c r="J12" s="64">
        <v>251</v>
      </c>
      <c r="K12" s="64">
        <v>317</v>
      </c>
      <c r="L12" s="64">
        <v>331</v>
      </c>
      <c r="M12" s="64">
        <v>322</v>
      </c>
      <c r="N12" s="95">
        <v>66</v>
      </c>
      <c r="O12" s="95">
        <v>80</v>
      </c>
      <c r="P12" s="95">
        <v>71</v>
      </c>
      <c r="Q12" s="38">
        <v>1.0960000000000001</v>
      </c>
      <c r="R12" s="38">
        <v>1.837</v>
      </c>
      <c r="S12" s="38">
        <v>3.1070000000000002</v>
      </c>
      <c r="T12" s="38"/>
      <c r="U12" s="38"/>
      <c r="V12" s="38"/>
      <c r="W12" s="38"/>
      <c r="X12" s="38"/>
      <c r="Y12" s="38"/>
      <c r="Z12" s="105">
        <v>1.0960000000000001</v>
      </c>
      <c r="AA12" s="105">
        <v>1.837</v>
      </c>
      <c r="AB12" s="105">
        <v>3.1070000000000002</v>
      </c>
      <c r="AC12" s="38">
        <v>8.4190000000000005</v>
      </c>
      <c r="AD12" s="38">
        <v>8.2810000000000006</v>
      </c>
      <c r="AE12" s="38">
        <v>8.3219999999999992</v>
      </c>
      <c r="AF12" s="105">
        <v>8.2810000000000006</v>
      </c>
      <c r="AG12" s="275">
        <v>20.02</v>
      </c>
      <c r="AH12" s="106">
        <v>520</v>
      </c>
      <c r="AI12" s="56"/>
    </row>
    <row r="13" spans="1:35" s="27" customFormat="1" ht="20" customHeight="1" x14ac:dyDescent="0.25">
      <c r="A13" s="71"/>
      <c r="B13" s="71">
        <v>162</v>
      </c>
      <c r="C13" s="42" t="s">
        <v>311</v>
      </c>
      <c r="D13" s="68" t="s">
        <v>312</v>
      </c>
      <c r="E13" s="63">
        <v>38473</v>
      </c>
      <c r="F13" s="64" t="s">
        <v>59</v>
      </c>
      <c r="G13" s="64" t="s">
        <v>35</v>
      </c>
      <c r="H13" s="134">
        <v>175.1</v>
      </c>
      <c r="I13" s="134">
        <v>77.599999999999994</v>
      </c>
      <c r="J13" s="64">
        <v>232</v>
      </c>
      <c r="K13" s="64">
        <v>295</v>
      </c>
      <c r="L13" s="64">
        <v>307</v>
      </c>
      <c r="M13" s="64">
        <v>301</v>
      </c>
      <c r="N13" s="95">
        <v>63</v>
      </c>
      <c r="O13" s="95">
        <v>75</v>
      </c>
      <c r="P13" s="95">
        <v>69</v>
      </c>
      <c r="Q13" s="38">
        <v>1.1559999999999999</v>
      </c>
      <c r="R13" s="38">
        <v>1.891</v>
      </c>
      <c r="S13" s="38">
        <v>3.11</v>
      </c>
      <c r="T13" s="38">
        <v>1.153</v>
      </c>
      <c r="U13" s="38">
        <v>1.873</v>
      </c>
      <c r="V13" s="38">
        <v>3.141</v>
      </c>
      <c r="W13" s="38">
        <v>1.1299999999999999</v>
      </c>
      <c r="X13" s="38">
        <v>1.849</v>
      </c>
      <c r="Y13" s="38">
        <v>3.0819999999999999</v>
      </c>
      <c r="Z13" s="105">
        <v>1.1299999999999999</v>
      </c>
      <c r="AA13" s="105">
        <v>1.849</v>
      </c>
      <c r="AB13" s="105">
        <v>3.0819999999999999</v>
      </c>
      <c r="AC13" s="38">
        <v>7.9459999999999997</v>
      </c>
      <c r="AD13" s="38">
        <v>8.1649999999999991</v>
      </c>
      <c r="AE13" s="38"/>
      <c r="AF13" s="105">
        <v>7.9459999999999997</v>
      </c>
      <c r="AG13" s="275">
        <v>20.079999999999998</v>
      </c>
      <c r="AH13" s="106">
        <v>760</v>
      </c>
      <c r="AI13" s="56"/>
    </row>
    <row r="14" spans="1:35" s="27" customFormat="1" ht="20" customHeight="1" x14ac:dyDescent="0.25">
      <c r="A14" s="71"/>
      <c r="B14" s="71">
        <v>163</v>
      </c>
      <c r="C14" s="42" t="s">
        <v>148</v>
      </c>
      <c r="D14" s="68" t="s">
        <v>313</v>
      </c>
      <c r="E14" s="63">
        <v>38728</v>
      </c>
      <c r="F14" s="64" t="s">
        <v>59</v>
      </c>
      <c r="G14" s="64" t="s">
        <v>60</v>
      </c>
      <c r="H14" s="134">
        <v>180.5</v>
      </c>
      <c r="I14" s="134">
        <v>80</v>
      </c>
      <c r="J14" s="64">
        <v>240</v>
      </c>
      <c r="K14" s="64">
        <v>292</v>
      </c>
      <c r="L14" s="64">
        <v>304</v>
      </c>
      <c r="M14" s="64">
        <v>303</v>
      </c>
      <c r="N14" s="95">
        <v>52</v>
      </c>
      <c r="O14" s="95">
        <v>64</v>
      </c>
      <c r="P14" s="95">
        <v>63</v>
      </c>
      <c r="Q14" s="38">
        <v>1.179</v>
      </c>
      <c r="R14" s="38">
        <v>1.9670000000000001</v>
      </c>
      <c r="S14" s="38">
        <v>3.3239999999999998</v>
      </c>
      <c r="T14" s="38">
        <v>1.1870000000000001</v>
      </c>
      <c r="U14" s="38">
        <v>1.9690000000000001</v>
      </c>
      <c r="V14" s="38">
        <v>3.3380000000000001</v>
      </c>
      <c r="W14" s="38">
        <v>1.163</v>
      </c>
      <c r="X14" s="38">
        <v>1.956</v>
      </c>
      <c r="Y14" s="38">
        <v>3.3260000000000001</v>
      </c>
      <c r="Z14" s="105">
        <v>1.163</v>
      </c>
      <c r="AA14" s="105">
        <v>1.956</v>
      </c>
      <c r="AB14" s="105">
        <v>3.3239999999999998</v>
      </c>
      <c r="AC14" s="38">
        <v>8.6530000000000005</v>
      </c>
      <c r="AD14" s="38">
        <v>8.4060000000000006</v>
      </c>
      <c r="AE14" s="38">
        <v>8.5079999999999991</v>
      </c>
      <c r="AF14" s="105">
        <v>8.4060000000000006</v>
      </c>
      <c r="AG14" s="275">
        <v>19.04</v>
      </c>
      <c r="AH14" s="106">
        <v>440</v>
      </c>
      <c r="AI14" s="56"/>
    </row>
    <row r="15" spans="1:35" s="27" customFormat="1" ht="20" customHeight="1" x14ac:dyDescent="0.25">
      <c r="A15" s="71"/>
      <c r="B15" s="71">
        <v>164</v>
      </c>
      <c r="C15" s="42" t="s">
        <v>314</v>
      </c>
      <c r="D15" s="68" t="s">
        <v>315</v>
      </c>
      <c r="E15" s="63">
        <v>38640</v>
      </c>
      <c r="F15" s="64" t="s">
        <v>59</v>
      </c>
      <c r="G15" s="64" t="s">
        <v>35</v>
      </c>
      <c r="H15" s="134">
        <v>176.3</v>
      </c>
      <c r="I15" s="134">
        <v>67</v>
      </c>
      <c r="J15" s="64">
        <v>228</v>
      </c>
      <c r="K15" s="64">
        <v>290</v>
      </c>
      <c r="L15" s="64">
        <v>306</v>
      </c>
      <c r="M15" s="64">
        <v>298</v>
      </c>
      <c r="N15" s="95">
        <v>62</v>
      </c>
      <c r="O15" s="95">
        <v>78</v>
      </c>
      <c r="P15" s="95">
        <v>70</v>
      </c>
      <c r="Q15" s="38">
        <v>1.103</v>
      </c>
      <c r="R15" s="38">
        <v>1.827</v>
      </c>
      <c r="S15" s="38">
        <v>3.1589999999999998</v>
      </c>
      <c r="T15" s="38">
        <v>1.075</v>
      </c>
      <c r="U15" s="38">
        <v>1.7969999999999999</v>
      </c>
      <c r="V15" s="38">
        <v>3.0459999999999998</v>
      </c>
      <c r="W15" s="38">
        <v>1.0620000000000001</v>
      </c>
      <c r="X15" s="38">
        <v>1.78</v>
      </c>
      <c r="Y15" s="38">
        <v>3.0070000000000001</v>
      </c>
      <c r="Z15" s="105">
        <v>1.0620000000000001</v>
      </c>
      <c r="AA15" s="105">
        <v>1.78</v>
      </c>
      <c r="AB15" s="105">
        <v>3.0070000000000001</v>
      </c>
      <c r="AC15" s="38">
        <v>8.5129999999999999</v>
      </c>
      <c r="AD15" s="38">
        <v>8.375</v>
      </c>
      <c r="AE15" s="38">
        <v>8.3859999999999992</v>
      </c>
      <c r="AF15" s="105">
        <v>8.375</v>
      </c>
      <c r="AG15" s="275">
        <v>19.04</v>
      </c>
      <c r="AH15" s="106">
        <v>440</v>
      </c>
      <c r="AI15" s="56"/>
    </row>
    <row r="16" spans="1:35" s="27" customFormat="1" ht="20" customHeight="1" x14ac:dyDescent="0.25">
      <c r="A16" s="71"/>
      <c r="B16" s="71">
        <v>165</v>
      </c>
      <c r="C16" s="42" t="s">
        <v>316</v>
      </c>
      <c r="D16" s="68" t="s">
        <v>317</v>
      </c>
      <c r="E16" s="63">
        <v>38916</v>
      </c>
      <c r="F16" s="64" t="s">
        <v>59</v>
      </c>
      <c r="G16" s="64" t="s">
        <v>33</v>
      </c>
      <c r="H16" s="134">
        <v>187.1</v>
      </c>
      <c r="I16" s="134">
        <v>88.5</v>
      </c>
      <c r="J16" s="64">
        <v>244</v>
      </c>
      <c r="K16" s="64">
        <v>310</v>
      </c>
      <c r="L16" s="64">
        <v>328</v>
      </c>
      <c r="M16" s="64">
        <v>317</v>
      </c>
      <c r="N16" s="95">
        <v>66</v>
      </c>
      <c r="O16" s="95">
        <v>84</v>
      </c>
      <c r="P16" s="95">
        <v>73</v>
      </c>
      <c r="Q16" s="38">
        <v>1.0900000000000001</v>
      </c>
      <c r="R16" s="38">
        <v>1.833</v>
      </c>
      <c r="S16" s="38">
        <v>3.137</v>
      </c>
      <c r="T16" s="38">
        <v>1.1180000000000001</v>
      </c>
      <c r="U16" s="38">
        <v>1.853</v>
      </c>
      <c r="V16" s="38">
        <v>3.0779999999999998</v>
      </c>
      <c r="W16" s="38">
        <v>1.109</v>
      </c>
      <c r="X16" s="38">
        <v>1.83</v>
      </c>
      <c r="Y16" s="38">
        <v>3.0550000000000002</v>
      </c>
      <c r="Z16" s="105">
        <v>1.0900000000000001</v>
      </c>
      <c r="AA16" s="105">
        <v>1.83</v>
      </c>
      <c r="AB16" s="105">
        <v>3.0550000000000002</v>
      </c>
      <c r="AC16" s="38">
        <v>8.8040000000000003</v>
      </c>
      <c r="AD16" s="38">
        <v>8.8350000000000009</v>
      </c>
      <c r="AE16" s="38">
        <v>8.7970000000000006</v>
      </c>
      <c r="AF16" s="105">
        <v>8.7970000000000006</v>
      </c>
      <c r="AG16" s="275">
        <v>20.05</v>
      </c>
      <c r="AH16" s="106">
        <v>640</v>
      </c>
      <c r="AI16" s="56"/>
    </row>
    <row r="17" spans="1:35" s="27" customFormat="1" ht="20" customHeight="1" x14ac:dyDescent="0.25">
      <c r="A17" s="71"/>
      <c r="B17" s="71">
        <v>166</v>
      </c>
      <c r="C17" s="42" t="s">
        <v>280</v>
      </c>
      <c r="D17" s="68" t="s">
        <v>318</v>
      </c>
      <c r="E17" s="63">
        <v>38827</v>
      </c>
      <c r="F17" s="64" t="s">
        <v>59</v>
      </c>
      <c r="G17" s="64"/>
      <c r="H17" s="134">
        <v>200.3</v>
      </c>
      <c r="I17" s="134">
        <v>90.2</v>
      </c>
      <c r="J17" s="64">
        <v>260</v>
      </c>
      <c r="K17" s="64"/>
      <c r="L17" s="64"/>
      <c r="M17" s="64"/>
      <c r="N17" s="95"/>
      <c r="O17" s="95"/>
      <c r="P17" s="95"/>
      <c r="Q17" s="38"/>
      <c r="R17" s="38"/>
      <c r="S17" s="38"/>
      <c r="T17" s="38"/>
      <c r="U17" s="38"/>
      <c r="V17" s="38"/>
      <c r="W17" s="38"/>
      <c r="X17" s="38"/>
      <c r="Y17" s="38"/>
      <c r="Z17" s="105"/>
      <c r="AA17" s="105"/>
      <c r="AB17" s="105"/>
      <c r="AC17" s="38"/>
      <c r="AD17" s="38"/>
      <c r="AE17" s="38"/>
      <c r="AF17" s="105"/>
      <c r="AG17" s="275"/>
      <c r="AH17" s="106"/>
      <c r="AI17" s="56"/>
    </row>
    <row r="18" spans="1:35" s="27" customFormat="1" ht="20" customHeight="1" x14ac:dyDescent="0.25">
      <c r="A18" s="71"/>
      <c r="B18" s="71">
        <v>167</v>
      </c>
      <c r="C18" s="42" t="s">
        <v>145</v>
      </c>
      <c r="D18" s="68" t="s">
        <v>319</v>
      </c>
      <c r="E18" s="63">
        <v>38961</v>
      </c>
      <c r="F18" s="64" t="s">
        <v>59</v>
      </c>
      <c r="G18" s="64" t="s">
        <v>60</v>
      </c>
      <c r="H18" s="134">
        <v>179.8</v>
      </c>
      <c r="I18" s="134">
        <v>75.599999999999994</v>
      </c>
      <c r="J18" s="64">
        <v>235</v>
      </c>
      <c r="K18" s="64"/>
      <c r="L18" s="64"/>
      <c r="M18" s="64"/>
      <c r="N18" s="95"/>
      <c r="O18" s="95"/>
      <c r="P18" s="95"/>
      <c r="Q18" s="38"/>
      <c r="R18" s="38"/>
      <c r="S18" s="38"/>
      <c r="T18" s="38"/>
      <c r="U18" s="38"/>
      <c r="V18" s="38"/>
      <c r="W18" s="38"/>
      <c r="X18" s="38"/>
      <c r="Y18" s="38"/>
      <c r="Z18" s="105"/>
      <c r="AA18" s="105"/>
      <c r="AB18" s="105"/>
      <c r="AC18" s="38"/>
      <c r="AD18" s="38"/>
      <c r="AE18" s="38"/>
      <c r="AF18" s="105"/>
      <c r="AG18" s="275"/>
      <c r="AH18" s="106"/>
      <c r="AI18" s="56"/>
    </row>
    <row r="19" spans="1:35" s="27" customFormat="1" ht="20" customHeight="1" x14ac:dyDescent="0.25">
      <c r="A19" s="71"/>
      <c r="B19" s="71">
        <v>168</v>
      </c>
      <c r="C19" s="42" t="s">
        <v>150</v>
      </c>
      <c r="D19" s="68" t="s">
        <v>320</v>
      </c>
      <c r="E19" s="63">
        <v>38999</v>
      </c>
      <c r="F19" s="64" t="s">
        <v>59</v>
      </c>
      <c r="G19" s="64" t="s">
        <v>33</v>
      </c>
      <c r="H19" s="134">
        <v>189.4</v>
      </c>
      <c r="I19" s="134">
        <v>73.900000000000006</v>
      </c>
      <c r="J19" s="64">
        <v>248</v>
      </c>
      <c r="K19" s="64">
        <v>308</v>
      </c>
      <c r="L19" s="64">
        <v>329</v>
      </c>
      <c r="M19" s="64">
        <v>315</v>
      </c>
      <c r="N19" s="95">
        <v>60</v>
      </c>
      <c r="O19" s="95">
        <v>81</v>
      </c>
      <c r="P19" s="95">
        <v>67</v>
      </c>
      <c r="Q19" s="38">
        <v>1.0920000000000001</v>
      </c>
      <c r="R19" s="38">
        <v>1.8009999999999999</v>
      </c>
      <c r="S19" s="38">
        <v>3.0329999999999999</v>
      </c>
      <c r="T19" s="38">
        <v>1.105</v>
      </c>
      <c r="U19" s="38">
        <v>1.8069999999999999</v>
      </c>
      <c r="V19" s="38">
        <v>3.2959999999999998</v>
      </c>
      <c r="W19" s="38"/>
      <c r="X19" s="38"/>
      <c r="Y19" s="38"/>
      <c r="Z19" s="105">
        <v>1.0920000000000001</v>
      </c>
      <c r="AA19" s="105">
        <v>1.8009999999999999</v>
      </c>
      <c r="AB19" s="105">
        <v>3.0329999999999999</v>
      </c>
      <c r="AC19" s="38">
        <v>8.1590000000000007</v>
      </c>
      <c r="AD19" s="38">
        <v>7.9290000000000003</v>
      </c>
      <c r="AE19" s="38"/>
      <c r="AF19" s="105">
        <v>7.9290000000000003</v>
      </c>
      <c r="AG19" s="275">
        <v>20.05</v>
      </c>
      <c r="AH19" s="106">
        <v>640</v>
      </c>
      <c r="AI19" s="56"/>
    </row>
    <row r="20" spans="1:35" s="27" customFormat="1" ht="20" customHeight="1" x14ac:dyDescent="0.25">
      <c r="A20" s="71"/>
      <c r="B20" s="71">
        <v>169</v>
      </c>
      <c r="C20" s="42" t="s">
        <v>254</v>
      </c>
      <c r="D20" s="68" t="s">
        <v>321</v>
      </c>
      <c r="E20" s="63">
        <v>39001</v>
      </c>
      <c r="F20" s="64" t="s">
        <v>59</v>
      </c>
      <c r="G20" s="64" t="s">
        <v>35</v>
      </c>
      <c r="H20" s="134">
        <v>176.9</v>
      </c>
      <c r="I20" s="134">
        <v>69</v>
      </c>
      <c r="J20" s="64">
        <v>236</v>
      </c>
      <c r="K20" s="64">
        <v>299</v>
      </c>
      <c r="L20" s="64">
        <v>315</v>
      </c>
      <c r="M20" s="64">
        <v>303</v>
      </c>
      <c r="N20" s="95">
        <v>63</v>
      </c>
      <c r="O20" s="95">
        <v>79</v>
      </c>
      <c r="P20" s="95">
        <v>67</v>
      </c>
      <c r="Q20" s="38">
        <v>1.0680000000000001</v>
      </c>
      <c r="R20" s="38">
        <v>1.754</v>
      </c>
      <c r="S20" s="38">
        <v>2.9449999999999998</v>
      </c>
      <c r="T20" s="38">
        <v>1.0589999999999999</v>
      </c>
      <c r="U20" s="38">
        <v>1.74</v>
      </c>
      <c r="V20" s="38">
        <v>2.919</v>
      </c>
      <c r="W20" s="38">
        <v>1.0640000000000001</v>
      </c>
      <c r="X20" s="38">
        <v>1.7470000000000001</v>
      </c>
      <c r="Y20" s="38">
        <v>3.1509999999999998</v>
      </c>
      <c r="Z20" s="105">
        <v>1.0589999999999999</v>
      </c>
      <c r="AA20" s="105">
        <v>1.74</v>
      </c>
      <c r="AB20" s="105">
        <v>2.919</v>
      </c>
      <c r="AC20" s="38">
        <v>8.3819999999999997</v>
      </c>
      <c r="AD20" s="38">
        <v>8.2390000000000008</v>
      </c>
      <c r="AE20" s="38">
        <v>8.3919999999999995</v>
      </c>
      <c r="AF20" s="105">
        <v>8.2390000000000008</v>
      </c>
      <c r="AG20" s="275">
        <v>20.079999999999998</v>
      </c>
      <c r="AH20" s="106">
        <v>760</v>
      </c>
      <c r="AI20" s="56"/>
    </row>
    <row r="21" spans="1:35" s="27" customFormat="1" ht="20" customHeight="1" x14ac:dyDescent="0.25">
      <c r="A21" s="71"/>
      <c r="B21" s="71">
        <v>170</v>
      </c>
      <c r="C21" s="42" t="s">
        <v>322</v>
      </c>
      <c r="D21" s="68" t="s">
        <v>323</v>
      </c>
      <c r="E21" s="63">
        <v>38523</v>
      </c>
      <c r="F21" s="64" t="s">
        <v>59</v>
      </c>
      <c r="G21" s="64" t="s">
        <v>33</v>
      </c>
      <c r="H21" s="134">
        <v>181.6</v>
      </c>
      <c r="I21" s="134">
        <v>67.900000000000006</v>
      </c>
      <c r="J21" s="64">
        <v>239</v>
      </c>
      <c r="K21" s="64">
        <v>296</v>
      </c>
      <c r="L21" s="64">
        <v>309</v>
      </c>
      <c r="M21" s="64">
        <v>301</v>
      </c>
      <c r="N21" s="95">
        <v>57</v>
      </c>
      <c r="O21" s="95">
        <v>70</v>
      </c>
      <c r="P21" s="95">
        <v>62</v>
      </c>
      <c r="Q21" s="38">
        <v>1.1240000000000001</v>
      </c>
      <c r="R21" s="38">
        <v>1.849</v>
      </c>
      <c r="S21" s="38">
        <v>3.1150000000000002</v>
      </c>
      <c r="T21" s="38">
        <v>1.1220000000000001</v>
      </c>
      <c r="U21" s="38">
        <v>1.8520000000000001</v>
      </c>
      <c r="V21" s="38">
        <v>3.0539999999999998</v>
      </c>
      <c r="W21" s="38">
        <v>1.119</v>
      </c>
      <c r="X21" s="38">
        <v>1.825</v>
      </c>
      <c r="Y21" s="38">
        <v>3.0579999999999998</v>
      </c>
      <c r="Z21" s="105">
        <v>1.119</v>
      </c>
      <c r="AA21" s="105">
        <v>1.825</v>
      </c>
      <c r="AB21" s="105">
        <v>3.0539999999999998</v>
      </c>
      <c r="AC21" s="38">
        <v>8.4160000000000004</v>
      </c>
      <c r="AD21" s="38">
        <v>8.3019999999999996</v>
      </c>
      <c r="AE21" s="38">
        <v>8.4209999999999994</v>
      </c>
      <c r="AF21" s="105">
        <v>8.3019999999999996</v>
      </c>
      <c r="AG21" s="275"/>
      <c r="AH21" s="106"/>
      <c r="AI21" s="56"/>
    </row>
    <row r="22" spans="1:35" s="27" customFormat="1" ht="20" customHeight="1" x14ac:dyDescent="0.25">
      <c r="A22" s="71"/>
      <c r="B22" s="71">
        <v>171</v>
      </c>
      <c r="C22" s="42" t="s">
        <v>324</v>
      </c>
      <c r="D22" s="68" t="s">
        <v>325</v>
      </c>
      <c r="E22" s="63">
        <v>38462</v>
      </c>
      <c r="F22" s="64" t="s">
        <v>59</v>
      </c>
      <c r="G22" s="64" t="s">
        <v>29</v>
      </c>
      <c r="H22" s="134">
        <v>183.2</v>
      </c>
      <c r="I22" s="134">
        <v>67.7</v>
      </c>
      <c r="J22" s="64">
        <v>241</v>
      </c>
      <c r="K22" s="64">
        <v>306</v>
      </c>
      <c r="L22" s="64">
        <v>322</v>
      </c>
      <c r="M22" s="64">
        <v>316</v>
      </c>
      <c r="N22" s="95">
        <v>65</v>
      </c>
      <c r="O22" s="95">
        <v>81</v>
      </c>
      <c r="P22" s="95">
        <v>75</v>
      </c>
      <c r="Q22" s="38">
        <v>1.155</v>
      </c>
      <c r="R22" s="38">
        <v>1.845</v>
      </c>
      <c r="S22" s="38">
        <v>3.0139999999999998</v>
      </c>
      <c r="T22" s="38">
        <v>1.0840000000000001</v>
      </c>
      <c r="U22" s="38">
        <v>1.7969999999999999</v>
      </c>
      <c r="V22" s="38">
        <v>3.0579999999999998</v>
      </c>
      <c r="W22" s="38">
        <v>1.115</v>
      </c>
      <c r="X22" s="38">
        <v>1.8260000000000001</v>
      </c>
      <c r="Y22" s="38">
        <v>3.2250000000000001</v>
      </c>
      <c r="Z22" s="105">
        <v>1.0840000000000001</v>
      </c>
      <c r="AA22" s="105">
        <v>1.7969999999999999</v>
      </c>
      <c r="AB22" s="105">
        <v>3.0139999999999998</v>
      </c>
      <c r="AC22" s="38">
        <v>8.2989999999999995</v>
      </c>
      <c r="AD22" s="38">
        <v>8.3469999999999995</v>
      </c>
      <c r="AE22" s="38"/>
      <c r="AF22" s="105">
        <v>8.2989999999999995</v>
      </c>
      <c r="AG22" s="275">
        <v>21.05</v>
      </c>
      <c r="AH22" s="106">
        <v>960</v>
      </c>
      <c r="AI22" s="56"/>
    </row>
    <row r="23" spans="1:35" s="27" customFormat="1" ht="20" customHeight="1" x14ac:dyDescent="0.25">
      <c r="A23" s="71"/>
      <c r="B23" s="71">
        <v>173</v>
      </c>
      <c r="C23" s="42" t="s">
        <v>326</v>
      </c>
      <c r="D23" s="68" t="s">
        <v>327</v>
      </c>
      <c r="E23" s="63">
        <v>38054</v>
      </c>
      <c r="F23" s="64" t="s">
        <v>59</v>
      </c>
      <c r="G23" s="64" t="s">
        <v>37</v>
      </c>
      <c r="H23" s="134">
        <v>191.7</v>
      </c>
      <c r="I23" s="134">
        <v>78.599999999999994</v>
      </c>
      <c r="J23" s="64">
        <v>256</v>
      </c>
      <c r="K23" s="64">
        <v>306</v>
      </c>
      <c r="L23" s="64">
        <v>334</v>
      </c>
      <c r="M23" s="64">
        <v>321</v>
      </c>
      <c r="N23" s="95">
        <v>50</v>
      </c>
      <c r="O23" s="95">
        <v>78</v>
      </c>
      <c r="P23" s="95">
        <v>65</v>
      </c>
      <c r="Q23" s="38">
        <v>1.151</v>
      </c>
      <c r="R23" s="38">
        <v>1.9039999999999999</v>
      </c>
      <c r="S23" s="38">
        <v>3.1349999999999998</v>
      </c>
      <c r="T23" s="38">
        <v>1.1659999999999999</v>
      </c>
      <c r="U23" s="38">
        <v>1.889</v>
      </c>
      <c r="V23" s="38">
        <v>3.125</v>
      </c>
      <c r="W23" s="38">
        <v>1.1850000000000001</v>
      </c>
      <c r="X23" s="38">
        <v>1.901</v>
      </c>
      <c r="Y23" s="38">
        <v>3.1589999999999998</v>
      </c>
      <c r="Z23" s="105">
        <v>1.151</v>
      </c>
      <c r="AA23" s="105">
        <v>1.889</v>
      </c>
      <c r="AB23" s="105">
        <v>3.125</v>
      </c>
      <c r="AC23" s="38">
        <v>9.15</v>
      </c>
      <c r="AD23" s="38">
        <v>8.6280000000000001</v>
      </c>
      <c r="AE23" s="38">
        <v>8.6709999999999994</v>
      </c>
      <c r="AF23" s="105">
        <v>8.6280000000000001</v>
      </c>
      <c r="AG23" s="275">
        <v>20.010000000000002</v>
      </c>
      <c r="AH23" s="106">
        <v>480</v>
      </c>
      <c r="AI23" s="56"/>
    </row>
    <row r="24" spans="1:35" s="27" customFormat="1" ht="20" customHeight="1" x14ac:dyDescent="0.25">
      <c r="A24" s="71"/>
      <c r="B24" s="71">
        <v>174</v>
      </c>
      <c r="C24" s="42" t="s">
        <v>328</v>
      </c>
      <c r="D24" s="68" t="s">
        <v>329</v>
      </c>
      <c r="E24" s="63">
        <v>38638</v>
      </c>
      <c r="F24" s="64" t="s">
        <v>59</v>
      </c>
      <c r="G24" s="64" t="s">
        <v>29</v>
      </c>
      <c r="H24" s="134">
        <v>185</v>
      </c>
      <c r="I24" s="134">
        <v>80.5</v>
      </c>
      <c r="J24" s="64">
        <v>246</v>
      </c>
      <c r="K24" s="64">
        <v>308</v>
      </c>
      <c r="L24" s="64">
        <v>318</v>
      </c>
      <c r="M24" s="64">
        <v>329</v>
      </c>
      <c r="N24" s="95">
        <v>62</v>
      </c>
      <c r="O24" s="95">
        <v>72</v>
      </c>
      <c r="P24" s="95">
        <v>83</v>
      </c>
      <c r="Q24" s="38">
        <v>1.0449999999999999</v>
      </c>
      <c r="R24" s="38">
        <v>1.768</v>
      </c>
      <c r="S24" s="38">
        <v>2.9830000000000001</v>
      </c>
      <c r="T24" s="38">
        <v>1.056</v>
      </c>
      <c r="U24" s="38">
        <v>1.778</v>
      </c>
      <c r="V24" s="38">
        <v>3.01</v>
      </c>
      <c r="W24" s="38">
        <v>1.099</v>
      </c>
      <c r="X24" s="38">
        <v>1.831</v>
      </c>
      <c r="Y24" s="38">
        <v>3.2879999999999998</v>
      </c>
      <c r="Z24" s="105">
        <v>1.0449999999999999</v>
      </c>
      <c r="AA24" s="105">
        <v>1.768</v>
      </c>
      <c r="AB24" s="105">
        <v>2.9830000000000001</v>
      </c>
      <c r="AC24" s="38">
        <v>8.7569999999999997</v>
      </c>
      <c r="AD24" s="38">
        <v>8.7089999999999996</v>
      </c>
      <c r="AE24" s="38">
        <v>8.6020000000000003</v>
      </c>
      <c r="AF24" s="105">
        <v>8.6020000000000003</v>
      </c>
      <c r="AG24" s="275">
        <v>20.02</v>
      </c>
      <c r="AH24" s="106">
        <v>520</v>
      </c>
      <c r="AI24" s="56"/>
    </row>
    <row r="25" spans="1:35" s="27" customFormat="1" ht="20" customHeight="1" x14ac:dyDescent="0.25">
      <c r="A25" s="71"/>
      <c r="B25" s="71">
        <v>175</v>
      </c>
      <c r="C25" s="42" t="s">
        <v>94</v>
      </c>
      <c r="D25" s="68" t="s">
        <v>330</v>
      </c>
      <c r="E25" s="63">
        <v>38820</v>
      </c>
      <c r="F25" s="64" t="s">
        <v>59</v>
      </c>
      <c r="G25" s="64" t="s">
        <v>29</v>
      </c>
      <c r="H25" s="134">
        <v>188.7</v>
      </c>
      <c r="I25" s="134">
        <v>81.8</v>
      </c>
      <c r="J25" s="64">
        <v>244</v>
      </c>
      <c r="K25" s="64">
        <v>299</v>
      </c>
      <c r="L25" s="64">
        <v>323</v>
      </c>
      <c r="M25" s="64">
        <v>308</v>
      </c>
      <c r="N25" s="95">
        <v>55</v>
      </c>
      <c r="O25" s="95">
        <v>79</v>
      </c>
      <c r="P25" s="95">
        <v>64</v>
      </c>
      <c r="Q25" s="38">
        <v>1.206</v>
      </c>
      <c r="R25" s="38">
        <v>1.919</v>
      </c>
      <c r="S25" s="38">
        <v>3.1859999999999999</v>
      </c>
      <c r="T25" s="38">
        <v>1.2130000000000001</v>
      </c>
      <c r="U25" s="38">
        <v>1.948</v>
      </c>
      <c r="V25" s="38">
        <v>3.1989999999999998</v>
      </c>
      <c r="W25" s="38">
        <v>1.2010000000000001</v>
      </c>
      <c r="X25" s="38">
        <v>1.948</v>
      </c>
      <c r="Y25" s="38">
        <v>3.18</v>
      </c>
      <c r="Z25" s="105">
        <v>1.2010000000000001</v>
      </c>
      <c r="AA25" s="105">
        <v>1.919</v>
      </c>
      <c r="AB25" s="105">
        <v>3.18</v>
      </c>
      <c r="AC25" s="38">
        <v>8.7780000000000005</v>
      </c>
      <c r="AD25" s="38">
        <v>8.7129999999999992</v>
      </c>
      <c r="AE25" s="38"/>
      <c r="AF25" s="105">
        <v>8.7129999999999992</v>
      </c>
      <c r="AG25" s="275">
        <v>22.01</v>
      </c>
      <c r="AH25" s="106">
        <v>1120</v>
      </c>
      <c r="AI25" s="56"/>
    </row>
    <row r="26" spans="1:35" s="27" customFormat="1" ht="20" customHeight="1" x14ac:dyDescent="0.25">
      <c r="A26" s="71"/>
      <c r="B26" s="71">
        <v>176</v>
      </c>
      <c r="C26" s="42" t="s">
        <v>202</v>
      </c>
      <c r="D26" s="68" t="s">
        <v>331</v>
      </c>
      <c r="E26" s="63">
        <v>38894</v>
      </c>
      <c r="F26" s="64" t="s">
        <v>59</v>
      </c>
      <c r="G26" s="64" t="s">
        <v>28</v>
      </c>
      <c r="H26" s="134">
        <v>181.6</v>
      </c>
      <c r="I26" s="134">
        <v>74.3</v>
      </c>
      <c r="J26" s="64">
        <v>241</v>
      </c>
      <c r="K26" s="64">
        <v>296</v>
      </c>
      <c r="L26" s="64">
        <v>314</v>
      </c>
      <c r="M26" s="64">
        <v>308</v>
      </c>
      <c r="N26" s="95">
        <v>55</v>
      </c>
      <c r="O26" s="95">
        <v>73</v>
      </c>
      <c r="P26" s="95">
        <v>67</v>
      </c>
      <c r="Q26" s="38">
        <v>1.113</v>
      </c>
      <c r="R26" s="38">
        <v>1.85</v>
      </c>
      <c r="S26" s="38">
        <v>3.0880000000000001</v>
      </c>
      <c r="T26" s="38">
        <v>1.1180000000000001</v>
      </c>
      <c r="U26" s="38">
        <v>1.87</v>
      </c>
      <c r="V26" s="38">
        <v>3.1269999999999998</v>
      </c>
      <c r="W26" s="38"/>
      <c r="X26" s="38"/>
      <c r="Y26" s="38"/>
      <c r="Z26" s="105">
        <v>1.113</v>
      </c>
      <c r="AA26" s="105">
        <v>1.85</v>
      </c>
      <c r="AB26" s="105">
        <v>3.0880000000000001</v>
      </c>
      <c r="AC26" s="38">
        <v>8.2080000000000002</v>
      </c>
      <c r="AD26" s="38">
        <v>8.08</v>
      </c>
      <c r="AE26" s="38"/>
      <c r="AF26" s="105">
        <v>8.08</v>
      </c>
      <c r="AG26" s="275">
        <v>20.059999999999999</v>
      </c>
      <c r="AH26" s="106">
        <v>680</v>
      </c>
      <c r="AI26" s="56"/>
    </row>
    <row r="27" spans="1:35" s="27" customFormat="1" ht="20" customHeight="1" x14ac:dyDescent="0.25">
      <c r="A27" s="71"/>
      <c r="B27" s="71">
        <v>177</v>
      </c>
      <c r="C27" s="42" t="s">
        <v>332</v>
      </c>
      <c r="D27" s="68" t="s">
        <v>333</v>
      </c>
      <c r="E27" s="63">
        <v>38812</v>
      </c>
      <c r="F27" s="64" t="s">
        <v>59</v>
      </c>
      <c r="G27" s="64" t="s">
        <v>29</v>
      </c>
      <c r="H27" s="134">
        <v>187.2</v>
      </c>
      <c r="I27" s="134">
        <v>68.099999999999994</v>
      </c>
      <c r="J27" s="64">
        <v>244</v>
      </c>
      <c r="K27" s="64">
        <v>310</v>
      </c>
      <c r="L27" s="64">
        <v>315</v>
      </c>
      <c r="M27" s="64">
        <v>323</v>
      </c>
      <c r="N27" s="95">
        <v>66</v>
      </c>
      <c r="O27" s="95">
        <v>71</v>
      </c>
      <c r="P27" s="95">
        <v>79</v>
      </c>
      <c r="Q27" s="38">
        <v>1.0940000000000001</v>
      </c>
      <c r="R27" s="38">
        <v>1.8169999999999999</v>
      </c>
      <c r="S27" s="38">
        <v>3.0670000000000002</v>
      </c>
      <c r="T27" s="38">
        <v>1.1020000000000001</v>
      </c>
      <c r="U27" s="38">
        <v>1.8380000000000001</v>
      </c>
      <c r="V27" s="38">
        <v>3.0830000000000002</v>
      </c>
      <c r="W27" s="38">
        <v>1.125</v>
      </c>
      <c r="X27" s="38">
        <v>1.8420000000000001</v>
      </c>
      <c r="Y27" s="38">
        <v>3.0870000000000002</v>
      </c>
      <c r="Z27" s="105">
        <v>1.0940000000000001</v>
      </c>
      <c r="AA27" s="105">
        <v>1.8169999999999999</v>
      </c>
      <c r="AB27" s="105">
        <v>3.0670000000000002</v>
      </c>
      <c r="AC27" s="38">
        <v>8.4580000000000002</v>
      </c>
      <c r="AD27" s="38">
        <v>8.1609999999999996</v>
      </c>
      <c r="AE27" s="38"/>
      <c r="AF27" s="105">
        <v>8.1609999999999996</v>
      </c>
      <c r="AG27" s="275">
        <v>20.04</v>
      </c>
      <c r="AH27" s="106">
        <v>600</v>
      </c>
      <c r="AI27" s="56"/>
    </row>
    <row r="28" spans="1:35" s="27" customFormat="1" ht="20" customHeight="1" x14ac:dyDescent="0.25">
      <c r="A28" s="71"/>
      <c r="B28" s="71">
        <v>178</v>
      </c>
      <c r="C28" s="42" t="s">
        <v>233</v>
      </c>
      <c r="D28" s="68" t="s">
        <v>334</v>
      </c>
      <c r="E28" s="63">
        <v>38928</v>
      </c>
      <c r="F28" s="64" t="s">
        <v>59</v>
      </c>
      <c r="G28" s="64" t="s">
        <v>61</v>
      </c>
      <c r="H28" s="134">
        <v>174.8</v>
      </c>
      <c r="I28" s="134">
        <v>67.5</v>
      </c>
      <c r="J28" s="64">
        <v>227</v>
      </c>
      <c r="K28" s="64">
        <v>294</v>
      </c>
      <c r="L28" s="64">
        <v>302</v>
      </c>
      <c r="M28" s="64">
        <v>309</v>
      </c>
      <c r="N28" s="95">
        <v>67</v>
      </c>
      <c r="O28" s="95">
        <v>75</v>
      </c>
      <c r="P28" s="95">
        <v>82</v>
      </c>
      <c r="Q28" s="38">
        <v>1.105</v>
      </c>
      <c r="R28" s="38">
        <v>1.806</v>
      </c>
      <c r="S28" s="38">
        <v>3.089</v>
      </c>
      <c r="T28" s="38">
        <v>1.1040000000000001</v>
      </c>
      <c r="U28" s="38">
        <v>1.804</v>
      </c>
      <c r="V28" s="38">
        <v>3.004</v>
      </c>
      <c r="W28" s="38"/>
      <c r="X28" s="38"/>
      <c r="Y28" s="38"/>
      <c r="Z28" s="105">
        <v>1.1040000000000001</v>
      </c>
      <c r="AA28" s="105">
        <v>1.804</v>
      </c>
      <c r="AB28" s="105">
        <v>3.004</v>
      </c>
      <c r="AC28" s="38">
        <v>7.9749999999999996</v>
      </c>
      <c r="AD28" s="38">
        <v>7.851</v>
      </c>
      <c r="AE28" s="38">
        <v>8.0589999999999993</v>
      </c>
      <c r="AF28" s="105">
        <v>7.851</v>
      </c>
      <c r="AG28" s="275">
        <v>20.079999999999998</v>
      </c>
      <c r="AH28" s="106">
        <v>760</v>
      </c>
      <c r="AI28" s="56"/>
    </row>
    <row r="29" spans="1:35" s="27" customFormat="1" ht="20" customHeight="1" x14ac:dyDescent="0.25">
      <c r="A29" s="71"/>
      <c r="B29" s="71">
        <v>179</v>
      </c>
      <c r="C29" s="42" t="s">
        <v>335</v>
      </c>
      <c r="D29" s="68" t="s">
        <v>336</v>
      </c>
      <c r="E29" s="63">
        <v>38791</v>
      </c>
      <c r="F29" s="64" t="s">
        <v>59</v>
      </c>
      <c r="G29" s="64" t="s">
        <v>29</v>
      </c>
      <c r="H29" s="134">
        <v>190.5</v>
      </c>
      <c r="I29" s="134">
        <v>84.8</v>
      </c>
      <c r="J29" s="64">
        <v>248</v>
      </c>
      <c r="K29" s="64">
        <v>301</v>
      </c>
      <c r="L29" s="64">
        <v>314</v>
      </c>
      <c r="M29" s="64">
        <v>318</v>
      </c>
      <c r="N29" s="95">
        <v>53</v>
      </c>
      <c r="O29" s="95">
        <v>66</v>
      </c>
      <c r="P29" s="95">
        <v>70</v>
      </c>
      <c r="Q29" s="38">
        <v>1.1539999999999999</v>
      </c>
      <c r="R29" s="38">
        <v>1.9390000000000001</v>
      </c>
      <c r="S29" s="38">
        <v>3.2549999999999999</v>
      </c>
      <c r="T29" s="38">
        <v>1.143</v>
      </c>
      <c r="U29" s="38">
        <v>1.929</v>
      </c>
      <c r="V29" s="38">
        <v>3.2389999999999999</v>
      </c>
      <c r="W29" s="38">
        <v>1.2</v>
      </c>
      <c r="X29" s="38">
        <v>1.978</v>
      </c>
      <c r="Y29" s="38">
        <v>3.82</v>
      </c>
      <c r="Z29" s="105">
        <v>1.143</v>
      </c>
      <c r="AA29" s="105">
        <v>1.929</v>
      </c>
      <c r="AB29" s="105">
        <v>3.2389999999999999</v>
      </c>
      <c r="AC29" s="38">
        <v>8.5969999999999995</v>
      </c>
      <c r="AD29" s="38">
        <v>8.673</v>
      </c>
      <c r="AE29" s="38">
        <v>8.7449999999999992</v>
      </c>
      <c r="AF29" s="105">
        <v>8.5969999999999995</v>
      </c>
      <c r="AG29" s="275">
        <v>20.059999999999999</v>
      </c>
      <c r="AH29" s="106">
        <v>680</v>
      </c>
      <c r="AI29" s="56"/>
    </row>
    <row r="30" spans="1:35" s="27" customFormat="1" ht="20" customHeight="1" x14ac:dyDescent="0.25">
      <c r="A30" s="71"/>
      <c r="B30" s="71">
        <v>180</v>
      </c>
      <c r="C30" s="42" t="s">
        <v>148</v>
      </c>
      <c r="D30" s="68" t="s">
        <v>337</v>
      </c>
      <c r="E30" s="63">
        <v>39066</v>
      </c>
      <c r="F30" s="64" t="s">
        <v>59</v>
      </c>
      <c r="G30" s="64" t="s">
        <v>34</v>
      </c>
      <c r="H30" s="134">
        <v>191.2</v>
      </c>
      <c r="I30" s="134">
        <v>83</v>
      </c>
      <c r="J30" s="64">
        <v>248</v>
      </c>
      <c r="K30" s="64">
        <v>305</v>
      </c>
      <c r="L30" s="64">
        <v>314</v>
      </c>
      <c r="M30" s="64">
        <v>307</v>
      </c>
      <c r="N30" s="95">
        <v>57</v>
      </c>
      <c r="O30" s="95">
        <v>66</v>
      </c>
      <c r="P30" s="95">
        <v>59</v>
      </c>
      <c r="Q30" s="38">
        <v>1.085</v>
      </c>
      <c r="R30" s="38">
        <v>1.8069999999999999</v>
      </c>
      <c r="S30" s="38">
        <v>3.093</v>
      </c>
      <c r="T30" s="38">
        <v>1.109</v>
      </c>
      <c r="U30" s="38">
        <v>1.823</v>
      </c>
      <c r="V30" s="38">
        <v>3.3809999999999998</v>
      </c>
      <c r="W30" s="38">
        <v>1.1120000000000001</v>
      </c>
      <c r="X30" s="38">
        <v>1.825</v>
      </c>
      <c r="Y30" s="38">
        <v>3.3050000000000002</v>
      </c>
      <c r="Z30" s="105">
        <v>1.085</v>
      </c>
      <c r="AA30" s="105">
        <v>1.8069999999999999</v>
      </c>
      <c r="AB30" s="105">
        <v>3.093</v>
      </c>
      <c r="AC30" s="38">
        <v>8.4979999999999993</v>
      </c>
      <c r="AD30" s="38">
        <v>8.5449999999999999</v>
      </c>
      <c r="AE30" s="38">
        <v>8.3350000000000009</v>
      </c>
      <c r="AF30" s="105">
        <v>8.3350000000000009</v>
      </c>
      <c r="AG30" s="275">
        <v>20.02</v>
      </c>
      <c r="AH30" s="106">
        <v>520</v>
      </c>
      <c r="AI30" s="56"/>
    </row>
    <row r="31" spans="1:35" s="27" customFormat="1" ht="20" customHeight="1" x14ac:dyDescent="0.25">
      <c r="A31" s="71"/>
      <c r="B31" s="71">
        <v>181</v>
      </c>
      <c r="C31" s="42" t="s">
        <v>228</v>
      </c>
      <c r="D31" s="68" t="s">
        <v>338</v>
      </c>
      <c r="E31" s="63">
        <v>38405</v>
      </c>
      <c r="F31" s="64" t="s">
        <v>59</v>
      </c>
      <c r="G31" s="64" t="s">
        <v>61</v>
      </c>
      <c r="H31" s="134">
        <v>165.7</v>
      </c>
      <c r="I31" s="134">
        <v>65.3</v>
      </c>
      <c r="J31" s="64">
        <v>219</v>
      </c>
      <c r="K31" s="64">
        <v>276</v>
      </c>
      <c r="L31" s="64">
        <v>293</v>
      </c>
      <c r="M31" s="64">
        <v>286</v>
      </c>
      <c r="N31" s="95">
        <v>57</v>
      </c>
      <c r="O31" s="95">
        <v>74</v>
      </c>
      <c r="P31" s="95">
        <v>67</v>
      </c>
      <c r="Q31" s="38">
        <v>1.2090000000000001</v>
      </c>
      <c r="R31" s="38">
        <v>1.9319999999999999</v>
      </c>
      <c r="S31" s="38">
        <v>3.1930000000000001</v>
      </c>
      <c r="T31" s="38">
        <v>1.17</v>
      </c>
      <c r="U31" s="38">
        <v>1.8959999999999999</v>
      </c>
      <c r="V31" s="38">
        <v>3.1560000000000001</v>
      </c>
      <c r="W31" s="38">
        <v>1.1819999999999999</v>
      </c>
      <c r="X31" s="38">
        <v>1.909</v>
      </c>
      <c r="Y31" s="38">
        <v>3.1720000000000002</v>
      </c>
      <c r="Z31" s="105">
        <v>1.17</v>
      </c>
      <c r="AA31" s="105">
        <v>1.8959999999999999</v>
      </c>
      <c r="AB31" s="105">
        <v>3.1560000000000001</v>
      </c>
      <c r="AC31" s="38">
        <v>8.5329999999999995</v>
      </c>
      <c r="AD31" s="38">
        <v>8.4320000000000004</v>
      </c>
      <c r="AE31" s="38">
        <v>8.3960000000000008</v>
      </c>
      <c r="AF31" s="105">
        <v>8.3960000000000008</v>
      </c>
      <c r="AG31" s="275">
        <v>20.02</v>
      </c>
      <c r="AH31" s="106">
        <v>520</v>
      </c>
      <c r="AI31" s="56"/>
    </row>
    <row r="32" spans="1:35" s="27" customFormat="1" ht="20" customHeight="1" x14ac:dyDescent="0.25">
      <c r="A32" s="71"/>
      <c r="B32" s="71">
        <v>182</v>
      </c>
      <c r="C32" s="42" t="s">
        <v>190</v>
      </c>
      <c r="D32" s="68" t="s">
        <v>339</v>
      </c>
      <c r="E32" s="63">
        <v>38413</v>
      </c>
      <c r="F32" s="64" t="s">
        <v>59</v>
      </c>
      <c r="G32" s="64" t="s">
        <v>28</v>
      </c>
      <c r="H32" s="134">
        <v>183.9</v>
      </c>
      <c r="I32" s="134">
        <v>77.400000000000006</v>
      </c>
      <c r="J32" s="64">
        <v>237</v>
      </c>
      <c r="K32" s="64">
        <v>297</v>
      </c>
      <c r="L32" s="64">
        <v>321</v>
      </c>
      <c r="M32" s="64">
        <v>316</v>
      </c>
      <c r="N32" s="95">
        <v>60</v>
      </c>
      <c r="O32" s="95">
        <v>84</v>
      </c>
      <c r="P32" s="95">
        <v>79</v>
      </c>
      <c r="Q32" s="38">
        <v>1.1100000000000001</v>
      </c>
      <c r="R32" s="38">
        <v>1.8240000000000001</v>
      </c>
      <c r="S32" s="38">
        <v>3.044</v>
      </c>
      <c r="T32" s="38">
        <v>1.1140000000000001</v>
      </c>
      <c r="U32" s="38">
        <v>1.831</v>
      </c>
      <c r="V32" s="38">
        <v>3.0680000000000001</v>
      </c>
      <c r="W32" s="38">
        <v>1.099</v>
      </c>
      <c r="X32" s="38">
        <v>1.819</v>
      </c>
      <c r="Y32" s="38">
        <v>3.0619999999999998</v>
      </c>
      <c r="Z32" s="105">
        <v>1.099</v>
      </c>
      <c r="AA32" s="105">
        <v>1.819</v>
      </c>
      <c r="AB32" s="105">
        <v>3.044</v>
      </c>
      <c r="AC32" s="38">
        <v>8.2089999999999996</v>
      </c>
      <c r="AD32" s="38">
        <v>8.0250000000000004</v>
      </c>
      <c r="AE32" s="38">
        <v>8.3409999999999993</v>
      </c>
      <c r="AF32" s="105">
        <v>8.0250000000000004</v>
      </c>
      <c r="AG32" s="275">
        <v>21.03</v>
      </c>
      <c r="AH32" s="106">
        <v>880</v>
      </c>
      <c r="AI32" s="56"/>
    </row>
    <row r="33" spans="1:35" s="27" customFormat="1" ht="20" customHeight="1" x14ac:dyDescent="0.25">
      <c r="A33" s="71"/>
      <c r="B33" s="71">
        <v>183</v>
      </c>
      <c r="C33" s="42" t="s">
        <v>95</v>
      </c>
      <c r="D33" s="68" t="s">
        <v>340</v>
      </c>
      <c r="E33" s="63">
        <v>38405</v>
      </c>
      <c r="F33" s="64" t="s">
        <v>59</v>
      </c>
      <c r="G33" s="64" t="s">
        <v>28</v>
      </c>
      <c r="H33" s="134">
        <v>189.4</v>
      </c>
      <c r="I33" s="134">
        <v>78.400000000000006</v>
      </c>
      <c r="J33" s="64">
        <v>244</v>
      </c>
      <c r="K33" s="64">
        <v>294</v>
      </c>
      <c r="L33" s="64">
        <v>307</v>
      </c>
      <c r="M33" s="64">
        <v>303</v>
      </c>
      <c r="N33" s="95">
        <v>50</v>
      </c>
      <c r="O33" s="95">
        <v>63</v>
      </c>
      <c r="P33" s="95">
        <v>59</v>
      </c>
      <c r="Q33" s="38">
        <v>1.133</v>
      </c>
      <c r="R33" s="38">
        <v>1.861</v>
      </c>
      <c r="S33" s="38">
        <v>3.1720000000000002</v>
      </c>
      <c r="T33" s="38">
        <v>1.129</v>
      </c>
      <c r="U33" s="38">
        <v>1.867</v>
      </c>
      <c r="V33" s="38">
        <v>3.2029999999999998</v>
      </c>
      <c r="W33" s="38"/>
      <c r="X33" s="38"/>
      <c r="Y33" s="38"/>
      <c r="Z33" s="105">
        <v>1.129</v>
      </c>
      <c r="AA33" s="105">
        <v>1.861</v>
      </c>
      <c r="AB33" s="105">
        <v>3.1720000000000002</v>
      </c>
      <c r="AC33" s="38">
        <v>8.7509999999999994</v>
      </c>
      <c r="AD33" s="38">
        <v>8.5690000000000008</v>
      </c>
      <c r="AE33" s="38">
        <v>8.6769999999999996</v>
      </c>
      <c r="AF33" s="105">
        <v>8.5690000000000008</v>
      </c>
      <c r="AG33" s="275">
        <v>20.02</v>
      </c>
      <c r="AH33" s="106">
        <v>520</v>
      </c>
      <c r="AI33" s="56"/>
    </row>
    <row r="34" spans="1:35" s="27" customFormat="1" ht="20" customHeight="1" x14ac:dyDescent="0.25">
      <c r="A34" s="71"/>
      <c r="B34" s="71">
        <v>184</v>
      </c>
      <c r="C34" s="42" t="s">
        <v>332</v>
      </c>
      <c r="D34" s="68" t="s">
        <v>341</v>
      </c>
      <c r="E34" s="63">
        <v>38868</v>
      </c>
      <c r="F34" s="64" t="s">
        <v>59</v>
      </c>
      <c r="G34" s="64" t="s">
        <v>33</v>
      </c>
      <c r="H34" s="134">
        <v>184.5</v>
      </c>
      <c r="I34" s="134">
        <v>68.5</v>
      </c>
      <c r="J34" s="64">
        <v>247</v>
      </c>
      <c r="K34" s="64">
        <v>309</v>
      </c>
      <c r="L34" s="64">
        <v>328</v>
      </c>
      <c r="M34" s="64">
        <v>318</v>
      </c>
      <c r="N34" s="95">
        <v>62</v>
      </c>
      <c r="O34" s="95">
        <v>81</v>
      </c>
      <c r="P34" s="95">
        <v>71</v>
      </c>
      <c r="Q34" s="38">
        <v>1.105</v>
      </c>
      <c r="R34" s="38">
        <v>1.8120000000000001</v>
      </c>
      <c r="S34" s="38">
        <v>3.0190000000000001</v>
      </c>
      <c r="T34" s="38">
        <v>1.107</v>
      </c>
      <c r="U34" s="38">
        <v>1.819</v>
      </c>
      <c r="V34" s="38">
        <v>3.0459999999999998</v>
      </c>
      <c r="W34" s="38">
        <v>1.1000000000000001</v>
      </c>
      <c r="X34" s="38">
        <v>1.831</v>
      </c>
      <c r="Y34" s="38">
        <v>3.0630000000000002</v>
      </c>
      <c r="Z34" s="105">
        <v>1.1000000000000001</v>
      </c>
      <c r="AA34" s="105">
        <v>1.8120000000000001</v>
      </c>
      <c r="AB34" s="105">
        <v>3.0190000000000001</v>
      </c>
      <c r="AC34" s="38">
        <v>8.3970000000000002</v>
      </c>
      <c r="AD34" s="38">
        <v>8.7219999999999995</v>
      </c>
      <c r="AE34" s="38">
        <v>8.7439999999999998</v>
      </c>
      <c r="AF34" s="105">
        <v>8.3970000000000002</v>
      </c>
      <c r="AG34" s="275">
        <v>20.03</v>
      </c>
      <c r="AH34" s="106">
        <v>560</v>
      </c>
      <c r="AI34" s="56"/>
    </row>
    <row r="35" spans="1:35" s="27" customFormat="1" ht="20" customHeight="1" x14ac:dyDescent="0.25">
      <c r="A35" s="71"/>
      <c r="B35" s="71">
        <v>186</v>
      </c>
      <c r="C35" s="42" t="s">
        <v>342</v>
      </c>
      <c r="D35" s="68" t="s">
        <v>306</v>
      </c>
      <c r="E35" s="63">
        <v>38489</v>
      </c>
      <c r="F35" s="64" t="s">
        <v>59</v>
      </c>
      <c r="G35" s="64" t="s">
        <v>61</v>
      </c>
      <c r="H35" s="134">
        <v>179.9</v>
      </c>
      <c r="I35" s="134">
        <v>72.8</v>
      </c>
      <c r="J35" s="64">
        <v>229</v>
      </c>
      <c r="K35" s="64">
        <v>301</v>
      </c>
      <c r="L35" s="64">
        <v>310</v>
      </c>
      <c r="M35" s="64">
        <v>309</v>
      </c>
      <c r="N35" s="95">
        <v>72</v>
      </c>
      <c r="O35" s="95">
        <v>81</v>
      </c>
      <c r="P35" s="95">
        <v>80</v>
      </c>
      <c r="Q35" s="38">
        <v>1.153</v>
      </c>
      <c r="R35" s="38">
        <v>1.879</v>
      </c>
      <c r="S35" s="38">
        <v>3.1080000000000001</v>
      </c>
      <c r="T35" s="38">
        <v>1.145</v>
      </c>
      <c r="U35" s="38">
        <v>1.8740000000000001</v>
      </c>
      <c r="V35" s="38">
        <v>3.13</v>
      </c>
      <c r="W35" s="38">
        <v>1.1499999999999999</v>
      </c>
      <c r="X35" s="38">
        <v>1.8680000000000001</v>
      </c>
      <c r="Y35" s="38">
        <v>3.1339999999999999</v>
      </c>
      <c r="Z35" s="105">
        <v>1.145</v>
      </c>
      <c r="AA35" s="105">
        <v>1.8680000000000001</v>
      </c>
      <c r="AB35" s="105">
        <v>3.1080000000000001</v>
      </c>
      <c r="AC35" s="38">
        <v>8.4469999999999992</v>
      </c>
      <c r="AD35" s="38">
        <v>8.5139999999999993</v>
      </c>
      <c r="AE35" s="38">
        <v>8.718</v>
      </c>
      <c r="AF35" s="105">
        <v>8.4469999999999992</v>
      </c>
      <c r="AG35" s="275">
        <v>20.079999999999998</v>
      </c>
      <c r="AH35" s="106">
        <v>760</v>
      </c>
      <c r="AI35" s="56"/>
    </row>
    <row r="36" spans="1:35" s="27" customFormat="1" ht="20" customHeight="1" x14ac:dyDescent="0.25">
      <c r="A36" s="71"/>
      <c r="B36" s="71">
        <v>187</v>
      </c>
      <c r="C36" s="42" t="s">
        <v>343</v>
      </c>
      <c r="D36" s="68" t="s">
        <v>344</v>
      </c>
      <c r="E36" s="63">
        <v>38398</v>
      </c>
      <c r="F36" s="64" t="s">
        <v>59</v>
      </c>
      <c r="G36" s="64" t="s">
        <v>28</v>
      </c>
      <c r="H36" s="134">
        <v>183.7</v>
      </c>
      <c r="I36" s="134">
        <v>72.599999999999994</v>
      </c>
      <c r="J36" s="64">
        <v>239</v>
      </c>
      <c r="K36" s="64">
        <v>291</v>
      </c>
      <c r="L36" s="64">
        <v>304</v>
      </c>
      <c r="M36" s="64">
        <v>307</v>
      </c>
      <c r="N36" s="95">
        <v>52</v>
      </c>
      <c r="O36" s="95">
        <v>65</v>
      </c>
      <c r="P36" s="95">
        <v>68</v>
      </c>
      <c r="Q36" s="38">
        <v>1.222</v>
      </c>
      <c r="R36" s="38">
        <v>1.9850000000000001</v>
      </c>
      <c r="S36" s="38">
        <v>3.2959999999999998</v>
      </c>
      <c r="T36" s="38">
        <v>1.171</v>
      </c>
      <c r="U36" s="38">
        <v>1.93</v>
      </c>
      <c r="V36" s="38">
        <v>3.2280000000000002</v>
      </c>
      <c r="W36" s="38">
        <v>1.202</v>
      </c>
      <c r="X36" s="38">
        <v>1.9570000000000001</v>
      </c>
      <c r="Y36" s="38">
        <v>3.2530000000000001</v>
      </c>
      <c r="Z36" s="105">
        <v>1.171</v>
      </c>
      <c r="AA36" s="105">
        <v>1.93</v>
      </c>
      <c r="AB36" s="105">
        <v>3.2280000000000002</v>
      </c>
      <c r="AC36" s="38">
        <v>9.2100000000000009</v>
      </c>
      <c r="AD36" s="38">
        <v>8.8409999999999993</v>
      </c>
      <c r="AE36" s="38">
        <v>9.0050000000000008</v>
      </c>
      <c r="AF36" s="105">
        <v>8.8409999999999993</v>
      </c>
      <c r="AG36" s="275">
        <v>21.05</v>
      </c>
      <c r="AH36" s="106">
        <v>960</v>
      </c>
      <c r="AI36" s="56"/>
    </row>
    <row r="37" spans="1:35" s="27" customFormat="1" ht="20" customHeight="1" x14ac:dyDescent="0.25">
      <c r="A37" s="71"/>
      <c r="B37" s="71">
        <v>188</v>
      </c>
      <c r="C37" s="42" t="s">
        <v>129</v>
      </c>
      <c r="D37" s="68" t="s">
        <v>345</v>
      </c>
      <c r="E37" s="63">
        <v>38355</v>
      </c>
      <c r="F37" s="64" t="s">
        <v>59</v>
      </c>
      <c r="G37" s="64" t="s">
        <v>29</v>
      </c>
      <c r="H37" s="134">
        <v>184.5</v>
      </c>
      <c r="I37" s="134">
        <v>79.099999999999994</v>
      </c>
      <c r="J37" s="64">
        <v>241</v>
      </c>
      <c r="K37" s="64">
        <v>308</v>
      </c>
      <c r="L37" s="64">
        <v>317</v>
      </c>
      <c r="M37" s="64">
        <v>318</v>
      </c>
      <c r="N37" s="95">
        <v>67</v>
      </c>
      <c r="O37" s="95">
        <v>76</v>
      </c>
      <c r="P37" s="95">
        <v>77</v>
      </c>
      <c r="Q37" s="38">
        <v>1.052</v>
      </c>
      <c r="R37" s="38">
        <v>1.7410000000000001</v>
      </c>
      <c r="S37" s="38">
        <v>2.9260000000000002</v>
      </c>
      <c r="T37" s="38">
        <v>1.0820000000000001</v>
      </c>
      <c r="U37" s="38">
        <v>1.796</v>
      </c>
      <c r="V37" s="38">
        <v>2.9889999999999999</v>
      </c>
      <c r="W37" s="38">
        <v>1.0780000000000001</v>
      </c>
      <c r="X37" s="38">
        <v>1.766</v>
      </c>
      <c r="Y37" s="38">
        <v>2.9470000000000001</v>
      </c>
      <c r="Z37" s="105">
        <v>1.052</v>
      </c>
      <c r="AA37" s="105">
        <v>1.7410000000000001</v>
      </c>
      <c r="AB37" s="105">
        <v>2.9260000000000002</v>
      </c>
      <c r="AC37" s="38">
        <v>8.19</v>
      </c>
      <c r="AD37" s="38">
        <v>8.01</v>
      </c>
      <c r="AE37" s="38">
        <v>8.0839999999999996</v>
      </c>
      <c r="AF37" s="105">
        <v>8.01</v>
      </c>
      <c r="AG37" s="275">
        <v>21.04</v>
      </c>
      <c r="AH37" s="106">
        <v>920</v>
      </c>
      <c r="AI37" s="56"/>
    </row>
    <row r="38" spans="1:35" s="27" customFormat="1" ht="20" customHeight="1" x14ac:dyDescent="0.25">
      <c r="A38" s="71"/>
      <c r="B38" s="71">
        <v>189</v>
      </c>
      <c r="C38" s="42" t="s">
        <v>198</v>
      </c>
      <c r="D38" s="68" t="s">
        <v>331</v>
      </c>
      <c r="E38" s="63">
        <v>38381</v>
      </c>
      <c r="F38" s="64" t="s">
        <v>59</v>
      </c>
      <c r="G38" s="64" t="s">
        <v>35</v>
      </c>
      <c r="H38" s="134">
        <v>175.8</v>
      </c>
      <c r="I38" s="134">
        <v>72.3</v>
      </c>
      <c r="J38" s="64">
        <v>225</v>
      </c>
      <c r="K38" s="64">
        <v>289</v>
      </c>
      <c r="L38" s="64">
        <v>306</v>
      </c>
      <c r="M38" s="64">
        <v>303</v>
      </c>
      <c r="N38" s="95">
        <v>64</v>
      </c>
      <c r="O38" s="95">
        <v>81</v>
      </c>
      <c r="P38" s="95">
        <v>78</v>
      </c>
      <c r="Q38" s="38">
        <v>1.129</v>
      </c>
      <c r="R38" s="38">
        <v>1.825</v>
      </c>
      <c r="S38" s="38">
        <v>3.0219999999999998</v>
      </c>
      <c r="T38" s="38">
        <v>1.105</v>
      </c>
      <c r="U38" s="38">
        <v>1.7969999999999999</v>
      </c>
      <c r="V38" s="38">
        <v>3.0129999999999999</v>
      </c>
      <c r="W38" s="38">
        <v>1.099</v>
      </c>
      <c r="X38" s="38">
        <v>1.7929999999999999</v>
      </c>
      <c r="Y38" s="38">
        <v>2.9870000000000001</v>
      </c>
      <c r="Z38" s="105">
        <v>1.099</v>
      </c>
      <c r="AA38" s="105">
        <v>1.7929999999999999</v>
      </c>
      <c r="AB38" s="105">
        <v>2.9870000000000001</v>
      </c>
      <c r="AC38" s="38">
        <v>8.3070000000000004</v>
      </c>
      <c r="AD38" s="38">
        <v>8.2349999999999994</v>
      </c>
      <c r="AE38" s="38">
        <v>8.39</v>
      </c>
      <c r="AF38" s="105">
        <v>8.2349999999999994</v>
      </c>
      <c r="AG38" s="275">
        <v>20.03</v>
      </c>
      <c r="AH38" s="106">
        <v>560</v>
      </c>
      <c r="AI38" s="56"/>
    </row>
    <row r="39" spans="1:35" s="27" customFormat="1" ht="20" customHeight="1" x14ac:dyDescent="0.25">
      <c r="A39" s="71"/>
      <c r="B39" s="71">
        <v>190</v>
      </c>
      <c r="C39" s="42" t="s">
        <v>133</v>
      </c>
      <c r="D39" s="68" t="s">
        <v>346</v>
      </c>
      <c r="E39" s="63">
        <v>38670</v>
      </c>
      <c r="F39" s="64" t="s">
        <v>59</v>
      </c>
      <c r="G39" s="64" t="s">
        <v>67</v>
      </c>
      <c r="H39" s="134">
        <v>190.5</v>
      </c>
      <c r="I39" s="134">
        <v>85.9</v>
      </c>
      <c r="J39" s="64">
        <v>251</v>
      </c>
      <c r="K39" s="64">
        <v>309</v>
      </c>
      <c r="L39" s="64">
        <v>327</v>
      </c>
      <c r="M39" s="64">
        <v>315</v>
      </c>
      <c r="N39" s="95">
        <v>58</v>
      </c>
      <c r="O39" s="95">
        <v>76</v>
      </c>
      <c r="P39" s="95">
        <v>64</v>
      </c>
      <c r="Q39" s="38">
        <v>1.087</v>
      </c>
      <c r="R39" s="38">
        <v>1.7989999999999999</v>
      </c>
      <c r="S39" s="38">
        <v>3.0019999999999998</v>
      </c>
      <c r="T39" s="38">
        <v>1.0840000000000001</v>
      </c>
      <c r="U39" s="38">
        <v>1.7829999999999999</v>
      </c>
      <c r="V39" s="38">
        <v>3.0190000000000001</v>
      </c>
      <c r="W39" s="38">
        <v>1.0589999999999999</v>
      </c>
      <c r="X39" s="38">
        <v>1.762</v>
      </c>
      <c r="Y39" s="38">
        <v>2.984</v>
      </c>
      <c r="Z39" s="105">
        <v>1.0589999999999999</v>
      </c>
      <c r="AA39" s="105">
        <v>1.762</v>
      </c>
      <c r="AB39" s="105">
        <v>2.984</v>
      </c>
      <c r="AC39" s="38">
        <v>8.6780000000000008</v>
      </c>
      <c r="AD39" s="38">
        <v>8.4120000000000008</v>
      </c>
      <c r="AE39" s="38"/>
      <c r="AF39" s="105">
        <v>8.4120000000000008</v>
      </c>
      <c r="AG39" s="275">
        <v>21.03</v>
      </c>
      <c r="AH39" s="106">
        <v>880</v>
      </c>
      <c r="AI39" s="56"/>
    </row>
    <row r="40" spans="1:35" s="27" customFormat="1" ht="20" customHeight="1" x14ac:dyDescent="0.25">
      <c r="A40" s="71"/>
      <c r="B40" s="71">
        <v>191</v>
      </c>
      <c r="C40" s="42" t="s">
        <v>311</v>
      </c>
      <c r="D40" s="68" t="s">
        <v>347</v>
      </c>
      <c r="E40" s="63">
        <v>38788</v>
      </c>
      <c r="F40" s="64" t="s">
        <v>59</v>
      </c>
      <c r="G40" s="64" t="s">
        <v>29</v>
      </c>
      <c r="H40" s="134">
        <v>188.5</v>
      </c>
      <c r="I40" s="134">
        <v>75.599999999999994</v>
      </c>
      <c r="J40" s="64">
        <v>247</v>
      </c>
      <c r="K40" s="64">
        <v>300</v>
      </c>
      <c r="L40" s="64">
        <v>318</v>
      </c>
      <c r="M40" s="64">
        <v>314</v>
      </c>
      <c r="N40" s="95">
        <v>53</v>
      </c>
      <c r="O40" s="95">
        <v>71</v>
      </c>
      <c r="P40" s="95">
        <v>67</v>
      </c>
      <c r="Q40" s="38">
        <v>1.1419999999999999</v>
      </c>
      <c r="R40" s="38">
        <v>1.8979999999999999</v>
      </c>
      <c r="S40" s="38">
        <v>3.181</v>
      </c>
      <c r="T40" s="38">
        <v>1.0900000000000001</v>
      </c>
      <c r="U40" s="38">
        <v>1.855</v>
      </c>
      <c r="V40" s="38">
        <v>3.1659999999999999</v>
      </c>
      <c r="W40" s="38">
        <v>1.129</v>
      </c>
      <c r="X40" s="38">
        <v>1.889</v>
      </c>
      <c r="Y40" s="38">
        <v>3.1869999999999998</v>
      </c>
      <c r="Z40" s="105">
        <v>1.0900000000000001</v>
      </c>
      <c r="AA40" s="105">
        <v>1.855</v>
      </c>
      <c r="AB40" s="105">
        <v>3.1659999999999999</v>
      </c>
      <c r="AC40" s="38">
        <v>8.9239999999999995</v>
      </c>
      <c r="AD40" s="38">
        <v>8.5269999999999992</v>
      </c>
      <c r="AE40" s="38"/>
      <c r="AF40" s="105">
        <v>8.5269999999999992</v>
      </c>
      <c r="AG40" s="275">
        <v>21.02</v>
      </c>
      <c r="AH40" s="106">
        <v>840</v>
      </c>
      <c r="AI40" s="56"/>
    </row>
    <row r="41" spans="1:35" s="27" customFormat="1" ht="20" customHeight="1" x14ac:dyDescent="0.25">
      <c r="A41" s="71"/>
      <c r="B41" s="71">
        <v>192</v>
      </c>
      <c r="C41" s="42" t="s">
        <v>348</v>
      </c>
      <c r="D41" s="68" t="s">
        <v>349</v>
      </c>
      <c r="E41" s="63">
        <v>38735</v>
      </c>
      <c r="F41" s="64" t="s">
        <v>59</v>
      </c>
      <c r="G41" s="64" t="s">
        <v>40</v>
      </c>
      <c r="H41" s="134">
        <v>192.9</v>
      </c>
      <c r="I41" s="134">
        <v>93.3</v>
      </c>
      <c r="J41" s="64">
        <v>252</v>
      </c>
      <c r="K41" s="64">
        <v>312</v>
      </c>
      <c r="L41" s="64">
        <v>326</v>
      </c>
      <c r="M41" s="64">
        <v>318</v>
      </c>
      <c r="N41" s="95">
        <v>60</v>
      </c>
      <c r="O41" s="95">
        <v>74</v>
      </c>
      <c r="P41" s="95">
        <v>66</v>
      </c>
      <c r="Q41" s="38">
        <v>1.0900000000000001</v>
      </c>
      <c r="R41" s="38">
        <v>1.7969999999999999</v>
      </c>
      <c r="S41" s="38">
        <v>3.093</v>
      </c>
      <c r="T41" s="38">
        <v>1.091</v>
      </c>
      <c r="U41" s="38">
        <v>1.8140000000000001</v>
      </c>
      <c r="V41" s="38">
        <v>3.1059999999999999</v>
      </c>
      <c r="W41" s="38">
        <v>1.0920000000000001</v>
      </c>
      <c r="X41" s="38">
        <v>1.802</v>
      </c>
      <c r="Y41" s="38">
        <v>3.1139999999999999</v>
      </c>
      <c r="Z41" s="105">
        <v>1.0900000000000001</v>
      </c>
      <c r="AA41" s="105">
        <v>1.7969999999999999</v>
      </c>
      <c r="AB41" s="105">
        <v>3.093</v>
      </c>
      <c r="AC41" s="38">
        <v>8.8789999999999996</v>
      </c>
      <c r="AD41" s="38">
        <v>8.5289999999999999</v>
      </c>
      <c r="AE41" s="38">
        <v>8.6140000000000008</v>
      </c>
      <c r="AF41" s="105">
        <v>8.5289999999999999</v>
      </c>
      <c r="AG41" s="275">
        <v>20.010000000000002</v>
      </c>
      <c r="AH41" s="106">
        <v>480</v>
      </c>
      <c r="AI41" s="56"/>
    </row>
    <row r="42" spans="1:35" s="27" customFormat="1" ht="20" customHeight="1" x14ac:dyDescent="0.25">
      <c r="A42" s="71"/>
      <c r="B42" s="71">
        <v>193</v>
      </c>
      <c r="C42" s="42" t="s">
        <v>350</v>
      </c>
      <c r="D42" s="68" t="s">
        <v>327</v>
      </c>
      <c r="E42" s="63">
        <v>38439</v>
      </c>
      <c r="F42" s="64" t="s">
        <v>59</v>
      </c>
      <c r="G42" s="64" t="s">
        <v>28</v>
      </c>
      <c r="H42" s="134">
        <v>181.3</v>
      </c>
      <c r="I42" s="134">
        <v>70.8</v>
      </c>
      <c r="J42" s="64">
        <v>239</v>
      </c>
      <c r="K42" s="64">
        <v>300</v>
      </c>
      <c r="L42" s="64">
        <v>316</v>
      </c>
      <c r="M42" s="64">
        <v>316</v>
      </c>
      <c r="N42" s="95">
        <v>61</v>
      </c>
      <c r="O42" s="95">
        <v>77</v>
      </c>
      <c r="P42" s="95">
        <v>77</v>
      </c>
      <c r="Q42" s="38">
        <v>1.0960000000000001</v>
      </c>
      <c r="R42" s="38">
        <v>1.819</v>
      </c>
      <c r="S42" s="38">
        <v>3.0179999999999998</v>
      </c>
      <c r="T42" s="38">
        <v>1.085</v>
      </c>
      <c r="U42" s="38">
        <v>1.819</v>
      </c>
      <c r="V42" s="38">
        <v>3.0750000000000002</v>
      </c>
      <c r="W42" s="38">
        <v>1.071</v>
      </c>
      <c r="X42" s="38">
        <v>1.7769999999999999</v>
      </c>
      <c r="Y42" s="38">
        <v>3.0089999999999999</v>
      </c>
      <c r="Z42" s="105">
        <v>1.071</v>
      </c>
      <c r="AA42" s="105">
        <v>1.7769999999999999</v>
      </c>
      <c r="AB42" s="105">
        <v>3.0089999999999999</v>
      </c>
      <c r="AC42" s="38">
        <v>8.7200000000000006</v>
      </c>
      <c r="AD42" s="38">
        <v>8.6300000000000008</v>
      </c>
      <c r="AE42" s="38">
        <v>8.8249999999999993</v>
      </c>
      <c r="AF42" s="105">
        <v>8.6300000000000008</v>
      </c>
      <c r="AG42" s="275">
        <v>20.079999999999998</v>
      </c>
      <c r="AH42" s="106">
        <v>760</v>
      </c>
      <c r="AI42" s="56"/>
    </row>
    <row r="43" spans="1:35" s="27" customFormat="1" ht="20" hidden="1" customHeight="1" x14ac:dyDescent="0.25">
      <c r="A43" s="71"/>
      <c r="B43" s="71"/>
      <c r="C43" s="42"/>
      <c r="D43" s="68"/>
      <c r="E43" s="63"/>
      <c r="F43" s="64"/>
      <c r="G43" s="64"/>
      <c r="H43" s="134"/>
      <c r="I43" s="134"/>
      <c r="J43" s="64"/>
      <c r="K43" s="64"/>
      <c r="L43" s="64"/>
      <c r="M43" s="64"/>
      <c r="N43" s="95"/>
      <c r="O43" s="95"/>
      <c r="P43" s="95"/>
      <c r="Q43" s="38"/>
      <c r="R43" s="38"/>
      <c r="S43" s="38"/>
      <c r="T43" s="38"/>
      <c r="U43" s="38"/>
      <c r="V43" s="38"/>
      <c r="W43" s="38"/>
      <c r="X43" s="38"/>
      <c r="Y43" s="38"/>
      <c r="Z43" s="105"/>
      <c r="AA43" s="105"/>
      <c r="AB43" s="105"/>
      <c r="AC43" s="38"/>
      <c r="AD43" s="38"/>
      <c r="AE43" s="38"/>
      <c r="AF43" s="105"/>
      <c r="AG43" s="275"/>
      <c r="AH43" s="106"/>
      <c r="AI43" s="56"/>
    </row>
    <row r="44" spans="1:35" s="27" customFormat="1" ht="20" hidden="1" customHeight="1" x14ac:dyDescent="0.25">
      <c r="A44" s="71"/>
      <c r="B44" s="71"/>
      <c r="C44" s="42"/>
      <c r="D44" s="68"/>
      <c r="E44" s="63"/>
      <c r="F44" s="64"/>
      <c r="G44" s="64"/>
      <c r="H44" s="134"/>
      <c r="I44" s="134"/>
      <c r="J44" s="64"/>
      <c r="K44" s="64"/>
      <c r="L44" s="64"/>
      <c r="M44" s="64"/>
      <c r="N44" s="95"/>
      <c r="O44" s="95"/>
      <c r="P44" s="95"/>
      <c r="Q44" s="38"/>
      <c r="R44" s="38"/>
      <c r="S44" s="38"/>
      <c r="T44" s="38"/>
      <c r="U44" s="38"/>
      <c r="V44" s="38"/>
      <c r="W44" s="38"/>
      <c r="X44" s="38"/>
      <c r="Y44" s="38"/>
      <c r="Z44" s="105"/>
      <c r="AA44" s="105"/>
      <c r="AB44" s="105"/>
      <c r="AC44" s="38"/>
      <c r="AD44" s="38"/>
      <c r="AE44" s="38"/>
      <c r="AF44" s="105"/>
      <c r="AG44" s="275"/>
      <c r="AH44" s="106"/>
      <c r="AI44" s="56"/>
    </row>
    <row r="45" spans="1:35" s="27" customFormat="1" ht="20" hidden="1" customHeight="1" x14ac:dyDescent="0.25">
      <c r="A45" s="71"/>
      <c r="B45" s="71"/>
      <c r="C45" s="42"/>
      <c r="D45" s="68"/>
      <c r="E45" s="63"/>
      <c r="F45" s="64"/>
      <c r="G45" s="64"/>
      <c r="H45" s="134"/>
      <c r="I45" s="134"/>
      <c r="J45" s="64"/>
      <c r="K45" s="64"/>
      <c r="L45" s="64"/>
      <c r="M45" s="64"/>
      <c r="N45" s="95"/>
      <c r="O45" s="95"/>
      <c r="P45" s="95"/>
      <c r="Q45" s="38"/>
      <c r="R45" s="38"/>
      <c r="S45" s="38"/>
      <c r="T45" s="38"/>
      <c r="U45" s="38"/>
      <c r="V45" s="38"/>
      <c r="W45" s="38"/>
      <c r="X45" s="38"/>
      <c r="Y45" s="38"/>
      <c r="Z45" s="105"/>
      <c r="AA45" s="105"/>
      <c r="AB45" s="105"/>
      <c r="AC45" s="38"/>
      <c r="AD45" s="38"/>
      <c r="AE45" s="38"/>
      <c r="AF45" s="105"/>
      <c r="AG45" s="275"/>
      <c r="AH45" s="106"/>
      <c r="AI45" s="56"/>
    </row>
    <row r="46" spans="1:35" s="27" customFormat="1" ht="20" hidden="1" customHeight="1" x14ac:dyDescent="0.25">
      <c r="A46" s="71"/>
      <c r="B46" s="71"/>
      <c r="C46" s="42"/>
      <c r="D46" s="68"/>
      <c r="E46" s="63"/>
      <c r="F46" s="64"/>
      <c r="G46" s="64"/>
      <c r="H46" s="134"/>
      <c r="I46" s="134"/>
      <c r="J46" s="64"/>
      <c r="K46" s="64"/>
      <c r="L46" s="64"/>
      <c r="M46" s="64"/>
      <c r="N46" s="95"/>
      <c r="O46" s="95"/>
      <c r="P46" s="95"/>
      <c r="Q46" s="38"/>
      <c r="R46" s="38"/>
      <c r="S46" s="38"/>
      <c r="T46" s="38"/>
      <c r="U46" s="38"/>
      <c r="V46" s="38"/>
      <c r="W46" s="38"/>
      <c r="X46" s="38"/>
      <c r="Y46" s="38"/>
      <c r="Z46" s="105"/>
      <c r="AA46" s="105"/>
      <c r="AB46" s="105"/>
      <c r="AC46" s="38"/>
      <c r="AD46" s="38"/>
      <c r="AE46" s="38"/>
      <c r="AF46" s="105"/>
      <c r="AG46" s="275"/>
      <c r="AH46" s="106"/>
      <c r="AI46" s="56"/>
    </row>
    <row r="47" spans="1:35" s="27" customFormat="1" ht="20" hidden="1" customHeight="1" x14ac:dyDescent="0.25">
      <c r="A47" s="71"/>
      <c r="B47" s="71"/>
      <c r="C47" s="42"/>
      <c r="D47" s="68"/>
      <c r="E47" s="63"/>
      <c r="F47" s="64"/>
      <c r="G47" s="64"/>
      <c r="H47" s="134"/>
      <c r="I47" s="134"/>
      <c r="J47" s="64"/>
      <c r="K47" s="64"/>
      <c r="L47" s="64"/>
      <c r="M47" s="64"/>
      <c r="N47" s="95"/>
      <c r="O47" s="95"/>
      <c r="P47" s="95"/>
      <c r="Q47" s="38"/>
      <c r="R47" s="38"/>
      <c r="S47" s="38"/>
      <c r="T47" s="38"/>
      <c r="U47" s="38"/>
      <c r="V47" s="38"/>
      <c r="W47" s="38"/>
      <c r="X47" s="38"/>
      <c r="Y47" s="38"/>
      <c r="Z47" s="105"/>
      <c r="AA47" s="105"/>
      <c r="AB47" s="105"/>
      <c r="AC47" s="38"/>
      <c r="AD47" s="38"/>
      <c r="AE47" s="38"/>
      <c r="AF47" s="105"/>
      <c r="AG47" s="275"/>
      <c r="AH47" s="106"/>
      <c r="AI47" s="56"/>
    </row>
    <row r="48" spans="1:35" s="27" customFormat="1" ht="20" hidden="1" customHeight="1" x14ac:dyDescent="0.25">
      <c r="A48" s="71"/>
      <c r="B48" s="71"/>
      <c r="C48" s="42"/>
      <c r="D48" s="68"/>
      <c r="E48" s="63"/>
      <c r="F48" s="64"/>
      <c r="G48" s="64"/>
      <c r="H48" s="134"/>
      <c r="I48" s="134"/>
      <c r="J48" s="64"/>
      <c r="K48" s="64"/>
      <c r="L48" s="64"/>
      <c r="M48" s="64"/>
      <c r="N48" s="95"/>
      <c r="O48" s="95"/>
      <c r="P48" s="95"/>
      <c r="Q48" s="38"/>
      <c r="R48" s="38"/>
      <c r="S48" s="38"/>
      <c r="T48" s="38"/>
      <c r="U48" s="38"/>
      <c r="V48" s="38"/>
      <c r="W48" s="38"/>
      <c r="X48" s="38"/>
      <c r="Y48" s="38"/>
      <c r="Z48" s="105"/>
      <c r="AA48" s="105"/>
      <c r="AB48" s="105"/>
      <c r="AC48" s="38"/>
      <c r="AD48" s="38"/>
      <c r="AE48" s="38"/>
      <c r="AF48" s="105"/>
      <c r="AG48" s="275"/>
      <c r="AH48" s="106"/>
      <c r="AI48" s="56"/>
    </row>
    <row r="49" spans="1:35" s="27" customFormat="1" ht="20" hidden="1" customHeight="1" x14ac:dyDescent="0.25">
      <c r="A49" s="71"/>
      <c r="B49" s="71"/>
      <c r="C49" s="42"/>
      <c r="D49" s="68"/>
      <c r="E49" s="63"/>
      <c r="F49" s="64"/>
      <c r="G49" s="64"/>
      <c r="H49" s="134"/>
      <c r="I49" s="134"/>
      <c r="J49" s="64"/>
      <c r="K49" s="64"/>
      <c r="L49" s="64"/>
      <c r="M49" s="64"/>
      <c r="N49" s="95"/>
      <c r="O49" s="95"/>
      <c r="P49" s="95"/>
      <c r="Q49" s="38"/>
      <c r="R49" s="38"/>
      <c r="S49" s="38"/>
      <c r="T49" s="38"/>
      <c r="U49" s="38"/>
      <c r="V49" s="38"/>
      <c r="W49" s="38"/>
      <c r="X49" s="38"/>
      <c r="Y49" s="38"/>
      <c r="Z49" s="105"/>
      <c r="AA49" s="105"/>
      <c r="AB49" s="105"/>
      <c r="AC49" s="38"/>
      <c r="AD49" s="38"/>
      <c r="AE49" s="38"/>
      <c r="AF49" s="105"/>
      <c r="AG49" s="275"/>
      <c r="AH49" s="106"/>
      <c r="AI49" s="56"/>
    </row>
    <row r="50" spans="1:35" s="27" customFormat="1" ht="20" hidden="1" customHeight="1" x14ac:dyDescent="0.25">
      <c r="A50" s="71"/>
      <c r="B50" s="71"/>
      <c r="C50" s="42"/>
      <c r="D50" s="68"/>
      <c r="E50" s="63"/>
      <c r="F50" s="64"/>
      <c r="G50" s="64"/>
      <c r="H50" s="134"/>
      <c r="I50" s="134"/>
      <c r="J50" s="64"/>
      <c r="K50" s="64"/>
      <c r="L50" s="64"/>
      <c r="M50" s="64"/>
      <c r="N50" s="95"/>
      <c r="O50" s="95"/>
      <c r="P50" s="95"/>
      <c r="Q50" s="38"/>
      <c r="R50" s="38"/>
      <c r="S50" s="38"/>
      <c r="T50" s="38"/>
      <c r="U50" s="38"/>
      <c r="V50" s="38"/>
      <c r="W50" s="38"/>
      <c r="X50" s="38"/>
      <c r="Y50" s="38"/>
      <c r="Z50" s="105"/>
      <c r="AA50" s="105"/>
      <c r="AB50" s="105"/>
      <c r="AC50" s="38"/>
      <c r="AD50" s="38"/>
      <c r="AE50" s="38"/>
      <c r="AF50" s="105"/>
      <c r="AG50" s="275"/>
      <c r="AH50" s="106"/>
      <c r="AI50" s="56"/>
    </row>
    <row r="51" spans="1:35" s="27" customFormat="1" ht="20" hidden="1" customHeight="1" x14ac:dyDescent="0.25">
      <c r="A51" s="71"/>
      <c r="B51" s="71"/>
      <c r="C51" s="42"/>
      <c r="D51" s="68"/>
      <c r="E51" s="63"/>
      <c r="F51" s="64"/>
      <c r="G51" s="64"/>
      <c r="H51" s="134"/>
      <c r="I51" s="134"/>
      <c r="J51" s="64"/>
      <c r="K51" s="64"/>
      <c r="L51" s="64"/>
      <c r="M51" s="64"/>
      <c r="N51" s="95"/>
      <c r="O51" s="95"/>
      <c r="P51" s="95"/>
      <c r="Q51" s="38"/>
      <c r="R51" s="38"/>
      <c r="S51" s="38"/>
      <c r="T51" s="38"/>
      <c r="U51" s="38"/>
      <c r="V51" s="38"/>
      <c r="W51" s="38"/>
      <c r="X51" s="38"/>
      <c r="Y51" s="38"/>
      <c r="Z51" s="105"/>
      <c r="AA51" s="105"/>
      <c r="AB51" s="105"/>
      <c r="AC51" s="38"/>
      <c r="AD51" s="38"/>
      <c r="AE51" s="38"/>
      <c r="AF51" s="105"/>
      <c r="AG51" s="275"/>
      <c r="AH51" s="106"/>
      <c r="AI51" s="56"/>
    </row>
    <row r="52" spans="1:35" s="27" customFormat="1" ht="20" hidden="1" customHeight="1" x14ac:dyDescent="0.25">
      <c r="A52" s="71"/>
      <c r="B52" s="71"/>
      <c r="C52" s="42"/>
      <c r="D52" s="68"/>
      <c r="E52" s="63"/>
      <c r="F52" s="64"/>
      <c r="G52" s="64"/>
      <c r="H52" s="134"/>
      <c r="I52" s="134"/>
      <c r="J52" s="64"/>
      <c r="K52" s="64"/>
      <c r="L52" s="64"/>
      <c r="M52" s="64"/>
      <c r="N52" s="95"/>
      <c r="O52" s="95"/>
      <c r="P52" s="95"/>
      <c r="Q52" s="38"/>
      <c r="R52" s="38"/>
      <c r="S52" s="38"/>
      <c r="T52" s="38"/>
      <c r="U52" s="38"/>
      <c r="V52" s="38"/>
      <c r="W52" s="38"/>
      <c r="X52" s="38"/>
      <c r="Y52" s="38"/>
      <c r="Z52" s="105"/>
      <c r="AA52" s="105"/>
      <c r="AB52" s="105"/>
      <c r="AC52" s="38"/>
      <c r="AD52" s="38"/>
      <c r="AE52" s="38"/>
      <c r="AF52" s="105"/>
      <c r="AG52" s="275"/>
      <c r="AH52" s="106"/>
      <c r="AI52" s="56">
        <v>17</v>
      </c>
    </row>
    <row r="53" spans="1:35" s="27" customFormat="1" ht="20" hidden="1" customHeight="1" x14ac:dyDescent="0.25">
      <c r="A53" s="71"/>
      <c r="B53" s="71"/>
      <c r="C53" s="42"/>
      <c r="D53" s="68"/>
      <c r="E53" s="63"/>
      <c r="F53" s="64"/>
      <c r="G53" s="64"/>
      <c r="H53" s="134"/>
      <c r="I53" s="134"/>
      <c r="J53" s="64"/>
      <c r="K53" s="64"/>
      <c r="L53" s="64"/>
      <c r="M53" s="64"/>
      <c r="N53" s="95"/>
      <c r="O53" s="95"/>
      <c r="P53" s="95"/>
      <c r="Q53" s="38"/>
      <c r="R53" s="38"/>
      <c r="S53" s="38"/>
      <c r="T53" s="38"/>
      <c r="U53" s="38"/>
      <c r="V53" s="38"/>
      <c r="W53" s="38"/>
      <c r="X53" s="38"/>
      <c r="Y53" s="38"/>
      <c r="Z53" s="105"/>
      <c r="AA53" s="105"/>
      <c r="AB53" s="105"/>
      <c r="AC53" s="38"/>
      <c r="AD53" s="38"/>
      <c r="AE53" s="38"/>
      <c r="AF53" s="105"/>
      <c r="AG53" s="275"/>
      <c r="AH53" s="106"/>
      <c r="AI53" s="56">
        <v>17</v>
      </c>
    </row>
    <row r="54" spans="1:35" s="27" customFormat="1" ht="20" hidden="1" customHeight="1" x14ac:dyDescent="0.25">
      <c r="A54" s="71">
        <v>187</v>
      </c>
      <c r="B54" s="71"/>
      <c r="C54" s="42"/>
      <c r="D54" s="68"/>
      <c r="E54" s="63"/>
      <c r="F54" s="64"/>
      <c r="G54" s="64"/>
      <c r="H54" s="134"/>
      <c r="I54" s="134"/>
      <c r="J54" s="64"/>
      <c r="K54" s="64"/>
      <c r="L54" s="64"/>
      <c r="M54" s="64"/>
      <c r="N54" s="95"/>
      <c r="O54" s="95"/>
      <c r="P54" s="95"/>
      <c r="Q54" s="38"/>
      <c r="R54" s="38"/>
      <c r="S54" s="38"/>
      <c r="T54" s="38"/>
      <c r="U54" s="38"/>
      <c r="V54" s="38"/>
      <c r="W54" s="38"/>
      <c r="X54" s="38"/>
      <c r="Y54" s="38"/>
      <c r="Z54" s="105"/>
      <c r="AA54" s="105"/>
      <c r="AB54" s="105"/>
      <c r="AC54" s="38"/>
      <c r="AD54" s="38"/>
      <c r="AE54" s="38"/>
      <c r="AF54" s="105"/>
      <c r="AG54" s="275"/>
      <c r="AH54" s="106"/>
      <c r="AI54" s="56">
        <v>17</v>
      </c>
    </row>
    <row r="55" spans="1:35" s="27" customFormat="1" ht="15.5" customHeight="1" x14ac:dyDescent="0.25">
      <c r="A55" s="71"/>
      <c r="B55" s="31"/>
      <c r="C55" s="31"/>
      <c r="D55" s="7" t="s">
        <v>30</v>
      </c>
      <c r="E55" s="8"/>
      <c r="F55" s="31"/>
      <c r="G55" s="31"/>
      <c r="H55" s="34">
        <f>AVERAGE(H3:H54)</f>
        <v>185.86499999999995</v>
      </c>
      <c r="I55" s="34"/>
      <c r="J55" s="33">
        <f t="shared" ref="J55:AF55" si="0">AVERAGE(J3:J54)</f>
        <v>242.82499999999999</v>
      </c>
      <c r="K55" s="33">
        <f t="shared" si="0"/>
        <v>302.25</v>
      </c>
      <c r="L55" s="33">
        <f t="shared" si="0"/>
        <v>317.16666666666669</v>
      </c>
      <c r="M55" s="33">
        <f t="shared" si="0"/>
        <v>311.55555555555554</v>
      </c>
      <c r="N55" s="34">
        <f t="shared" si="0"/>
        <v>59.916666666666664</v>
      </c>
      <c r="O55" s="34">
        <f t="shared" si="0"/>
        <v>74.833333333333329</v>
      </c>
      <c r="P55" s="34">
        <f t="shared" si="0"/>
        <v>69.222222222222229</v>
      </c>
      <c r="Q55" s="175">
        <f t="shared" si="0"/>
        <v>1.1252222222222226</v>
      </c>
      <c r="R55" s="175">
        <f t="shared" si="0"/>
        <v>1.8540555555555553</v>
      </c>
      <c r="S55" s="175">
        <f t="shared" si="0"/>
        <v>3.1182222222222227</v>
      </c>
      <c r="T55" s="175">
        <f t="shared" si="0"/>
        <v>1.1206285714285718</v>
      </c>
      <c r="U55" s="175">
        <f t="shared" si="0"/>
        <v>1.8497999999999999</v>
      </c>
      <c r="V55" s="175">
        <f t="shared" si="0"/>
        <v>3.128085714285715</v>
      </c>
      <c r="W55" s="175">
        <f t="shared" si="0"/>
        <v>1.152133333333333</v>
      </c>
      <c r="X55" s="175">
        <f t="shared" si="0"/>
        <v>1.8812000000000004</v>
      </c>
      <c r="Y55" s="175">
        <f t="shared" si="0"/>
        <v>3.1809666666666669</v>
      </c>
      <c r="Z55" s="175">
        <f t="shared" si="0"/>
        <v>1.1114444444444447</v>
      </c>
      <c r="AA55" s="175">
        <f t="shared" si="0"/>
        <v>1.8383333333333332</v>
      </c>
      <c r="AB55" s="175">
        <f t="shared" si="0"/>
        <v>3.088916666666667</v>
      </c>
      <c r="AC55" s="175">
        <f t="shared" si="0"/>
        <v>8.5869444444444465</v>
      </c>
      <c r="AD55" s="175">
        <f t="shared" si="0"/>
        <v>8.4911944444444458</v>
      </c>
      <c r="AE55" s="175">
        <f t="shared" si="0"/>
        <v>8.577</v>
      </c>
      <c r="AF55" s="175">
        <f t="shared" si="0"/>
        <v>8.4335555555555555</v>
      </c>
      <c r="AG55" s="32">
        <v>20.079999999999998</v>
      </c>
      <c r="AH55" s="33">
        <f>AVERAGE(AH3:AH54)</f>
        <v>667.42857142857144</v>
      </c>
      <c r="AI55" s="56" t="e">
        <f>CONCATENATE(#REF! &amp; "." &amp; AH55)</f>
        <v>#REF!</v>
      </c>
    </row>
    <row r="56" spans="1:35" s="27" customFormat="1" ht="15.5" customHeight="1" x14ac:dyDescent="0.25">
      <c r="A56" s="71"/>
      <c r="B56" s="31"/>
      <c r="C56" s="31"/>
      <c r="D56" s="7" t="s">
        <v>31</v>
      </c>
      <c r="E56" s="8"/>
      <c r="F56" s="31"/>
      <c r="G56" s="31"/>
      <c r="H56" s="34">
        <f>MAX(H3:H54)</f>
        <v>201.9</v>
      </c>
      <c r="I56" s="34"/>
      <c r="J56" s="33">
        <f t="shared" ref="J56:AF56" si="1">MAX(J3:J54)</f>
        <v>260</v>
      </c>
      <c r="K56" s="33">
        <f t="shared" si="1"/>
        <v>321</v>
      </c>
      <c r="L56" s="33">
        <f t="shared" si="1"/>
        <v>339</v>
      </c>
      <c r="M56" s="33">
        <f t="shared" si="1"/>
        <v>331</v>
      </c>
      <c r="N56" s="34">
        <f t="shared" si="1"/>
        <v>72</v>
      </c>
      <c r="O56" s="34">
        <f t="shared" si="1"/>
        <v>84</v>
      </c>
      <c r="P56" s="34">
        <f t="shared" si="1"/>
        <v>83</v>
      </c>
      <c r="Q56" s="175">
        <f t="shared" si="1"/>
        <v>1.222</v>
      </c>
      <c r="R56" s="175">
        <f t="shared" si="1"/>
        <v>1.9850000000000001</v>
      </c>
      <c r="S56" s="175">
        <f t="shared" si="1"/>
        <v>3.391</v>
      </c>
      <c r="T56" s="175">
        <f t="shared" si="1"/>
        <v>1.214</v>
      </c>
      <c r="U56" s="175">
        <f t="shared" si="1"/>
        <v>1.9690000000000001</v>
      </c>
      <c r="V56" s="175">
        <f t="shared" si="1"/>
        <v>3.3809999999999998</v>
      </c>
      <c r="W56" s="175">
        <f t="shared" si="1"/>
        <v>1.8660000000000001</v>
      </c>
      <c r="X56" s="175">
        <f t="shared" si="1"/>
        <v>2.6509999999999998</v>
      </c>
      <c r="Y56" s="175">
        <f t="shared" si="1"/>
        <v>3.9049999999999998</v>
      </c>
      <c r="Z56" s="175">
        <f t="shared" si="1"/>
        <v>1.202</v>
      </c>
      <c r="AA56" s="175">
        <f t="shared" si="1"/>
        <v>1.9590000000000001</v>
      </c>
      <c r="AB56" s="175">
        <f t="shared" si="1"/>
        <v>3.3239999999999998</v>
      </c>
      <c r="AC56" s="175">
        <f t="shared" si="1"/>
        <v>9.5660000000000007</v>
      </c>
      <c r="AD56" s="175">
        <f t="shared" si="1"/>
        <v>9.1950000000000003</v>
      </c>
      <c r="AE56" s="175">
        <f t="shared" si="1"/>
        <v>9.1660000000000004</v>
      </c>
      <c r="AF56" s="175">
        <f t="shared" si="1"/>
        <v>9.1660000000000004</v>
      </c>
      <c r="AG56" s="32">
        <v>22.01</v>
      </c>
      <c r="AH56" s="33">
        <f>MAX(AH3:AH54)</f>
        <v>1120</v>
      </c>
      <c r="AI56" s="56" t="e">
        <f>CONCATENATE(#REF! &amp; "." &amp; AH56)</f>
        <v>#REF!</v>
      </c>
    </row>
    <row r="57" spans="1:35" s="27" customFormat="1" ht="15.5" customHeight="1" x14ac:dyDescent="0.25">
      <c r="A57" s="71"/>
      <c r="B57" s="31"/>
      <c r="C57" s="31"/>
      <c r="D57" s="7" t="s">
        <v>32</v>
      </c>
      <c r="E57" s="8"/>
      <c r="F57" s="31"/>
      <c r="G57" s="31"/>
      <c r="H57" s="34">
        <f>MIN(H3:H54)</f>
        <v>165.7</v>
      </c>
      <c r="I57" s="34"/>
      <c r="J57" s="33">
        <f t="shared" ref="J57:AF57" si="2">MIN(J3:J54)</f>
        <v>219</v>
      </c>
      <c r="K57" s="33">
        <f t="shared" si="2"/>
        <v>276</v>
      </c>
      <c r="L57" s="33">
        <f t="shared" si="2"/>
        <v>293</v>
      </c>
      <c r="M57" s="33">
        <f t="shared" si="2"/>
        <v>286</v>
      </c>
      <c r="N57" s="34">
        <f t="shared" si="2"/>
        <v>50</v>
      </c>
      <c r="O57" s="34">
        <f t="shared" si="2"/>
        <v>63</v>
      </c>
      <c r="P57" s="34">
        <f t="shared" si="2"/>
        <v>45</v>
      </c>
      <c r="Q57" s="175">
        <f t="shared" si="2"/>
        <v>1.0449999999999999</v>
      </c>
      <c r="R57" s="175">
        <f t="shared" si="2"/>
        <v>1.7410000000000001</v>
      </c>
      <c r="S57" s="175">
        <f t="shared" si="2"/>
        <v>2.9260000000000002</v>
      </c>
      <c r="T57" s="175">
        <f t="shared" si="2"/>
        <v>1.056</v>
      </c>
      <c r="U57" s="175">
        <f t="shared" si="2"/>
        <v>1.74</v>
      </c>
      <c r="V57" s="175">
        <f t="shared" si="2"/>
        <v>2.919</v>
      </c>
      <c r="W57" s="175">
        <f t="shared" si="2"/>
        <v>1.0589999999999999</v>
      </c>
      <c r="X57" s="175">
        <f t="shared" si="2"/>
        <v>1.7470000000000001</v>
      </c>
      <c r="Y57" s="175">
        <f t="shared" si="2"/>
        <v>2.9470000000000001</v>
      </c>
      <c r="Z57" s="175">
        <f t="shared" si="2"/>
        <v>1.0449999999999999</v>
      </c>
      <c r="AA57" s="175">
        <f t="shared" si="2"/>
        <v>1.74</v>
      </c>
      <c r="AB57" s="175">
        <f t="shared" si="2"/>
        <v>2.919</v>
      </c>
      <c r="AC57" s="175">
        <f t="shared" si="2"/>
        <v>7.9459999999999997</v>
      </c>
      <c r="AD57" s="175">
        <f t="shared" si="2"/>
        <v>7.851</v>
      </c>
      <c r="AE57" s="175">
        <f t="shared" si="2"/>
        <v>8.0589999999999993</v>
      </c>
      <c r="AF57" s="175">
        <f t="shared" si="2"/>
        <v>7.851</v>
      </c>
      <c r="AG57" s="32">
        <v>19.03</v>
      </c>
      <c r="AH57" s="33">
        <f>MIN(AH3:AH54)</f>
        <v>400</v>
      </c>
      <c r="AI57" s="56" t="e">
        <f>CONCATENATE(#REF! &amp; "." &amp; AH57)</f>
        <v>#REF!</v>
      </c>
    </row>
    <row r="58" spans="1:35" s="27" customFormat="1" ht="4.5" customHeight="1" x14ac:dyDescent="0.25">
      <c r="A58" s="71"/>
      <c r="B58" s="42"/>
      <c r="C58" s="46"/>
      <c r="D58" s="15"/>
      <c r="E58" s="16"/>
      <c r="F58" s="46"/>
      <c r="G58" s="46"/>
      <c r="H58" s="47"/>
      <c r="I58" s="47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7"/>
      <c r="AA58" s="47"/>
      <c r="AB58" s="47"/>
      <c r="AC58" s="46"/>
      <c r="AD58" s="46"/>
      <c r="AE58" s="46"/>
      <c r="AF58" s="47"/>
      <c r="AG58" s="280"/>
      <c r="AH58" s="99"/>
      <c r="AI58" s="56" t="e">
        <f>CONCATENATE(AF58 &amp; "." &amp;#REF!)</f>
        <v>#REF!</v>
      </c>
    </row>
    <row r="59" spans="1:35" s="27" customFormat="1" hidden="1" x14ac:dyDescent="0.35">
      <c r="A59" s="71"/>
      <c r="AG59" s="278"/>
      <c r="AI59" s="57"/>
    </row>
    <row r="60" spans="1:35" s="27" customFormat="1" hidden="1" x14ac:dyDescent="0.35">
      <c r="A60" s="71"/>
      <c r="AG60" s="278"/>
      <c r="AI60" s="57"/>
    </row>
    <row r="61" spans="1:35" s="27" customFormat="1" hidden="1" x14ac:dyDescent="0.35">
      <c r="A61" s="71"/>
      <c r="AG61" s="278"/>
      <c r="AI61" s="57"/>
    </row>
    <row r="62" spans="1:35" s="27" customFormat="1" hidden="1" x14ac:dyDescent="0.35">
      <c r="A62" s="71"/>
      <c r="AG62" s="278"/>
      <c r="AI62" s="57"/>
    </row>
    <row r="63" spans="1:35" s="27" customFormat="1" hidden="1" x14ac:dyDescent="0.35">
      <c r="A63" s="71"/>
      <c r="AG63" s="278"/>
      <c r="AI63" s="57"/>
    </row>
    <row r="64" spans="1:35" s="27" customFormat="1" hidden="1" x14ac:dyDescent="0.35">
      <c r="A64" s="71"/>
      <c r="AG64" s="278"/>
      <c r="AI64" s="57"/>
    </row>
    <row r="65" spans="1:35" s="27" customFormat="1" hidden="1" x14ac:dyDescent="0.35">
      <c r="A65" s="71"/>
      <c r="AG65" s="278"/>
      <c r="AI65" s="57"/>
    </row>
    <row r="66" spans="1:35" s="27" customFormat="1" hidden="1" x14ac:dyDescent="0.35">
      <c r="A66" s="71"/>
      <c r="AG66" s="278"/>
      <c r="AI66" s="57"/>
    </row>
    <row r="67" spans="1:35" s="27" customFormat="1" hidden="1" x14ac:dyDescent="0.35">
      <c r="A67" s="71"/>
      <c r="AG67" s="278"/>
      <c r="AI67" s="57"/>
    </row>
    <row r="68" spans="1:35" s="27" customFormat="1" hidden="1" x14ac:dyDescent="0.35">
      <c r="A68" s="71"/>
      <c r="AG68" s="278"/>
      <c r="AI68" s="57"/>
    </row>
    <row r="69" spans="1:35" s="27" customFormat="1" hidden="1" x14ac:dyDescent="0.35">
      <c r="A69" s="71"/>
      <c r="AG69" s="278"/>
      <c r="AI69" s="57"/>
    </row>
    <row r="70" spans="1:35" s="27" customFormat="1" hidden="1" x14ac:dyDescent="0.35">
      <c r="A70" s="71"/>
      <c r="AG70" s="278"/>
      <c r="AI70" s="57"/>
    </row>
    <row r="71" spans="1:35" s="27" customFormat="1" hidden="1" x14ac:dyDescent="0.35">
      <c r="A71" s="71"/>
      <c r="AG71" s="278"/>
      <c r="AI71" s="57"/>
    </row>
    <row r="72" spans="1:35" s="27" customFormat="1" hidden="1" x14ac:dyDescent="0.35">
      <c r="A72" s="71"/>
      <c r="AG72" s="278"/>
      <c r="AI72" s="57"/>
    </row>
    <row r="73" spans="1:35" s="27" customFormat="1" hidden="1" x14ac:dyDescent="0.35">
      <c r="A73" s="71"/>
      <c r="AG73" s="278"/>
      <c r="AI73" s="57"/>
    </row>
    <row r="74" spans="1:35" s="27" customFormat="1" hidden="1" x14ac:dyDescent="0.35">
      <c r="A74" s="71"/>
      <c r="AG74" s="278"/>
      <c r="AI74" s="57"/>
    </row>
    <row r="75" spans="1:35" s="27" customFormat="1" hidden="1" x14ac:dyDescent="0.35">
      <c r="A75" s="71"/>
      <c r="AG75" s="278"/>
      <c r="AI75" s="57"/>
    </row>
    <row r="76" spans="1:35" s="27" customFormat="1" hidden="1" x14ac:dyDescent="0.35">
      <c r="A76" s="71"/>
      <c r="AG76" s="278"/>
      <c r="AI76" s="57"/>
    </row>
    <row r="77" spans="1:35" s="27" customFormat="1" hidden="1" x14ac:dyDescent="0.35">
      <c r="A77" s="71"/>
      <c r="AG77" s="278"/>
      <c r="AI77" s="57"/>
    </row>
    <row r="78" spans="1:35" s="27" customFormat="1" hidden="1" x14ac:dyDescent="0.35">
      <c r="A78" s="71"/>
      <c r="AG78" s="278"/>
      <c r="AI78" s="57"/>
    </row>
    <row r="79" spans="1:35" s="27" customFormat="1" hidden="1" x14ac:dyDescent="0.35">
      <c r="A79" s="71"/>
      <c r="AG79" s="278"/>
      <c r="AI79" s="57"/>
    </row>
    <row r="80" spans="1:35" s="27" customFormat="1" hidden="1" x14ac:dyDescent="0.35">
      <c r="A80" s="71"/>
      <c r="AG80" s="278"/>
      <c r="AI80" s="57"/>
    </row>
    <row r="81" spans="1:35" s="27" customFormat="1" hidden="1" x14ac:dyDescent="0.35">
      <c r="A81" s="71"/>
      <c r="AG81" s="278"/>
      <c r="AI81" s="57"/>
    </row>
    <row r="82" spans="1:35" s="27" customFormat="1" hidden="1" x14ac:dyDescent="0.35">
      <c r="A82" s="71"/>
      <c r="AG82" s="278"/>
      <c r="AI82" s="57"/>
    </row>
    <row r="83" spans="1:35" s="27" customFormat="1" hidden="1" x14ac:dyDescent="0.35">
      <c r="A83" s="71"/>
      <c r="AG83" s="278"/>
      <c r="AI83" s="57"/>
    </row>
    <row r="84" spans="1:35" s="27" customFormat="1" hidden="1" x14ac:dyDescent="0.35">
      <c r="A84" s="71"/>
      <c r="AG84" s="278"/>
      <c r="AI84" s="57"/>
    </row>
    <row r="85" spans="1:35" s="27" customFormat="1" hidden="1" x14ac:dyDescent="0.35">
      <c r="A85" s="71"/>
      <c r="AG85" s="278"/>
      <c r="AI85" s="57"/>
    </row>
    <row r="86" spans="1:35" s="27" customFormat="1" hidden="1" x14ac:dyDescent="0.35">
      <c r="A86" s="71"/>
      <c r="AG86" s="278"/>
      <c r="AI86" s="57"/>
    </row>
    <row r="87" spans="1:35" s="27" customFormat="1" hidden="1" x14ac:dyDescent="0.35">
      <c r="A87" s="71"/>
      <c r="AG87" s="278"/>
      <c r="AI87" s="57"/>
    </row>
    <row r="88" spans="1:35" s="27" customFormat="1" hidden="1" x14ac:dyDescent="0.35">
      <c r="A88" s="71"/>
      <c r="AG88" s="278"/>
      <c r="AI88" s="57"/>
    </row>
    <row r="89" spans="1:35" s="27" customFormat="1" hidden="1" x14ac:dyDescent="0.35">
      <c r="A89" s="71"/>
      <c r="AG89" s="278"/>
      <c r="AI89" s="57"/>
    </row>
    <row r="90" spans="1:35" s="27" customFormat="1" hidden="1" x14ac:dyDescent="0.35">
      <c r="A90" s="71"/>
      <c r="AG90" s="278"/>
      <c r="AI90" s="57"/>
    </row>
    <row r="91" spans="1:35" s="27" customFormat="1" hidden="1" x14ac:dyDescent="0.35">
      <c r="A91" s="71"/>
      <c r="AG91" s="278"/>
      <c r="AI91" s="57"/>
    </row>
    <row r="92" spans="1:35" s="27" customFormat="1" hidden="1" x14ac:dyDescent="0.35">
      <c r="A92" s="71"/>
      <c r="AG92" s="278"/>
      <c r="AI92" s="57"/>
    </row>
    <row r="93" spans="1:35" s="27" customFormat="1" hidden="1" x14ac:dyDescent="0.35">
      <c r="A93" s="71"/>
      <c r="AG93" s="278"/>
      <c r="AI93" s="57"/>
    </row>
    <row r="94" spans="1:35" s="27" customFormat="1" hidden="1" x14ac:dyDescent="0.35">
      <c r="A94" s="71"/>
      <c r="AG94" s="278"/>
      <c r="AI94" s="57"/>
    </row>
    <row r="95" spans="1:35" s="27" customFormat="1" hidden="1" x14ac:dyDescent="0.35">
      <c r="A95" s="71"/>
      <c r="AG95" s="278"/>
      <c r="AI95" s="57"/>
    </row>
    <row r="96" spans="1:35" s="27" customFormat="1" hidden="1" x14ac:dyDescent="0.35">
      <c r="A96" s="71"/>
      <c r="AG96" s="278"/>
      <c r="AI96" s="57"/>
    </row>
    <row r="97" spans="1:35" s="27" customFormat="1" hidden="1" x14ac:dyDescent="0.35">
      <c r="A97" s="71"/>
      <c r="AG97" s="278"/>
      <c r="AI97" s="57"/>
    </row>
    <row r="98" spans="1:35" s="27" customFormat="1" hidden="1" x14ac:dyDescent="0.35">
      <c r="A98" s="71"/>
      <c r="AG98" s="278"/>
      <c r="AI98" s="57"/>
    </row>
    <row r="99" spans="1:35" s="27" customFormat="1" hidden="1" x14ac:dyDescent="0.35">
      <c r="A99" s="71"/>
      <c r="AG99" s="278"/>
      <c r="AI99" s="57"/>
    </row>
    <row r="100" spans="1:35" s="27" customFormat="1" hidden="1" x14ac:dyDescent="0.35">
      <c r="A100" s="71"/>
      <c r="AG100" s="278"/>
      <c r="AI100" s="57"/>
    </row>
    <row r="101" spans="1:35" s="27" customFormat="1" hidden="1" x14ac:dyDescent="0.35">
      <c r="A101" s="71"/>
      <c r="AG101" s="278"/>
      <c r="AI101" s="57"/>
    </row>
    <row r="102" spans="1:35" s="27" customFormat="1" hidden="1" x14ac:dyDescent="0.35">
      <c r="A102" s="71"/>
      <c r="AG102" s="278"/>
      <c r="AI102" s="57"/>
    </row>
    <row r="103" spans="1:35" s="27" customFormat="1" hidden="1" x14ac:dyDescent="0.35">
      <c r="A103" s="71"/>
      <c r="AG103" s="278"/>
      <c r="AI103" s="57"/>
    </row>
    <row r="104" spans="1:35" s="27" customFormat="1" hidden="1" x14ac:dyDescent="0.35">
      <c r="A104" s="71"/>
      <c r="AG104" s="278"/>
      <c r="AI104" s="57"/>
    </row>
    <row r="105" spans="1:35" s="27" customFormat="1" hidden="1" x14ac:dyDescent="0.35">
      <c r="A105" s="71"/>
      <c r="AG105" s="278"/>
      <c r="AI105" s="57"/>
    </row>
    <row r="106" spans="1:35" s="27" customFormat="1" hidden="1" x14ac:dyDescent="0.35">
      <c r="A106" s="71"/>
      <c r="AG106" s="278"/>
      <c r="AI106" s="57"/>
    </row>
    <row r="107" spans="1:35" s="27" customFormat="1" hidden="1" x14ac:dyDescent="0.35">
      <c r="A107" s="71"/>
      <c r="AG107" s="278"/>
      <c r="AI107" s="57"/>
    </row>
    <row r="108" spans="1:35" s="27" customFormat="1" hidden="1" x14ac:dyDescent="0.35">
      <c r="A108" s="71"/>
      <c r="AG108" s="278"/>
      <c r="AI108" s="57"/>
    </row>
    <row r="109" spans="1:35" s="27" customFormat="1" hidden="1" x14ac:dyDescent="0.35">
      <c r="A109" s="71"/>
      <c r="AG109" s="278"/>
      <c r="AI109" s="57"/>
    </row>
    <row r="110" spans="1:35" s="27" customFormat="1" hidden="1" x14ac:dyDescent="0.35">
      <c r="A110" s="71"/>
      <c r="AG110" s="278"/>
      <c r="AI110" s="57"/>
    </row>
    <row r="111" spans="1:35" s="27" customFormat="1" hidden="1" x14ac:dyDescent="0.35">
      <c r="A111" s="71"/>
      <c r="AG111" s="278"/>
      <c r="AI111" s="57"/>
    </row>
    <row r="112" spans="1:35" s="27" customFormat="1" hidden="1" x14ac:dyDescent="0.35">
      <c r="A112" s="71"/>
      <c r="AG112" s="278"/>
      <c r="AI112" s="57"/>
    </row>
    <row r="113" spans="1:35" s="27" customFormat="1" hidden="1" x14ac:dyDescent="0.35">
      <c r="A113" s="71"/>
      <c r="AG113" s="278"/>
      <c r="AI113" s="57"/>
    </row>
    <row r="114" spans="1:35" s="27" customFormat="1" hidden="1" x14ac:dyDescent="0.35">
      <c r="A114" s="71"/>
      <c r="AG114" s="278"/>
      <c r="AI114" s="57"/>
    </row>
    <row r="115" spans="1:35" s="27" customFormat="1" hidden="1" x14ac:dyDescent="0.35">
      <c r="A115" s="71"/>
      <c r="AG115" s="278"/>
      <c r="AI115" s="57"/>
    </row>
    <row r="116" spans="1:35" s="27" customFormat="1" hidden="1" x14ac:dyDescent="0.35">
      <c r="A116" s="71"/>
      <c r="AG116" s="278"/>
      <c r="AI116" s="57"/>
    </row>
    <row r="117" spans="1:35" s="27" customFormat="1" hidden="1" x14ac:dyDescent="0.35">
      <c r="A117" s="71"/>
      <c r="AG117" s="278"/>
      <c r="AI117" s="57"/>
    </row>
    <row r="118" spans="1:35" s="27" customFormat="1" hidden="1" x14ac:dyDescent="0.35">
      <c r="A118" s="71"/>
      <c r="AG118" s="278"/>
      <c r="AI118" s="57"/>
    </row>
    <row r="119" spans="1:35" s="27" customFormat="1" hidden="1" x14ac:dyDescent="0.35">
      <c r="A119" s="71"/>
      <c r="AG119" s="278"/>
      <c r="AI119" s="57"/>
    </row>
    <row r="120" spans="1:35" s="27" customFormat="1" hidden="1" x14ac:dyDescent="0.35">
      <c r="A120" s="71"/>
      <c r="AG120" s="278"/>
      <c r="AI120" s="57"/>
    </row>
    <row r="121" spans="1:35" s="27" customFormat="1" hidden="1" x14ac:dyDescent="0.35">
      <c r="A121" s="71"/>
      <c r="AG121" s="278"/>
      <c r="AI121" s="57"/>
    </row>
    <row r="122" spans="1:35" s="27" customFormat="1" hidden="1" x14ac:dyDescent="0.35">
      <c r="A122" s="71"/>
      <c r="AG122" s="278"/>
      <c r="AI122" s="57"/>
    </row>
    <row r="123" spans="1:35" s="27" customFormat="1" hidden="1" x14ac:dyDescent="0.35">
      <c r="A123" s="71"/>
      <c r="AG123" s="278"/>
      <c r="AI123" s="57"/>
    </row>
    <row r="124" spans="1:35" s="27" customFormat="1" hidden="1" x14ac:dyDescent="0.35">
      <c r="A124" s="71"/>
      <c r="AG124" s="278"/>
      <c r="AI124" s="57"/>
    </row>
    <row r="125" spans="1:35" s="27" customFormat="1" hidden="1" x14ac:dyDescent="0.35">
      <c r="A125" s="71"/>
      <c r="AG125" s="278"/>
      <c r="AI125" s="57"/>
    </row>
    <row r="126" spans="1:35" s="27" customFormat="1" hidden="1" x14ac:dyDescent="0.35">
      <c r="A126" s="71"/>
      <c r="AG126" s="278"/>
      <c r="AI126" s="57"/>
    </row>
    <row r="127" spans="1:35" s="27" customFormat="1" hidden="1" x14ac:dyDescent="0.35">
      <c r="A127" s="71"/>
      <c r="AG127" s="278"/>
      <c r="AI127" s="57"/>
    </row>
    <row r="128" spans="1:35" s="27" customFormat="1" hidden="1" x14ac:dyDescent="0.35">
      <c r="A128" s="71"/>
      <c r="AG128" s="278"/>
      <c r="AI128" s="57"/>
    </row>
    <row r="129" spans="1:35" s="27" customFormat="1" hidden="1" x14ac:dyDescent="0.35">
      <c r="A129" s="71"/>
      <c r="AG129" s="278"/>
      <c r="AI129" s="57"/>
    </row>
    <row r="130" spans="1:35" s="27" customFormat="1" hidden="1" x14ac:dyDescent="0.35">
      <c r="A130" s="71"/>
      <c r="AG130" s="278"/>
      <c r="AI130" s="57"/>
    </row>
    <row r="131" spans="1:35" s="27" customFormat="1" hidden="1" x14ac:dyDescent="0.35">
      <c r="A131" s="71"/>
      <c r="AG131" s="278"/>
      <c r="AI131" s="57"/>
    </row>
    <row r="132" spans="1:35" s="27" customFormat="1" hidden="1" x14ac:dyDescent="0.35">
      <c r="A132" s="71"/>
      <c r="AG132" s="278"/>
      <c r="AI132" s="57"/>
    </row>
    <row r="133" spans="1:35" s="27" customFormat="1" hidden="1" x14ac:dyDescent="0.35">
      <c r="A133" s="71"/>
      <c r="AG133" s="278"/>
      <c r="AI133" s="57"/>
    </row>
    <row r="134" spans="1:35" s="27" customFormat="1" hidden="1" x14ac:dyDescent="0.35">
      <c r="A134" s="71"/>
      <c r="AG134" s="278"/>
      <c r="AI134" s="57"/>
    </row>
    <row r="135" spans="1:35" s="27" customFormat="1" hidden="1" x14ac:dyDescent="0.35">
      <c r="A135" s="71"/>
      <c r="AG135" s="278"/>
      <c r="AI135" s="57"/>
    </row>
    <row r="136" spans="1:35" s="27" customFormat="1" hidden="1" x14ac:dyDescent="0.35">
      <c r="A136" s="71"/>
      <c r="AG136" s="278"/>
      <c r="AI136" s="57"/>
    </row>
    <row r="137" spans="1:35" s="27" customFormat="1" hidden="1" x14ac:dyDescent="0.35">
      <c r="A137" s="71"/>
      <c r="AG137" s="278"/>
      <c r="AI137" s="57"/>
    </row>
    <row r="138" spans="1:35" s="27" customFormat="1" hidden="1" x14ac:dyDescent="0.35">
      <c r="A138" s="71"/>
      <c r="AG138" s="278"/>
      <c r="AI138" s="57"/>
    </row>
    <row r="139" spans="1:35" s="27" customFormat="1" hidden="1" x14ac:dyDescent="0.35">
      <c r="A139" s="71"/>
      <c r="AG139" s="278"/>
      <c r="AI139" s="57"/>
    </row>
    <row r="140" spans="1:35" hidden="1" x14ac:dyDescent="0.25">
      <c r="D140" s="43"/>
      <c r="E140" s="43"/>
      <c r="N140" s="43"/>
      <c r="O140" s="43"/>
      <c r="P140" s="43"/>
      <c r="Z140" s="43"/>
      <c r="AA140" s="43"/>
      <c r="AB140" s="43"/>
      <c r="AF140" s="43"/>
      <c r="AG140" s="278"/>
      <c r="AH140" s="43"/>
    </row>
    <row r="141" spans="1:35" hidden="1" x14ac:dyDescent="0.25">
      <c r="D141" s="43"/>
      <c r="E141" s="43"/>
      <c r="N141" s="43"/>
      <c r="O141" s="43"/>
      <c r="P141" s="43"/>
      <c r="Z141" s="43"/>
      <c r="AA141" s="43"/>
      <c r="AB141" s="43"/>
      <c r="AF141" s="43"/>
      <c r="AG141" s="278"/>
      <c r="AH141" s="43"/>
    </row>
    <row r="142" spans="1:35" hidden="1" x14ac:dyDescent="0.25">
      <c r="D142" s="43"/>
      <c r="E142" s="43"/>
      <c r="N142" s="43"/>
      <c r="O142" s="43"/>
      <c r="P142" s="43"/>
      <c r="Z142" s="43"/>
      <c r="AA142" s="43"/>
      <c r="AB142" s="43"/>
      <c r="AF142" s="43"/>
      <c r="AG142" s="278"/>
      <c r="AH142" s="43"/>
    </row>
    <row r="143" spans="1:35" hidden="1" x14ac:dyDescent="0.25">
      <c r="D143" s="43"/>
      <c r="E143" s="43"/>
      <c r="N143" s="43"/>
      <c r="O143" s="43"/>
      <c r="P143" s="43"/>
      <c r="Z143" s="43"/>
      <c r="AA143" s="43"/>
      <c r="AB143" s="43"/>
      <c r="AF143" s="43"/>
      <c r="AG143" s="278"/>
      <c r="AH143" s="43"/>
    </row>
    <row r="144" spans="1:35" hidden="1" x14ac:dyDescent="0.25">
      <c r="D144" s="43"/>
      <c r="E144" s="43"/>
      <c r="N144" s="43"/>
      <c r="O144" s="43"/>
      <c r="P144" s="43"/>
      <c r="Z144" s="43"/>
      <c r="AA144" s="43"/>
      <c r="AB144" s="43"/>
      <c r="AF144" s="43"/>
      <c r="AG144" s="278"/>
      <c r="AH144" s="43"/>
    </row>
    <row r="145" spans="4:34" hidden="1" x14ac:dyDescent="0.25">
      <c r="D145" s="43"/>
      <c r="E145" s="43"/>
      <c r="N145" s="43"/>
      <c r="O145" s="43"/>
      <c r="P145" s="43"/>
      <c r="Z145" s="43"/>
      <c r="AA145" s="43"/>
      <c r="AB145" s="43"/>
      <c r="AF145" s="43"/>
      <c r="AG145" s="278"/>
      <c r="AH145" s="43"/>
    </row>
    <row r="146" spans="4:34" hidden="1" x14ac:dyDescent="0.25">
      <c r="D146" s="43"/>
      <c r="E146" s="43"/>
      <c r="N146" s="43"/>
      <c r="O146" s="43"/>
      <c r="P146" s="43"/>
      <c r="Z146" s="43"/>
      <c r="AA146" s="43"/>
      <c r="AB146" s="43"/>
      <c r="AF146" s="43"/>
      <c r="AG146" s="278"/>
      <c r="AH146" s="43"/>
    </row>
    <row r="147" spans="4:34" hidden="1" x14ac:dyDescent="0.25">
      <c r="D147" s="43"/>
      <c r="E147" s="43"/>
      <c r="N147" s="43"/>
      <c r="O147" s="43"/>
      <c r="P147" s="43"/>
      <c r="Z147" s="43"/>
      <c r="AA147" s="43"/>
      <c r="AB147" s="43"/>
      <c r="AF147" s="43"/>
      <c r="AG147" s="278"/>
      <c r="AH147" s="43"/>
    </row>
    <row r="148" spans="4:34" hidden="1" x14ac:dyDescent="0.25">
      <c r="D148" s="43"/>
      <c r="E148" s="43"/>
      <c r="N148" s="43"/>
      <c r="O148" s="43"/>
      <c r="P148" s="43"/>
      <c r="Z148" s="43"/>
      <c r="AA148" s="43"/>
      <c r="AB148" s="43"/>
      <c r="AF148" s="43"/>
      <c r="AG148" s="278"/>
      <c r="AH148" s="43"/>
    </row>
    <row r="149" spans="4:34" hidden="1" x14ac:dyDescent="0.25">
      <c r="D149" s="43"/>
      <c r="E149" s="43"/>
      <c r="N149" s="43"/>
      <c r="O149" s="43"/>
      <c r="P149" s="43"/>
      <c r="Z149" s="43"/>
      <c r="AA149" s="43"/>
      <c r="AB149" s="43"/>
      <c r="AF149" s="43"/>
      <c r="AG149" s="278"/>
      <c r="AH149" s="43"/>
    </row>
    <row r="150" spans="4:34" hidden="1" x14ac:dyDescent="0.25">
      <c r="D150" s="43"/>
      <c r="E150" s="43"/>
      <c r="N150" s="43"/>
      <c r="O150" s="43"/>
      <c r="P150" s="43"/>
      <c r="Z150" s="43"/>
      <c r="AA150" s="43"/>
      <c r="AB150" s="43"/>
      <c r="AF150" s="43"/>
      <c r="AG150" s="278"/>
      <c r="AH150" s="43"/>
    </row>
    <row r="151" spans="4:34" hidden="1" x14ac:dyDescent="0.25">
      <c r="D151" s="43"/>
      <c r="E151" s="43"/>
      <c r="N151" s="43"/>
      <c r="O151" s="43"/>
      <c r="P151" s="43"/>
      <c r="Z151" s="43"/>
      <c r="AA151" s="43"/>
      <c r="AB151" s="43"/>
      <c r="AF151" s="43"/>
      <c r="AG151" s="278"/>
      <c r="AH151" s="43"/>
    </row>
    <row r="152" spans="4:34" hidden="1" x14ac:dyDescent="0.25">
      <c r="D152" s="43"/>
      <c r="E152" s="43"/>
      <c r="N152" s="43"/>
      <c r="O152" s="43"/>
      <c r="P152" s="43"/>
      <c r="Z152" s="43"/>
      <c r="AA152" s="43"/>
      <c r="AB152" s="43"/>
      <c r="AF152" s="43"/>
      <c r="AG152" s="278"/>
      <c r="AH152" s="43"/>
    </row>
    <row r="153" spans="4:34" hidden="1" x14ac:dyDescent="0.25">
      <c r="D153" s="43"/>
      <c r="E153" s="43"/>
      <c r="N153" s="43"/>
      <c r="O153" s="43"/>
      <c r="P153" s="43"/>
      <c r="Z153" s="43"/>
      <c r="AA153" s="43"/>
      <c r="AB153" s="43"/>
      <c r="AF153" s="43"/>
      <c r="AG153" s="278"/>
      <c r="AH153" s="43"/>
    </row>
    <row r="154" spans="4:34" hidden="1" x14ac:dyDescent="0.25">
      <c r="D154" s="43"/>
      <c r="E154" s="43"/>
      <c r="N154" s="43"/>
      <c r="O154" s="43"/>
      <c r="P154" s="43"/>
      <c r="Z154" s="43"/>
      <c r="AA154" s="43"/>
      <c r="AB154" s="43"/>
      <c r="AF154" s="43"/>
      <c r="AG154" s="278"/>
      <c r="AH154" s="43"/>
    </row>
    <row r="155" spans="4:34" hidden="1" x14ac:dyDescent="0.25">
      <c r="D155" s="43"/>
      <c r="E155" s="43"/>
      <c r="N155" s="43"/>
      <c r="O155" s="43"/>
      <c r="P155" s="43"/>
      <c r="Z155" s="43"/>
      <c r="AA155" s="43"/>
      <c r="AB155" s="43"/>
      <c r="AF155" s="43"/>
      <c r="AG155" s="278"/>
      <c r="AH155" s="43"/>
    </row>
    <row r="156" spans="4:34" hidden="1" x14ac:dyDescent="0.25">
      <c r="D156" s="43"/>
      <c r="E156" s="43"/>
      <c r="N156" s="43"/>
      <c r="O156" s="43"/>
      <c r="P156" s="43"/>
      <c r="Z156" s="43"/>
      <c r="AA156" s="43"/>
      <c r="AB156" s="43"/>
      <c r="AF156" s="43"/>
      <c r="AG156" s="278"/>
      <c r="AH156" s="43"/>
    </row>
    <row r="157" spans="4:34" hidden="1" x14ac:dyDescent="0.25">
      <c r="D157" s="43"/>
      <c r="E157" s="43"/>
      <c r="N157" s="43"/>
      <c r="O157" s="43"/>
      <c r="P157" s="43"/>
      <c r="Z157" s="43"/>
      <c r="AA157" s="43"/>
      <c r="AB157" s="43"/>
      <c r="AF157" s="43"/>
      <c r="AG157" s="278"/>
      <c r="AH157" s="43"/>
    </row>
    <row r="158" spans="4:34" hidden="1" x14ac:dyDescent="0.25">
      <c r="D158" s="43"/>
      <c r="E158" s="43"/>
      <c r="N158" s="43"/>
      <c r="O158" s="43"/>
      <c r="P158" s="43"/>
      <c r="Z158" s="43"/>
      <c r="AA158" s="43"/>
      <c r="AB158" s="43"/>
      <c r="AF158" s="43"/>
      <c r="AG158" s="278"/>
      <c r="AH158" s="43"/>
    </row>
    <row r="159" spans="4:34" hidden="1" x14ac:dyDescent="0.25">
      <c r="D159" s="43"/>
      <c r="E159" s="43"/>
      <c r="N159" s="43"/>
      <c r="O159" s="43"/>
      <c r="P159" s="43"/>
      <c r="Z159" s="43"/>
      <c r="AA159" s="43"/>
      <c r="AB159" s="43"/>
      <c r="AF159" s="43"/>
      <c r="AG159" s="278"/>
      <c r="AH159" s="43"/>
    </row>
    <row r="160" spans="4:34" hidden="1" x14ac:dyDescent="0.25">
      <c r="D160" s="43"/>
      <c r="E160" s="43"/>
      <c r="N160" s="43"/>
      <c r="O160" s="43"/>
      <c r="P160" s="43"/>
      <c r="Z160" s="43"/>
      <c r="AA160" s="43"/>
      <c r="AB160" s="43"/>
      <c r="AF160" s="43"/>
      <c r="AG160" s="278"/>
      <c r="AH160" s="43"/>
    </row>
    <row r="161" spans="4:34" hidden="1" x14ac:dyDescent="0.25">
      <c r="D161" s="43"/>
      <c r="E161" s="43"/>
      <c r="N161" s="43"/>
      <c r="O161" s="43"/>
      <c r="P161" s="43"/>
      <c r="Z161" s="43"/>
      <c r="AA161" s="43"/>
      <c r="AB161" s="43"/>
      <c r="AF161" s="43"/>
      <c r="AG161" s="278"/>
      <c r="AH161" s="43"/>
    </row>
    <row r="162" spans="4:34" hidden="1" x14ac:dyDescent="0.25">
      <c r="D162" s="43"/>
      <c r="E162" s="43"/>
      <c r="N162" s="43"/>
      <c r="O162" s="43"/>
      <c r="P162" s="43"/>
      <c r="Z162" s="43"/>
      <c r="AA162" s="43"/>
      <c r="AB162" s="43"/>
      <c r="AF162" s="43"/>
      <c r="AG162" s="278"/>
      <c r="AH162" s="43"/>
    </row>
    <row r="163" spans="4:34" hidden="1" x14ac:dyDescent="0.25">
      <c r="D163" s="43"/>
      <c r="E163" s="43"/>
      <c r="N163" s="43"/>
      <c r="O163" s="43"/>
      <c r="P163" s="43"/>
      <c r="Z163" s="43"/>
      <c r="AA163" s="43"/>
      <c r="AB163" s="43"/>
      <c r="AF163" s="43"/>
      <c r="AG163" s="278"/>
      <c r="AH163" s="43"/>
    </row>
    <row r="164" spans="4:34" hidden="1" x14ac:dyDescent="0.25">
      <c r="D164" s="43"/>
      <c r="E164" s="43"/>
      <c r="N164" s="43"/>
      <c r="O164" s="43"/>
      <c r="P164" s="43"/>
      <c r="Z164" s="43"/>
      <c r="AA164" s="43"/>
      <c r="AB164" s="43"/>
      <c r="AF164" s="43"/>
      <c r="AG164" s="278"/>
      <c r="AH164" s="43"/>
    </row>
    <row r="165" spans="4:34" hidden="1" x14ac:dyDescent="0.25">
      <c r="D165" s="43"/>
      <c r="E165" s="43"/>
      <c r="N165" s="43"/>
      <c r="O165" s="43"/>
      <c r="P165" s="43"/>
      <c r="Z165" s="43"/>
      <c r="AA165" s="43"/>
      <c r="AB165" s="43"/>
      <c r="AF165" s="43"/>
      <c r="AG165" s="278"/>
      <c r="AH165" s="43"/>
    </row>
    <row r="166" spans="4:34" hidden="1" x14ac:dyDescent="0.25">
      <c r="D166" s="43"/>
      <c r="E166" s="43"/>
      <c r="N166" s="43"/>
      <c r="O166" s="43"/>
      <c r="P166" s="43"/>
      <c r="Z166" s="43"/>
      <c r="AA166" s="43"/>
      <c r="AB166" s="43"/>
      <c r="AF166" s="43"/>
      <c r="AG166" s="278"/>
      <c r="AH166" s="43"/>
    </row>
    <row r="167" spans="4:34" hidden="1" x14ac:dyDescent="0.25">
      <c r="D167" s="43"/>
      <c r="E167" s="43"/>
      <c r="N167" s="43"/>
      <c r="O167" s="43"/>
      <c r="P167" s="43"/>
      <c r="Z167" s="43"/>
      <c r="AA167" s="43"/>
      <c r="AB167" s="43"/>
      <c r="AF167" s="43"/>
      <c r="AG167" s="278"/>
      <c r="AH167" s="43"/>
    </row>
    <row r="168" spans="4:34" hidden="1" x14ac:dyDescent="0.25">
      <c r="D168" s="43"/>
      <c r="E168" s="43"/>
      <c r="N168" s="43"/>
      <c r="O168" s="43"/>
      <c r="P168" s="43"/>
      <c r="Z168" s="43"/>
      <c r="AA168" s="43"/>
      <c r="AB168" s="43"/>
      <c r="AF168" s="43"/>
      <c r="AG168" s="278"/>
      <c r="AH168" s="43"/>
    </row>
    <row r="169" spans="4:34" hidden="1" x14ac:dyDescent="0.25">
      <c r="D169" s="43"/>
      <c r="E169" s="43"/>
      <c r="N169" s="43"/>
      <c r="O169" s="43"/>
      <c r="P169" s="43"/>
      <c r="Z169" s="43"/>
      <c r="AA169" s="43"/>
      <c r="AB169" s="43"/>
      <c r="AF169" s="43"/>
      <c r="AG169" s="278"/>
      <c r="AH169" s="43"/>
    </row>
    <row r="170" spans="4:34" hidden="1" x14ac:dyDescent="0.25">
      <c r="D170" s="43"/>
      <c r="E170" s="43"/>
      <c r="N170" s="43"/>
      <c r="O170" s="43"/>
      <c r="P170" s="43"/>
      <c r="Z170" s="43"/>
      <c r="AA170" s="43"/>
      <c r="AB170" s="43"/>
      <c r="AF170" s="43"/>
      <c r="AG170" s="278"/>
      <c r="AH170" s="43"/>
    </row>
    <row r="171" spans="4:34" hidden="1" x14ac:dyDescent="0.25">
      <c r="D171" s="43"/>
      <c r="E171" s="43"/>
      <c r="N171" s="43"/>
      <c r="O171" s="43"/>
      <c r="P171" s="43"/>
      <c r="Z171" s="43"/>
      <c r="AA171" s="43"/>
      <c r="AB171" s="43"/>
      <c r="AF171" s="43"/>
      <c r="AG171" s="278"/>
      <c r="AH171" s="43"/>
    </row>
    <row r="172" spans="4:34" hidden="1" x14ac:dyDescent="0.25">
      <c r="D172" s="43"/>
      <c r="E172" s="43"/>
      <c r="N172" s="43"/>
      <c r="O172" s="43"/>
      <c r="P172" s="43"/>
      <c r="Z172" s="43"/>
      <c r="AA172" s="43"/>
      <c r="AB172" s="43"/>
      <c r="AF172" s="43"/>
      <c r="AG172" s="278"/>
      <c r="AH172" s="43"/>
    </row>
    <row r="173" spans="4:34" hidden="1" x14ac:dyDescent="0.25">
      <c r="D173" s="43"/>
      <c r="E173" s="43"/>
      <c r="N173" s="43"/>
      <c r="O173" s="43"/>
      <c r="P173" s="43"/>
      <c r="Z173" s="43"/>
      <c r="AA173" s="43"/>
      <c r="AB173" s="43"/>
      <c r="AF173" s="43"/>
      <c r="AG173" s="278"/>
      <c r="AH173" s="43"/>
    </row>
    <row r="174" spans="4:34" hidden="1" x14ac:dyDescent="0.25">
      <c r="D174" s="43"/>
      <c r="E174" s="43"/>
      <c r="N174" s="43"/>
      <c r="O174" s="43"/>
      <c r="P174" s="43"/>
      <c r="Z174" s="43"/>
      <c r="AA174" s="43"/>
      <c r="AB174" s="43"/>
      <c r="AF174" s="43"/>
      <c r="AG174" s="278"/>
      <c r="AH174" s="43"/>
    </row>
    <row r="175" spans="4:34" hidden="1" x14ac:dyDescent="0.25">
      <c r="D175" s="43"/>
      <c r="E175" s="43"/>
      <c r="N175" s="43"/>
      <c r="O175" s="43"/>
      <c r="P175" s="43"/>
      <c r="Z175" s="43"/>
      <c r="AA175" s="43"/>
      <c r="AB175" s="43"/>
      <c r="AF175" s="43"/>
      <c r="AG175" s="278"/>
      <c r="AH175" s="43"/>
    </row>
    <row r="176" spans="4:34" hidden="1" x14ac:dyDescent="0.25">
      <c r="D176" s="43"/>
      <c r="E176" s="43"/>
      <c r="N176" s="43"/>
      <c r="O176" s="43"/>
      <c r="P176" s="43"/>
      <c r="Z176" s="43"/>
      <c r="AA176" s="43"/>
      <c r="AB176" s="43"/>
      <c r="AF176" s="43"/>
      <c r="AG176" s="278"/>
      <c r="AH176" s="43"/>
    </row>
    <row r="177" spans="4:34" hidden="1" x14ac:dyDescent="0.25">
      <c r="D177" s="43"/>
      <c r="E177" s="43"/>
      <c r="N177" s="43"/>
      <c r="O177" s="43"/>
      <c r="P177" s="43"/>
      <c r="Z177" s="43"/>
      <c r="AA177" s="43"/>
      <c r="AB177" s="43"/>
      <c r="AF177" s="43"/>
      <c r="AG177" s="278"/>
      <c r="AH177" s="43"/>
    </row>
    <row r="178" spans="4:34" hidden="1" x14ac:dyDescent="0.25">
      <c r="D178" s="43"/>
      <c r="E178" s="43"/>
      <c r="N178" s="43"/>
      <c r="O178" s="43"/>
      <c r="P178" s="43"/>
      <c r="Z178" s="43"/>
      <c r="AA178" s="43"/>
      <c r="AB178" s="43"/>
      <c r="AF178" s="43"/>
      <c r="AG178" s="278"/>
      <c r="AH178" s="43"/>
    </row>
    <row r="179" spans="4:34" hidden="1" x14ac:dyDescent="0.25">
      <c r="D179" s="43"/>
      <c r="E179" s="43"/>
      <c r="N179" s="43"/>
      <c r="O179" s="43"/>
      <c r="P179" s="43"/>
      <c r="Z179" s="43"/>
      <c r="AA179" s="43"/>
      <c r="AB179" s="43"/>
      <c r="AF179" s="43"/>
      <c r="AG179" s="278"/>
      <c r="AH179" s="43"/>
    </row>
    <row r="180" spans="4:34" hidden="1" x14ac:dyDescent="0.25">
      <c r="D180" s="43"/>
      <c r="E180" s="43"/>
      <c r="N180" s="43"/>
      <c r="O180" s="43"/>
      <c r="P180" s="43"/>
      <c r="Z180" s="43"/>
      <c r="AA180" s="43"/>
      <c r="AB180" s="43"/>
      <c r="AF180" s="43"/>
      <c r="AG180" s="278"/>
      <c r="AH180" s="43"/>
    </row>
    <row r="181" spans="4:34" hidden="1" x14ac:dyDescent="0.25">
      <c r="D181" s="43"/>
      <c r="E181" s="43"/>
      <c r="N181" s="43"/>
      <c r="O181" s="43"/>
      <c r="P181" s="43"/>
      <c r="Z181" s="43"/>
      <c r="AA181" s="43"/>
      <c r="AB181" s="43"/>
      <c r="AF181" s="43"/>
      <c r="AG181" s="278"/>
      <c r="AH181" s="43"/>
    </row>
    <row r="182" spans="4:34" hidden="1" x14ac:dyDescent="0.25">
      <c r="D182" s="43"/>
      <c r="E182" s="43"/>
      <c r="N182" s="43"/>
      <c r="O182" s="43"/>
      <c r="P182" s="43"/>
      <c r="Z182" s="43"/>
      <c r="AA182" s="43"/>
      <c r="AB182" s="43"/>
      <c r="AF182" s="43"/>
      <c r="AG182" s="278"/>
      <c r="AH182" s="43"/>
    </row>
    <row r="183" spans="4:34" hidden="1" x14ac:dyDescent="0.25">
      <c r="D183" s="43"/>
      <c r="E183" s="43"/>
      <c r="N183" s="43"/>
      <c r="O183" s="43"/>
      <c r="P183" s="43"/>
      <c r="Z183" s="43"/>
      <c r="AA183" s="43"/>
      <c r="AB183" s="43"/>
      <c r="AF183" s="43"/>
      <c r="AG183" s="278"/>
      <c r="AH183" s="43"/>
    </row>
    <row r="184" spans="4:34" hidden="1" x14ac:dyDescent="0.25">
      <c r="D184" s="43"/>
      <c r="E184" s="43"/>
      <c r="N184" s="43"/>
      <c r="O184" s="43"/>
      <c r="P184" s="43"/>
      <c r="Z184" s="43"/>
      <c r="AA184" s="43"/>
      <c r="AB184" s="43"/>
      <c r="AF184" s="43"/>
      <c r="AG184" s="278"/>
      <c r="AH184" s="43"/>
    </row>
    <row r="185" spans="4:34" hidden="1" x14ac:dyDescent="0.25">
      <c r="D185" s="43"/>
      <c r="E185" s="43"/>
      <c r="N185" s="43"/>
      <c r="O185" s="43"/>
      <c r="P185" s="43"/>
      <c r="Z185" s="43"/>
      <c r="AA185" s="43"/>
      <c r="AB185" s="43"/>
      <c r="AF185" s="43"/>
      <c r="AG185" s="278"/>
      <c r="AH185" s="43"/>
    </row>
    <row r="186" spans="4:34" hidden="1" x14ac:dyDescent="0.25">
      <c r="D186" s="43"/>
      <c r="E186" s="43"/>
      <c r="N186" s="43"/>
      <c r="O186" s="43"/>
      <c r="P186" s="43"/>
      <c r="Z186" s="43"/>
      <c r="AA186" s="43"/>
      <c r="AB186" s="43"/>
      <c r="AF186" s="43"/>
      <c r="AG186" s="278"/>
      <c r="AH186" s="43"/>
    </row>
    <row r="187" spans="4:34" hidden="1" x14ac:dyDescent="0.25">
      <c r="D187" s="43"/>
      <c r="E187" s="43"/>
      <c r="N187" s="43"/>
      <c r="O187" s="43"/>
      <c r="P187" s="43"/>
      <c r="Z187" s="43"/>
      <c r="AA187" s="43"/>
      <c r="AB187" s="43"/>
      <c r="AF187" s="43"/>
      <c r="AG187" s="278"/>
      <c r="AH187" s="43"/>
    </row>
    <row r="188" spans="4:34" hidden="1" x14ac:dyDescent="0.25">
      <c r="D188" s="43"/>
      <c r="E188" s="43"/>
      <c r="N188" s="43"/>
      <c r="O188" s="43"/>
      <c r="P188" s="43"/>
      <c r="Z188" s="43"/>
      <c r="AA188" s="43"/>
      <c r="AB188" s="43"/>
      <c r="AF188" s="43"/>
      <c r="AG188" s="278"/>
      <c r="AH188" s="43"/>
    </row>
    <row r="189" spans="4:34" hidden="1" x14ac:dyDescent="0.25">
      <c r="D189" s="43"/>
      <c r="E189" s="43"/>
      <c r="N189" s="43"/>
      <c r="O189" s="43"/>
      <c r="P189" s="43"/>
      <c r="Z189" s="43"/>
      <c r="AA189" s="43"/>
      <c r="AB189" s="43"/>
      <c r="AF189" s="43"/>
      <c r="AG189" s="278"/>
      <c r="AH189" s="43"/>
    </row>
    <row r="190" spans="4:34" hidden="1" x14ac:dyDescent="0.25">
      <c r="D190" s="43"/>
      <c r="E190" s="43"/>
      <c r="N190" s="43"/>
      <c r="O190" s="43"/>
      <c r="P190" s="43"/>
      <c r="Z190" s="43"/>
      <c r="AA190" s="43"/>
      <c r="AB190" s="43"/>
      <c r="AF190" s="43"/>
      <c r="AG190" s="278"/>
      <c r="AH190" s="43"/>
    </row>
    <row r="191" spans="4:34" hidden="1" x14ac:dyDescent="0.25">
      <c r="D191" s="43"/>
      <c r="E191" s="43"/>
      <c r="N191" s="43"/>
      <c r="O191" s="43"/>
      <c r="P191" s="43"/>
      <c r="Z191" s="43"/>
      <c r="AA191" s="43"/>
      <c r="AB191" s="43"/>
      <c r="AF191" s="43"/>
      <c r="AG191" s="278"/>
      <c r="AH191" s="43"/>
    </row>
    <row r="192" spans="4:34" hidden="1" x14ac:dyDescent="0.25">
      <c r="D192" s="43"/>
      <c r="E192" s="43"/>
      <c r="N192" s="43"/>
      <c r="O192" s="43"/>
      <c r="P192" s="43"/>
      <c r="Z192" s="43"/>
      <c r="AA192" s="43"/>
      <c r="AB192" s="43"/>
      <c r="AF192" s="43"/>
      <c r="AG192" s="278"/>
      <c r="AH192" s="43"/>
    </row>
    <row r="193" spans="4:34" hidden="1" x14ac:dyDescent="0.25">
      <c r="D193" s="43"/>
      <c r="E193" s="43"/>
      <c r="N193" s="43"/>
      <c r="O193" s="43"/>
      <c r="P193" s="43"/>
      <c r="Z193" s="43"/>
      <c r="AA193" s="43"/>
      <c r="AB193" s="43"/>
      <c r="AF193" s="43"/>
      <c r="AG193" s="278"/>
      <c r="AH193" s="43"/>
    </row>
    <row r="194" spans="4:34" hidden="1" x14ac:dyDescent="0.25">
      <c r="D194" s="43"/>
      <c r="E194" s="43"/>
      <c r="N194" s="43"/>
      <c r="O194" s="43"/>
      <c r="P194" s="43"/>
      <c r="Z194" s="43"/>
      <c r="AA194" s="43"/>
      <c r="AB194" s="43"/>
      <c r="AF194" s="43"/>
      <c r="AG194" s="278"/>
      <c r="AH194" s="43"/>
    </row>
    <row r="195" spans="4:34" hidden="1" x14ac:dyDescent="0.25">
      <c r="D195" s="43"/>
      <c r="E195" s="43"/>
      <c r="N195" s="43"/>
      <c r="O195" s="43"/>
      <c r="P195" s="43"/>
      <c r="Z195" s="43"/>
      <c r="AA195" s="43"/>
      <c r="AB195" s="43"/>
      <c r="AF195" s="43"/>
      <c r="AG195" s="278"/>
      <c r="AH195" s="43"/>
    </row>
    <row r="196" spans="4:34" hidden="1" x14ac:dyDescent="0.25">
      <c r="D196" s="43"/>
      <c r="E196" s="43"/>
      <c r="N196" s="43"/>
      <c r="O196" s="43"/>
      <c r="P196" s="43"/>
      <c r="Z196" s="43"/>
      <c r="AA196" s="43"/>
      <c r="AB196" s="43"/>
      <c r="AF196" s="43"/>
      <c r="AG196" s="278"/>
      <c r="AH196" s="43"/>
    </row>
    <row r="197" spans="4:34" hidden="1" x14ac:dyDescent="0.25">
      <c r="D197" s="43"/>
      <c r="E197" s="43"/>
      <c r="N197" s="43"/>
      <c r="O197" s="43"/>
      <c r="P197" s="43"/>
      <c r="Z197" s="43"/>
      <c r="AA197" s="43"/>
      <c r="AB197" s="43"/>
      <c r="AF197" s="43"/>
      <c r="AG197" s="278"/>
      <c r="AH197" s="43"/>
    </row>
    <row r="198" spans="4:34" hidden="1" x14ac:dyDescent="0.25">
      <c r="D198" s="43"/>
      <c r="E198" s="43"/>
      <c r="N198" s="43"/>
      <c r="O198" s="43"/>
      <c r="P198" s="43"/>
      <c r="Z198" s="43"/>
      <c r="AA198" s="43"/>
      <c r="AB198" s="43"/>
      <c r="AF198" s="43"/>
      <c r="AG198" s="278"/>
      <c r="AH198" s="43"/>
    </row>
    <row r="199" spans="4:34" hidden="1" x14ac:dyDescent="0.25">
      <c r="D199" s="43"/>
      <c r="E199" s="43"/>
      <c r="N199" s="43"/>
      <c r="O199" s="43"/>
      <c r="P199" s="43"/>
      <c r="Z199" s="43"/>
      <c r="AA199" s="43"/>
      <c r="AB199" s="43"/>
      <c r="AF199" s="43"/>
      <c r="AG199" s="278"/>
      <c r="AH199" s="43"/>
    </row>
    <row r="200" spans="4:34" hidden="1" x14ac:dyDescent="0.25">
      <c r="D200" s="43"/>
      <c r="E200" s="43"/>
      <c r="N200" s="43"/>
      <c r="O200" s="43"/>
      <c r="P200" s="43"/>
      <c r="Z200" s="43"/>
      <c r="AA200" s="43"/>
      <c r="AB200" s="43"/>
      <c r="AF200" s="43"/>
      <c r="AG200" s="278"/>
      <c r="AH200" s="43"/>
    </row>
    <row r="201" spans="4:34" hidden="1" x14ac:dyDescent="0.25">
      <c r="D201" s="43"/>
      <c r="E201" s="43"/>
      <c r="N201" s="43"/>
      <c r="O201" s="43"/>
      <c r="P201" s="43"/>
      <c r="Z201" s="43"/>
      <c r="AA201" s="43"/>
      <c r="AB201" s="43"/>
      <c r="AF201" s="43"/>
      <c r="AG201" s="278"/>
      <c r="AH201" s="43"/>
    </row>
    <row r="202" spans="4:34" hidden="1" x14ac:dyDescent="0.25">
      <c r="D202" s="43"/>
      <c r="E202" s="43"/>
      <c r="N202" s="43"/>
      <c r="O202" s="43"/>
      <c r="P202" s="43"/>
      <c r="Z202" s="43"/>
      <c r="AA202" s="43"/>
      <c r="AB202" s="43"/>
      <c r="AF202" s="43"/>
      <c r="AG202" s="278"/>
      <c r="AH202" s="43"/>
    </row>
    <row r="203" spans="4:34" hidden="1" x14ac:dyDescent="0.25">
      <c r="D203" s="43"/>
      <c r="E203" s="43"/>
      <c r="N203" s="43"/>
      <c r="O203" s="43"/>
      <c r="P203" s="43"/>
      <c r="Z203" s="43"/>
      <c r="AA203" s="43"/>
      <c r="AB203" s="43"/>
      <c r="AF203" s="43"/>
      <c r="AG203" s="278"/>
      <c r="AH203" s="43"/>
    </row>
    <row r="204" spans="4:34" hidden="1" x14ac:dyDescent="0.25">
      <c r="D204" s="43"/>
      <c r="E204" s="43"/>
      <c r="N204" s="43"/>
      <c r="O204" s="43"/>
      <c r="P204" s="43"/>
      <c r="Z204" s="43"/>
      <c r="AA204" s="43"/>
      <c r="AB204" s="43"/>
      <c r="AF204" s="43"/>
      <c r="AG204" s="278"/>
      <c r="AH204" s="43"/>
    </row>
    <row r="205" spans="4:34" hidden="1" x14ac:dyDescent="0.25">
      <c r="D205" s="43"/>
      <c r="E205" s="43"/>
      <c r="N205" s="43"/>
      <c r="O205" s="43"/>
      <c r="P205" s="43"/>
      <c r="Z205" s="43"/>
      <c r="AA205" s="43"/>
      <c r="AB205" s="43"/>
      <c r="AF205" s="43"/>
      <c r="AG205" s="278"/>
      <c r="AH205" s="43"/>
    </row>
    <row r="206" spans="4:34" hidden="1" x14ac:dyDescent="0.25">
      <c r="D206" s="43"/>
      <c r="E206" s="43"/>
      <c r="N206" s="43"/>
      <c r="O206" s="43"/>
      <c r="P206" s="43"/>
      <c r="Z206" s="43"/>
      <c r="AA206" s="43"/>
      <c r="AB206" s="43"/>
      <c r="AF206" s="43"/>
      <c r="AG206" s="278"/>
      <c r="AH206" s="43"/>
    </row>
    <row r="207" spans="4:34" hidden="1" x14ac:dyDescent="0.25">
      <c r="D207" s="43"/>
      <c r="E207" s="43"/>
      <c r="N207" s="43"/>
      <c r="O207" s="43"/>
      <c r="P207" s="43"/>
      <c r="Z207" s="43"/>
      <c r="AA207" s="43"/>
      <c r="AB207" s="43"/>
      <c r="AF207" s="43"/>
      <c r="AG207" s="278"/>
      <c r="AH207" s="43"/>
    </row>
    <row r="208" spans="4:34" hidden="1" x14ac:dyDescent="0.25">
      <c r="D208" s="43"/>
      <c r="E208" s="43"/>
      <c r="N208" s="43"/>
      <c r="O208" s="43"/>
      <c r="P208" s="43"/>
      <c r="Z208" s="43"/>
      <c r="AA208" s="43"/>
      <c r="AB208" s="43"/>
      <c r="AF208" s="43"/>
      <c r="AG208" s="278"/>
      <c r="AH208" s="43"/>
    </row>
    <row r="209" spans="4:34" hidden="1" x14ac:dyDescent="0.25">
      <c r="D209" s="43"/>
      <c r="E209" s="43"/>
      <c r="N209" s="43"/>
      <c r="O209" s="43"/>
      <c r="P209" s="43"/>
      <c r="Z209" s="43"/>
      <c r="AA209" s="43"/>
      <c r="AB209" s="43"/>
      <c r="AF209" s="43"/>
      <c r="AG209" s="278"/>
      <c r="AH209" s="43"/>
    </row>
    <row r="210" spans="4:34" hidden="1" x14ac:dyDescent="0.25">
      <c r="D210" s="43"/>
      <c r="E210" s="43"/>
      <c r="N210" s="43"/>
      <c r="O210" s="43"/>
      <c r="P210" s="43"/>
      <c r="Z210" s="43"/>
      <c r="AA210" s="43"/>
      <c r="AB210" s="43"/>
      <c r="AF210" s="43"/>
      <c r="AG210" s="278"/>
      <c r="AH210" s="43"/>
    </row>
    <row r="211" spans="4:34" hidden="1" x14ac:dyDescent="0.25">
      <c r="D211" s="43"/>
      <c r="E211" s="43"/>
      <c r="N211" s="43"/>
      <c r="O211" s="43"/>
      <c r="P211" s="43"/>
      <c r="Z211" s="43"/>
      <c r="AA211" s="43"/>
      <c r="AB211" s="43"/>
      <c r="AF211" s="43"/>
      <c r="AG211" s="278"/>
      <c r="AH211" s="43"/>
    </row>
    <row r="212" spans="4:34" hidden="1" x14ac:dyDescent="0.25">
      <c r="D212" s="43"/>
      <c r="E212" s="43"/>
      <c r="N212" s="43"/>
      <c r="O212" s="43"/>
      <c r="P212" s="43"/>
      <c r="Z212" s="43"/>
      <c r="AA212" s="43"/>
      <c r="AB212" s="43"/>
      <c r="AF212" s="43"/>
      <c r="AG212" s="278"/>
      <c r="AH212" s="43"/>
    </row>
    <row r="213" spans="4:34" hidden="1" x14ac:dyDescent="0.25">
      <c r="D213" s="43"/>
      <c r="E213" s="43"/>
      <c r="N213" s="43"/>
      <c r="O213" s="43"/>
      <c r="P213" s="43"/>
      <c r="Z213" s="43"/>
      <c r="AA213" s="43"/>
      <c r="AB213" s="43"/>
      <c r="AF213" s="43"/>
      <c r="AG213" s="278"/>
      <c r="AH213" s="43"/>
    </row>
    <row r="214" spans="4:34" hidden="1" x14ac:dyDescent="0.25">
      <c r="D214" s="43"/>
      <c r="E214" s="43"/>
      <c r="N214" s="43"/>
      <c r="O214" s="43"/>
      <c r="P214" s="43"/>
      <c r="Z214" s="43"/>
      <c r="AA214" s="43"/>
      <c r="AB214" s="43"/>
      <c r="AF214" s="43"/>
      <c r="AG214" s="278"/>
      <c r="AH214" s="43"/>
    </row>
    <row r="215" spans="4:34" hidden="1" x14ac:dyDescent="0.25">
      <c r="D215" s="43"/>
      <c r="E215" s="43"/>
      <c r="N215" s="43"/>
      <c r="O215" s="43"/>
      <c r="P215" s="43"/>
      <c r="Z215" s="43"/>
      <c r="AA215" s="43"/>
      <c r="AB215" s="43"/>
      <c r="AF215" s="43"/>
      <c r="AG215" s="278"/>
      <c r="AH215" s="43"/>
    </row>
    <row r="216" spans="4:34" hidden="1" x14ac:dyDescent="0.25">
      <c r="D216" s="43"/>
      <c r="E216" s="43"/>
      <c r="N216" s="43"/>
      <c r="O216" s="43"/>
      <c r="P216" s="43"/>
      <c r="Z216" s="43"/>
      <c r="AA216" s="43"/>
      <c r="AB216" s="43"/>
      <c r="AF216" s="43"/>
      <c r="AG216" s="278"/>
      <c r="AH216" s="43"/>
    </row>
    <row r="217" spans="4:34" hidden="1" x14ac:dyDescent="0.25">
      <c r="D217" s="43"/>
      <c r="E217" s="43"/>
      <c r="N217" s="43"/>
      <c r="O217" s="43"/>
      <c r="P217" s="43"/>
      <c r="Z217" s="43"/>
      <c r="AA217" s="43"/>
      <c r="AB217" s="43"/>
      <c r="AF217" s="43"/>
      <c r="AG217" s="278"/>
      <c r="AH217" s="43"/>
    </row>
    <row r="218" spans="4:34" hidden="1" x14ac:dyDescent="0.25">
      <c r="D218" s="43"/>
      <c r="E218" s="43"/>
      <c r="N218" s="43"/>
      <c r="O218" s="43"/>
      <c r="P218" s="43"/>
      <c r="Z218" s="43"/>
      <c r="AA218" s="43"/>
      <c r="AB218" s="43"/>
      <c r="AF218" s="43"/>
      <c r="AG218" s="278"/>
      <c r="AH218" s="43"/>
    </row>
    <row r="219" spans="4:34" hidden="1" x14ac:dyDescent="0.25">
      <c r="D219" s="43"/>
      <c r="E219" s="43"/>
      <c r="N219" s="43"/>
      <c r="O219" s="43"/>
      <c r="P219" s="43"/>
      <c r="Z219" s="43"/>
      <c r="AA219" s="43"/>
      <c r="AB219" s="43"/>
      <c r="AF219" s="43"/>
      <c r="AG219" s="278"/>
      <c r="AH219" s="43"/>
    </row>
    <row r="220" spans="4:34" hidden="1" x14ac:dyDescent="0.25">
      <c r="D220" s="43"/>
      <c r="E220" s="43"/>
      <c r="N220" s="43"/>
      <c r="O220" s="43"/>
      <c r="P220" s="43"/>
      <c r="Z220" s="43"/>
      <c r="AA220" s="43"/>
      <c r="AB220" s="43"/>
      <c r="AF220" s="43"/>
      <c r="AG220" s="278"/>
      <c r="AH220" s="43"/>
    </row>
    <row r="221" spans="4:34" hidden="1" x14ac:dyDescent="0.25">
      <c r="D221" s="43"/>
      <c r="E221" s="43"/>
      <c r="N221" s="43"/>
      <c r="O221" s="43"/>
      <c r="P221" s="43"/>
      <c r="Z221" s="43"/>
      <c r="AA221" s="43"/>
      <c r="AB221" s="43"/>
      <c r="AF221" s="43"/>
      <c r="AG221" s="278"/>
      <c r="AH221" s="43"/>
    </row>
    <row r="222" spans="4:34" hidden="1" x14ac:dyDescent="0.25">
      <c r="D222" s="43"/>
      <c r="E222" s="43"/>
      <c r="N222" s="43"/>
      <c r="O222" s="43"/>
      <c r="P222" s="43"/>
      <c r="Z222" s="43"/>
      <c r="AA222" s="43"/>
      <c r="AB222" s="43"/>
      <c r="AF222" s="43"/>
      <c r="AG222" s="278"/>
      <c r="AH222" s="43"/>
    </row>
    <row r="223" spans="4:34" hidden="1" x14ac:dyDescent="0.25">
      <c r="D223" s="43"/>
      <c r="E223" s="43"/>
      <c r="N223" s="43"/>
      <c r="O223" s="43"/>
      <c r="P223" s="43"/>
      <c r="Z223" s="43"/>
      <c r="AA223" s="43"/>
      <c r="AB223" s="43"/>
      <c r="AF223" s="43"/>
      <c r="AG223" s="278"/>
      <c r="AH223" s="43"/>
    </row>
    <row r="224" spans="4:34" hidden="1" x14ac:dyDescent="0.25">
      <c r="D224" s="43"/>
      <c r="E224" s="43"/>
      <c r="N224" s="43"/>
      <c r="O224" s="43"/>
      <c r="P224" s="43"/>
      <c r="Z224" s="43"/>
      <c r="AA224" s="43"/>
      <c r="AB224" s="43"/>
      <c r="AF224" s="43"/>
      <c r="AG224" s="278"/>
      <c r="AH224" s="43"/>
    </row>
    <row r="225" spans="4:34" hidden="1" x14ac:dyDescent="0.25">
      <c r="D225" s="43"/>
      <c r="E225" s="43"/>
      <c r="N225" s="43"/>
      <c r="O225" s="43"/>
      <c r="P225" s="43"/>
      <c r="Z225" s="43"/>
      <c r="AA225" s="43"/>
      <c r="AB225" s="43"/>
      <c r="AF225" s="43"/>
      <c r="AG225" s="278"/>
      <c r="AH225" s="43"/>
    </row>
    <row r="226" spans="4:34" hidden="1" x14ac:dyDescent="0.25">
      <c r="D226" s="43"/>
      <c r="E226" s="43"/>
      <c r="N226" s="43"/>
      <c r="O226" s="43"/>
      <c r="P226" s="43"/>
      <c r="Z226" s="43"/>
      <c r="AA226" s="43"/>
      <c r="AB226" s="43"/>
      <c r="AF226" s="43"/>
      <c r="AG226" s="278"/>
      <c r="AH226" s="43"/>
    </row>
    <row r="227" spans="4:34" hidden="1" x14ac:dyDescent="0.25">
      <c r="D227" s="43"/>
      <c r="E227" s="43"/>
      <c r="N227" s="43"/>
      <c r="O227" s="43"/>
      <c r="P227" s="43"/>
      <c r="Z227" s="43"/>
      <c r="AA227" s="43"/>
      <c r="AB227" s="43"/>
      <c r="AF227" s="43"/>
      <c r="AG227" s="278"/>
      <c r="AH227" s="43"/>
    </row>
    <row r="228" spans="4:34" hidden="1" x14ac:dyDescent="0.25">
      <c r="D228" s="43"/>
      <c r="E228" s="43"/>
      <c r="N228" s="43"/>
      <c r="O228" s="43"/>
      <c r="P228" s="43"/>
      <c r="Z228" s="43"/>
      <c r="AA228" s="43"/>
      <c r="AB228" s="43"/>
      <c r="AF228" s="43"/>
      <c r="AG228" s="278"/>
      <c r="AH228" s="43"/>
    </row>
    <row r="229" spans="4:34" hidden="1" x14ac:dyDescent="0.25">
      <c r="D229" s="43"/>
      <c r="E229" s="43"/>
      <c r="N229" s="43"/>
      <c r="O229" s="43"/>
      <c r="P229" s="43"/>
      <c r="Z229" s="43"/>
      <c r="AA229" s="43"/>
      <c r="AB229" s="43"/>
      <c r="AF229" s="43"/>
      <c r="AG229" s="278"/>
      <c r="AH229" s="43"/>
    </row>
    <row r="230" spans="4:34" hidden="1" x14ac:dyDescent="0.25">
      <c r="D230" s="43"/>
      <c r="E230" s="43"/>
      <c r="N230" s="43"/>
      <c r="O230" s="43"/>
      <c r="P230" s="43"/>
      <c r="Z230" s="43"/>
      <c r="AA230" s="43"/>
      <c r="AB230" s="43"/>
      <c r="AF230" s="43"/>
      <c r="AG230" s="278"/>
      <c r="AH230" s="43"/>
    </row>
    <row r="231" spans="4:34" hidden="1" x14ac:dyDescent="0.25">
      <c r="D231" s="43"/>
      <c r="E231" s="43"/>
      <c r="N231" s="43"/>
      <c r="O231" s="43"/>
      <c r="P231" s="43"/>
      <c r="Z231" s="43"/>
      <c r="AA231" s="43"/>
      <c r="AB231" s="43"/>
      <c r="AF231" s="43"/>
      <c r="AG231" s="278"/>
      <c r="AH231" s="43"/>
    </row>
    <row r="232" spans="4:34" hidden="1" x14ac:dyDescent="0.25">
      <c r="D232" s="43"/>
      <c r="E232" s="43"/>
      <c r="N232" s="43"/>
      <c r="O232" s="43"/>
      <c r="P232" s="43"/>
      <c r="Z232" s="43"/>
      <c r="AA232" s="43"/>
      <c r="AB232" s="43"/>
      <c r="AF232" s="43"/>
      <c r="AG232" s="278"/>
      <c r="AH232" s="43"/>
    </row>
    <row r="233" spans="4:34" hidden="1" x14ac:dyDescent="0.25">
      <c r="D233" s="43"/>
      <c r="E233" s="43"/>
      <c r="N233" s="43"/>
      <c r="O233" s="43"/>
      <c r="P233" s="43"/>
      <c r="Z233" s="43"/>
      <c r="AA233" s="43"/>
      <c r="AB233" s="43"/>
      <c r="AF233" s="43"/>
      <c r="AG233" s="278"/>
      <c r="AH233" s="43"/>
    </row>
    <row r="234" spans="4:34" hidden="1" x14ac:dyDescent="0.25">
      <c r="D234" s="43"/>
      <c r="E234" s="43"/>
      <c r="N234" s="43"/>
      <c r="O234" s="43"/>
      <c r="P234" s="43"/>
      <c r="Z234" s="43"/>
      <c r="AA234" s="43"/>
      <c r="AB234" s="43"/>
      <c r="AF234" s="43"/>
      <c r="AG234" s="278"/>
      <c r="AH234" s="43"/>
    </row>
    <row r="235" spans="4:34" hidden="1" x14ac:dyDescent="0.25">
      <c r="D235" s="43"/>
      <c r="E235" s="43"/>
      <c r="N235" s="43"/>
      <c r="O235" s="43"/>
      <c r="P235" s="43"/>
      <c r="Z235" s="43"/>
      <c r="AA235" s="43"/>
      <c r="AB235" s="43"/>
      <c r="AF235" s="43"/>
      <c r="AG235" s="278"/>
      <c r="AH235" s="43"/>
    </row>
    <row r="236" spans="4:34" hidden="1" x14ac:dyDescent="0.25">
      <c r="D236" s="43"/>
      <c r="E236" s="43"/>
      <c r="N236" s="43"/>
      <c r="O236" s="43"/>
      <c r="P236" s="43"/>
      <c r="Z236" s="43"/>
      <c r="AA236" s="43"/>
      <c r="AB236" s="43"/>
      <c r="AF236" s="43"/>
      <c r="AG236" s="278"/>
      <c r="AH236" s="43"/>
    </row>
    <row r="237" spans="4:34" hidden="1" x14ac:dyDescent="0.25">
      <c r="D237" s="43"/>
      <c r="E237" s="43"/>
      <c r="N237" s="43"/>
      <c r="O237" s="43"/>
      <c r="P237" s="43"/>
      <c r="Z237" s="43"/>
      <c r="AA237" s="43"/>
      <c r="AB237" s="43"/>
      <c r="AF237" s="43"/>
      <c r="AG237" s="278"/>
      <c r="AH237" s="43"/>
    </row>
    <row r="238" spans="4:34" hidden="1" x14ac:dyDescent="0.25">
      <c r="D238" s="43"/>
      <c r="E238" s="43"/>
      <c r="N238" s="43"/>
      <c r="O238" s="43"/>
      <c r="P238" s="43"/>
      <c r="Z238" s="43"/>
      <c r="AA238" s="43"/>
      <c r="AB238" s="43"/>
      <c r="AF238" s="43"/>
      <c r="AG238" s="278"/>
      <c r="AH238" s="43"/>
    </row>
    <row r="239" spans="4:34" hidden="1" x14ac:dyDescent="0.25">
      <c r="D239" s="43"/>
      <c r="E239" s="43"/>
      <c r="N239" s="43"/>
      <c r="O239" s="43"/>
      <c r="P239" s="43"/>
      <c r="Z239" s="43"/>
      <c r="AA239" s="43"/>
      <c r="AB239" s="43"/>
      <c r="AF239" s="43"/>
      <c r="AG239" s="278"/>
      <c r="AH239" s="43"/>
    </row>
    <row r="240" spans="4:34" hidden="1" x14ac:dyDescent="0.25">
      <c r="D240" s="43"/>
      <c r="E240" s="43"/>
      <c r="N240" s="43"/>
      <c r="O240" s="43"/>
      <c r="P240" s="43"/>
      <c r="Z240" s="43"/>
      <c r="AA240" s="43"/>
      <c r="AB240" s="43"/>
      <c r="AF240" s="43"/>
      <c r="AG240" s="278"/>
      <c r="AH240" s="43"/>
    </row>
    <row r="241" spans="4:34" hidden="1" x14ac:dyDescent="0.25">
      <c r="D241" s="43"/>
      <c r="E241" s="43"/>
      <c r="N241" s="43"/>
      <c r="O241" s="43"/>
      <c r="P241" s="43"/>
      <c r="Z241" s="43"/>
      <c r="AA241" s="43"/>
      <c r="AB241" s="43"/>
      <c r="AF241" s="43"/>
      <c r="AG241" s="278"/>
      <c r="AH241" s="43"/>
    </row>
    <row r="242" spans="4:34" hidden="1" x14ac:dyDescent="0.25">
      <c r="D242" s="43"/>
      <c r="E242" s="43"/>
      <c r="N242" s="43"/>
      <c r="O242" s="43"/>
      <c r="P242" s="43"/>
      <c r="Z242" s="43"/>
      <c r="AA242" s="43"/>
      <c r="AB242" s="43"/>
      <c r="AF242" s="43"/>
      <c r="AG242" s="278"/>
      <c r="AH242" s="43"/>
    </row>
    <row r="243" spans="4:34" hidden="1" x14ac:dyDescent="0.25">
      <c r="D243" s="43"/>
      <c r="E243" s="43"/>
      <c r="N243" s="43"/>
      <c r="O243" s="43"/>
      <c r="P243" s="43"/>
      <c r="Z243" s="43"/>
      <c r="AA243" s="43"/>
      <c r="AB243" s="43"/>
      <c r="AF243" s="43"/>
      <c r="AG243" s="278"/>
      <c r="AH243" s="43"/>
    </row>
    <row r="244" spans="4:34" hidden="1" x14ac:dyDescent="0.25">
      <c r="D244" s="43"/>
      <c r="E244" s="43"/>
      <c r="N244" s="43"/>
      <c r="O244" s="43"/>
      <c r="P244" s="43"/>
      <c r="Z244" s="43"/>
      <c r="AA244" s="43"/>
      <c r="AB244" s="43"/>
      <c r="AF244" s="43"/>
      <c r="AG244" s="278"/>
      <c r="AH244" s="43"/>
    </row>
    <row r="245" spans="4:34" hidden="1" x14ac:dyDescent="0.25">
      <c r="D245" s="43"/>
      <c r="E245" s="43"/>
      <c r="N245" s="43"/>
      <c r="O245" s="43"/>
      <c r="P245" s="43"/>
      <c r="Z245" s="43"/>
      <c r="AA245" s="43"/>
      <c r="AB245" s="43"/>
      <c r="AF245" s="43"/>
      <c r="AG245" s="278"/>
      <c r="AH245" s="43"/>
    </row>
    <row r="246" spans="4:34" hidden="1" x14ac:dyDescent="0.25">
      <c r="D246" s="43"/>
      <c r="E246" s="43"/>
      <c r="N246" s="43"/>
      <c r="O246" s="43"/>
      <c r="P246" s="43"/>
      <c r="Z246" s="43"/>
      <c r="AA246" s="43"/>
      <c r="AB246" s="43"/>
      <c r="AF246" s="43"/>
      <c r="AG246" s="278"/>
      <c r="AH246" s="43"/>
    </row>
    <row r="247" spans="4:34" hidden="1" x14ac:dyDescent="0.25">
      <c r="D247" s="43"/>
      <c r="E247" s="43"/>
      <c r="N247" s="43"/>
      <c r="O247" s="43"/>
      <c r="P247" s="43"/>
      <c r="Z247" s="43"/>
      <c r="AA247" s="43"/>
      <c r="AB247" s="43"/>
      <c r="AF247" s="43"/>
      <c r="AG247" s="278"/>
      <c r="AH247" s="43"/>
    </row>
    <row r="248" spans="4:34" hidden="1" x14ac:dyDescent="0.25">
      <c r="D248" s="43"/>
      <c r="E248" s="43"/>
      <c r="N248" s="43"/>
      <c r="O248" s="43"/>
      <c r="P248" s="43"/>
      <c r="Z248" s="43"/>
      <c r="AA248" s="43"/>
      <c r="AB248" s="43"/>
      <c r="AF248" s="43"/>
      <c r="AG248" s="278"/>
      <c r="AH248" s="43"/>
    </row>
    <row r="249" spans="4:34" hidden="1" x14ac:dyDescent="0.25">
      <c r="D249" s="43"/>
      <c r="E249" s="43"/>
      <c r="N249" s="43"/>
      <c r="O249" s="43"/>
      <c r="P249" s="43"/>
      <c r="Z249" s="43"/>
      <c r="AA249" s="43"/>
      <c r="AB249" s="43"/>
      <c r="AF249" s="43"/>
      <c r="AG249" s="278"/>
      <c r="AH249" s="43"/>
    </row>
    <row r="250" spans="4:34" hidden="1" x14ac:dyDescent="0.25">
      <c r="D250" s="43"/>
      <c r="E250" s="43"/>
      <c r="N250" s="43"/>
      <c r="O250" s="43"/>
      <c r="P250" s="43"/>
      <c r="Z250" s="43"/>
      <c r="AA250" s="43"/>
      <c r="AB250" s="43"/>
      <c r="AF250" s="43"/>
      <c r="AG250" s="278"/>
      <c r="AH250" s="43"/>
    </row>
    <row r="251" spans="4:34" hidden="1" x14ac:dyDescent="0.25">
      <c r="D251" s="43"/>
      <c r="E251" s="43"/>
      <c r="N251" s="43"/>
      <c r="O251" s="43"/>
      <c r="P251" s="43"/>
      <c r="Z251" s="43"/>
      <c r="AA251" s="43"/>
      <c r="AB251" s="43"/>
      <c r="AF251" s="43"/>
      <c r="AG251" s="278"/>
      <c r="AH251" s="43"/>
    </row>
    <row r="252" spans="4:34" hidden="1" x14ac:dyDescent="0.25">
      <c r="D252" s="43"/>
      <c r="E252" s="43"/>
      <c r="N252" s="43"/>
      <c r="O252" s="43"/>
      <c r="P252" s="43"/>
      <c r="Z252" s="43"/>
      <c r="AA252" s="43"/>
      <c r="AB252" s="43"/>
      <c r="AF252" s="43"/>
      <c r="AG252" s="278"/>
      <c r="AH252" s="43"/>
    </row>
    <row r="253" spans="4:34" hidden="1" x14ac:dyDescent="0.25">
      <c r="D253" s="43"/>
      <c r="E253" s="43"/>
      <c r="N253" s="43"/>
      <c r="O253" s="43"/>
      <c r="P253" s="43"/>
      <c r="Z253" s="43"/>
      <c r="AA253" s="43"/>
      <c r="AB253" s="43"/>
      <c r="AF253" s="43"/>
      <c r="AG253" s="278"/>
      <c r="AH253" s="43"/>
    </row>
    <row r="254" spans="4:34" hidden="1" x14ac:dyDescent="0.25">
      <c r="D254" s="43"/>
      <c r="E254" s="43"/>
      <c r="N254" s="43"/>
      <c r="O254" s="43"/>
      <c r="P254" s="43"/>
      <c r="Z254" s="43"/>
      <c r="AA254" s="43"/>
      <c r="AB254" s="43"/>
      <c r="AF254" s="43"/>
      <c r="AG254" s="278"/>
      <c r="AH254" s="43"/>
    </row>
    <row r="255" spans="4:34" hidden="1" x14ac:dyDescent="0.25">
      <c r="D255" s="43"/>
      <c r="E255" s="43"/>
      <c r="N255" s="43"/>
      <c r="O255" s="43"/>
      <c r="P255" s="43"/>
      <c r="Z255" s="43"/>
      <c r="AA255" s="43"/>
      <c r="AB255" s="43"/>
      <c r="AF255" s="43"/>
      <c r="AG255" s="278"/>
      <c r="AH255" s="43"/>
    </row>
    <row r="256" spans="4:34" hidden="1" x14ac:dyDescent="0.25">
      <c r="D256" s="43"/>
      <c r="E256" s="43"/>
      <c r="N256" s="43"/>
      <c r="O256" s="43"/>
      <c r="P256" s="43"/>
      <c r="Z256" s="43"/>
      <c r="AA256" s="43"/>
      <c r="AB256" s="43"/>
      <c r="AF256" s="43"/>
      <c r="AG256" s="278"/>
      <c r="AH256" s="43"/>
    </row>
    <row r="257" spans="4:34" hidden="1" x14ac:dyDescent="0.25">
      <c r="D257" s="43"/>
      <c r="E257" s="43"/>
      <c r="N257" s="43"/>
      <c r="O257" s="43"/>
      <c r="P257" s="43"/>
      <c r="Z257" s="43"/>
      <c r="AA257" s="43"/>
      <c r="AB257" s="43"/>
      <c r="AF257" s="43"/>
      <c r="AG257" s="278"/>
      <c r="AH257" s="43"/>
    </row>
    <row r="258" spans="4:34" hidden="1" x14ac:dyDescent="0.25">
      <c r="D258" s="43"/>
      <c r="E258" s="43"/>
      <c r="N258" s="43"/>
      <c r="O258" s="43"/>
      <c r="P258" s="43"/>
      <c r="Z258" s="43"/>
      <c r="AA258" s="43"/>
      <c r="AB258" s="43"/>
      <c r="AF258" s="43"/>
      <c r="AG258" s="278"/>
      <c r="AH258" s="43"/>
    </row>
    <row r="259" spans="4:34" hidden="1" x14ac:dyDescent="0.25">
      <c r="D259" s="43"/>
      <c r="E259" s="43"/>
      <c r="N259" s="43"/>
      <c r="O259" s="43"/>
      <c r="P259" s="43"/>
      <c r="Z259" s="43"/>
      <c r="AA259" s="43"/>
      <c r="AB259" s="43"/>
      <c r="AF259" s="43"/>
      <c r="AG259" s="278"/>
      <c r="AH259" s="43"/>
    </row>
    <row r="260" spans="4:34" hidden="1" x14ac:dyDescent="0.25">
      <c r="D260" s="43"/>
      <c r="E260" s="43"/>
      <c r="N260" s="43"/>
      <c r="O260" s="43"/>
      <c r="P260" s="43"/>
      <c r="Z260" s="43"/>
      <c r="AA260" s="43"/>
      <c r="AB260" s="43"/>
      <c r="AF260" s="43"/>
      <c r="AG260" s="278"/>
      <c r="AH260" s="43"/>
    </row>
    <row r="261" spans="4:34" hidden="1" x14ac:dyDescent="0.25">
      <c r="D261" s="43"/>
      <c r="E261" s="43"/>
      <c r="N261" s="43"/>
      <c r="O261" s="43"/>
      <c r="P261" s="43"/>
      <c r="Z261" s="43"/>
      <c r="AA261" s="43"/>
      <c r="AB261" s="43"/>
      <c r="AF261" s="43"/>
      <c r="AG261" s="278"/>
      <c r="AH261" s="43"/>
    </row>
    <row r="262" spans="4:34" hidden="1" x14ac:dyDescent="0.25">
      <c r="D262" s="43"/>
      <c r="E262" s="43"/>
      <c r="N262" s="43"/>
      <c r="O262" s="43"/>
      <c r="P262" s="43"/>
      <c r="Z262" s="43"/>
      <c r="AA262" s="43"/>
      <c r="AB262" s="43"/>
      <c r="AF262" s="43"/>
      <c r="AG262" s="278"/>
      <c r="AH262" s="43"/>
    </row>
    <row r="263" spans="4:34" hidden="1" x14ac:dyDescent="0.25">
      <c r="D263" s="43"/>
      <c r="E263" s="43"/>
      <c r="N263" s="43"/>
      <c r="O263" s="43"/>
      <c r="P263" s="43"/>
      <c r="Z263" s="43"/>
      <c r="AA263" s="43"/>
      <c r="AB263" s="43"/>
      <c r="AF263" s="43"/>
      <c r="AG263" s="278"/>
      <c r="AH263" s="43"/>
    </row>
    <row r="264" spans="4:34" hidden="1" x14ac:dyDescent="0.25">
      <c r="D264" s="43"/>
      <c r="E264" s="43"/>
      <c r="N264" s="43"/>
      <c r="O264" s="43"/>
      <c r="P264" s="43"/>
      <c r="Z264" s="43"/>
      <c r="AA264" s="43"/>
      <c r="AB264" s="43"/>
      <c r="AF264" s="43"/>
      <c r="AG264" s="278"/>
      <c r="AH264" s="43"/>
    </row>
    <row r="265" spans="4:34" hidden="1" x14ac:dyDescent="0.25">
      <c r="D265" s="43"/>
      <c r="E265" s="43"/>
      <c r="N265" s="43"/>
      <c r="O265" s="43"/>
      <c r="P265" s="43"/>
      <c r="Z265" s="43"/>
      <c r="AA265" s="43"/>
      <c r="AB265" s="43"/>
      <c r="AF265" s="43"/>
      <c r="AG265" s="278"/>
      <c r="AH265" s="43"/>
    </row>
    <row r="266" spans="4:34" hidden="1" x14ac:dyDescent="0.25">
      <c r="D266" s="43"/>
      <c r="E266" s="43"/>
      <c r="N266" s="43"/>
      <c r="O266" s="43"/>
      <c r="P266" s="43"/>
      <c r="Z266" s="43"/>
      <c r="AA266" s="43"/>
      <c r="AB266" s="43"/>
      <c r="AF266" s="43"/>
      <c r="AG266" s="278"/>
      <c r="AH266" s="43"/>
    </row>
    <row r="267" spans="4:34" hidden="1" x14ac:dyDescent="0.25">
      <c r="D267" s="43"/>
      <c r="E267" s="43"/>
      <c r="N267" s="43"/>
      <c r="O267" s="43"/>
      <c r="P267" s="43"/>
      <c r="Z267" s="43"/>
      <c r="AA267" s="43"/>
      <c r="AB267" s="43"/>
      <c r="AF267" s="43"/>
      <c r="AG267" s="278"/>
      <c r="AH267" s="43"/>
    </row>
    <row r="268" spans="4:34" hidden="1" x14ac:dyDescent="0.25">
      <c r="D268" s="43"/>
      <c r="E268" s="43"/>
      <c r="N268" s="43"/>
      <c r="O268" s="43"/>
      <c r="P268" s="43"/>
      <c r="Z268" s="43"/>
      <c r="AA268" s="43"/>
      <c r="AB268" s="43"/>
      <c r="AF268" s="43"/>
      <c r="AG268" s="278"/>
      <c r="AH268" s="43"/>
    </row>
    <row r="269" spans="4:34" hidden="1" x14ac:dyDescent="0.25">
      <c r="D269" s="43"/>
      <c r="E269" s="43"/>
      <c r="N269" s="43"/>
      <c r="O269" s="43"/>
      <c r="P269" s="43"/>
      <c r="Z269" s="43"/>
      <c r="AA269" s="43"/>
      <c r="AB269" s="43"/>
      <c r="AF269" s="43"/>
      <c r="AG269" s="278"/>
      <c r="AH269" s="43"/>
    </row>
    <row r="270" spans="4:34" hidden="1" x14ac:dyDescent="0.25">
      <c r="D270" s="43"/>
      <c r="E270" s="43"/>
      <c r="N270" s="43"/>
      <c r="O270" s="43"/>
      <c r="P270" s="43"/>
      <c r="Z270" s="43"/>
      <c r="AA270" s="43"/>
      <c r="AB270" s="43"/>
      <c r="AF270" s="43"/>
      <c r="AG270" s="278"/>
      <c r="AH270" s="43"/>
    </row>
    <row r="271" spans="4:34" hidden="1" x14ac:dyDescent="0.25">
      <c r="D271" s="43"/>
      <c r="E271" s="43"/>
      <c r="N271" s="43"/>
      <c r="O271" s="43"/>
      <c r="P271" s="43"/>
      <c r="Z271" s="43"/>
      <c r="AA271" s="43"/>
      <c r="AB271" s="43"/>
      <c r="AF271" s="43"/>
      <c r="AG271" s="278"/>
      <c r="AH271" s="43"/>
    </row>
    <row r="272" spans="4:34" hidden="1" x14ac:dyDescent="0.25">
      <c r="D272" s="43"/>
      <c r="E272" s="43"/>
      <c r="N272" s="43"/>
      <c r="O272" s="43"/>
      <c r="P272" s="43"/>
      <c r="Z272" s="43"/>
      <c r="AA272" s="43"/>
      <c r="AB272" s="43"/>
      <c r="AF272" s="43"/>
      <c r="AG272" s="278"/>
      <c r="AH272" s="43"/>
    </row>
    <row r="273" spans="4:34" hidden="1" x14ac:dyDescent="0.25">
      <c r="D273" s="43"/>
      <c r="E273" s="43"/>
      <c r="N273" s="43"/>
      <c r="O273" s="43"/>
      <c r="P273" s="43"/>
      <c r="Z273" s="43"/>
      <c r="AA273" s="43"/>
      <c r="AB273" s="43"/>
      <c r="AF273" s="43"/>
      <c r="AG273" s="278"/>
      <c r="AH273" s="43"/>
    </row>
    <row r="274" spans="4:34" hidden="1" x14ac:dyDescent="0.25">
      <c r="D274" s="43"/>
      <c r="E274" s="43"/>
      <c r="N274" s="43"/>
      <c r="O274" s="43"/>
      <c r="P274" s="43"/>
      <c r="Z274" s="43"/>
      <c r="AA274" s="43"/>
      <c r="AB274" s="43"/>
      <c r="AF274" s="43"/>
      <c r="AG274" s="278"/>
      <c r="AH274" s="43"/>
    </row>
    <row r="275" spans="4:34" hidden="1" x14ac:dyDescent="0.25">
      <c r="D275" s="43"/>
      <c r="E275" s="43"/>
      <c r="N275" s="43"/>
      <c r="O275" s="43"/>
      <c r="P275" s="43"/>
      <c r="Z275" s="43"/>
      <c r="AA275" s="43"/>
      <c r="AB275" s="43"/>
      <c r="AF275" s="43"/>
      <c r="AG275" s="278"/>
      <c r="AH275" s="43"/>
    </row>
    <row r="276" spans="4:34" hidden="1" x14ac:dyDescent="0.25">
      <c r="D276" s="43"/>
      <c r="E276" s="43"/>
      <c r="N276" s="43"/>
      <c r="O276" s="43"/>
      <c r="P276" s="43"/>
      <c r="Z276" s="43"/>
      <c r="AA276" s="43"/>
      <c r="AB276" s="43"/>
      <c r="AF276" s="43"/>
      <c r="AG276" s="278"/>
      <c r="AH276" s="43"/>
    </row>
    <row r="277" spans="4:34" hidden="1" x14ac:dyDescent="0.25">
      <c r="D277" s="43"/>
      <c r="E277" s="43"/>
      <c r="N277" s="43"/>
      <c r="O277" s="43"/>
      <c r="P277" s="43"/>
      <c r="Z277" s="43"/>
      <c r="AA277" s="43"/>
      <c r="AB277" s="43"/>
      <c r="AF277" s="43"/>
      <c r="AG277" s="278"/>
      <c r="AH277" s="43"/>
    </row>
    <row r="278" spans="4:34" hidden="1" x14ac:dyDescent="0.25">
      <c r="D278" s="43"/>
      <c r="E278" s="43"/>
      <c r="N278" s="43"/>
      <c r="O278" s="43"/>
      <c r="P278" s="43"/>
      <c r="Z278" s="43"/>
      <c r="AA278" s="43"/>
      <c r="AB278" s="43"/>
      <c r="AF278" s="43"/>
      <c r="AG278" s="278"/>
      <c r="AH278" s="43"/>
    </row>
    <row r="279" spans="4:34" hidden="1" x14ac:dyDescent="0.25">
      <c r="D279" s="43"/>
      <c r="E279" s="43"/>
      <c r="N279" s="43"/>
      <c r="O279" s="43"/>
      <c r="P279" s="43"/>
      <c r="Z279" s="43"/>
      <c r="AA279" s="43"/>
      <c r="AB279" s="43"/>
      <c r="AF279" s="43"/>
      <c r="AG279" s="278"/>
      <c r="AH279" s="43"/>
    </row>
    <row r="280" spans="4:34" hidden="1" x14ac:dyDescent="0.25">
      <c r="D280" s="43"/>
      <c r="E280" s="43"/>
      <c r="N280" s="43"/>
      <c r="O280" s="43"/>
      <c r="P280" s="43"/>
      <c r="Z280" s="43"/>
      <c r="AA280" s="43"/>
      <c r="AB280" s="43"/>
      <c r="AF280" s="43"/>
      <c r="AG280" s="278"/>
      <c r="AH280" s="43"/>
    </row>
    <row r="281" spans="4:34" hidden="1" x14ac:dyDescent="0.25">
      <c r="D281" s="43"/>
      <c r="E281" s="43"/>
      <c r="N281" s="43"/>
      <c r="O281" s="43"/>
      <c r="P281" s="43"/>
      <c r="Z281" s="43"/>
      <c r="AA281" s="43"/>
      <c r="AB281" s="43"/>
      <c r="AF281" s="43"/>
      <c r="AG281" s="278"/>
      <c r="AH281" s="43"/>
    </row>
    <row r="282" spans="4:34" hidden="1" x14ac:dyDescent="0.25">
      <c r="D282" s="43"/>
      <c r="E282" s="43"/>
      <c r="N282" s="43"/>
      <c r="O282" s="43"/>
      <c r="P282" s="43"/>
      <c r="Z282" s="43"/>
      <c r="AA282" s="43"/>
      <c r="AB282" s="43"/>
      <c r="AF282" s="43"/>
      <c r="AG282" s="278"/>
      <c r="AH282" s="43"/>
    </row>
    <row r="283" spans="4:34" hidden="1" x14ac:dyDescent="0.25">
      <c r="D283" s="43"/>
      <c r="E283" s="43"/>
      <c r="N283" s="43"/>
      <c r="O283" s="43"/>
      <c r="P283" s="43"/>
      <c r="Z283" s="43"/>
      <c r="AA283" s="43"/>
      <c r="AB283" s="43"/>
      <c r="AF283" s="43"/>
      <c r="AG283" s="278"/>
      <c r="AH283" s="43"/>
    </row>
    <row r="284" spans="4:34" hidden="1" x14ac:dyDescent="0.25">
      <c r="D284" s="43"/>
      <c r="E284" s="43"/>
      <c r="N284" s="43"/>
      <c r="O284" s="43"/>
      <c r="P284" s="43"/>
      <c r="Z284" s="43"/>
      <c r="AA284" s="43"/>
      <c r="AB284" s="43"/>
      <c r="AF284" s="43"/>
      <c r="AG284" s="278"/>
      <c r="AH284" s="43"/>
    </row>
    <row r="285" spans="4:34" hidden="1" x14ac:dyDescent="0.25">
      <c r="D285" s="43"/>
      <c r="E285" s="43"/>
      <c r="N285" s="43"/>
      <c r="O285" s="43"/>
      <c r="P285" s="43"/>
      <c r="Z285" s="43"/>
      <c r="AA285" s="43"/>
      <c r="AB285" s="43"/>
      <c r="AF285" s="43"/>
      <c r="AG285" s="278"/>
      <c r="AH285" s="43"/>
    </row>
    <row r="286" spans="4:34" hidden="1" x14ac:dyDescent="0.25">
      <c r="D286" s="43"/>
      <c r="E286" s="43"/>
      <c r="N286" s="43"/>
      <c r="O286" s="43"/>
      <c r="P286" s="43"/>
      <c r="Z286" s="43"/>
      <c r="AA286" s="43"/>
      <c r="AB286" s="43"/>
      <c r="AF286" s="43"/>
      <c r="AG286" s="278"/>
      <c r="AH286" s="43"/>
    </row>
    <row r="287" spans="4:34" hidden="1" x14ac:dyDescent="0.25">
      <c r="D287" s="43"/>
      <c r="E287" s="43"/>
      <c r="N287" s="43"/>
      <c r="O287" s="43"/>
      <c r="P287" s="43"/>
      <c r="Z287" s="43"/>
      <c r="AA287" s="43"/>
      <c r="AB287" s="43"/>
      <c r="AF287" s="43"/>
      <c r="AG287" s="278"/>
      <c r="AH287" s="43"/>
    </row>
    <row r="288" spans="4:34" hidden="1" x14ac:dyDescent="0.25">
      <c r="D288" s="43"/>
      <c r="E288" s="43"/>
      <c r="N288" s="43"/>
      <c r="O288" s="43"/>
      <c r="P288" s="43"/>
      <c r="Z288" s="43"/>
      <c r="AA288" s="43"/>
      <c r="AB288" s="43"/>
      <c r="AF288" s="43"/>
      <c r="AG288" s="278"/>
      <c r="AH288" s="43"/>
    </row>
    <row r="289" spans="4:34" hidden="1" x14ac:dyDescent="0.25">
      <c r="D289" s="43"/>
      <c r="E289" s="43"/>
      <c r="N289" s="43"/>
      <c r="O289" s="43"/>
      <c r="P289" s="43"/>
      <c r="Z289" s="43"/>
      <c r="AA289" s="43"/>
      <c r="AB289" s="43"/>
      <c r="AF289" s="43"/>
      <c r="AG289" s="278"/>
      <c r="AH289" s="43"/>
    </row>
    <row r="290" spans="4:34" hidden="1" x14ac:dyDescent="0.25">
      <c r="D290" s="43"/>
      <c r="E290" s="43"/>
      <c r="N290" s="43"/>
      <c r="O290" s="43"/>
      <c r="P290" s="43"/>
      <c r="Z290" s="43"/>
      <c r="AA290" s="43"/>
      <c r="AB290" s="43"/>
      <c r="AF290" s="43"/>
      <c r="AG290" s="278"/>
      <c r="AH290" s="43"/>
    </row>
    <row r="291" spans="4:34" hidden="1" x14ac:dyDescent="0.25">
      <c r="D291" s="43"/>
      <c r="E291" s="43"/>
      <c r="N291" s="43"/>
      <c r="O291" s="43"/>
      <c r="P291" s="43"/>
      <c r="Z291" s="43"/>
      <c r="AA291" s="43"/>
      <c r="AB291" s="43"/>
      <c r="AF291" s="43"/>
      <c r="AG291" s="278"/>
      <c r="AH291" s="43"/>
    </row>
    <row r="292" spans="4:34" hidden="1" x14ac:dyDescent="0.25">
      <c r="D292" s="43"/>
      <c r="E292" s="43"/>
      <c r="N292" s="43"/>
      <c r="O292" s="43"/>
      <c r="P292" s="43"/>
      <c r="Z292" s="43"/>
      <c r="AA292" s="43"/>
      <c r="AB292" s="43"/>
      <c r="AF292" s="43"/>
      <c r="AG292" s="278"/>
      <c r="AH292" s="43"/>
    </row>
    <row r="293" spans="4:34" hidden="1" x14ac:dyDescent="0.25">
      <c r="D293" s="43"/>
      <c r="E293" s="43"/>
      <c r="N293" s="43"/>
      <c r="O293" s="43"/>
      <c r="P293" s="43"/>
      <c r="Z293" s="43"/>
      <c r="AA293" s="43"/>
      <c r="AB293" s="43"/>
      <c r="AF293" s="43"/>
      <c r="AG293" s="278"/>
      <c r="AH293" s="43"/>
    </row>
    <row r="294" spans="4:34" hidden="1" x14ac:dyDescent="0.25">
      <c r="D294" s="43"/>
      <c r="E294" s="43"/>
      <c r="N294" s="43"/>
      <c r="O294" s="43"/>
      <c r="P294" s="43"/>
      <c r="Z294" s="43"/>
      <c r="AA294" s="43"/>
      <c r="AB294" s="43"/>
      <c r="AF294" s="43"/>
      <c r="AG294" s="278"/>
      <c r="AH294" s="43"/>
    </row>
    <row r="295" spans="4:34" hidden="1" x14ac:dyDescent="0.25">
      <c r="D295" s="43"/>
      <c r="E295" s="43"/>
      <c r="N295" s="43"/>
      <c r="O295" s="43"/>
      <c r="P295" s="43"/>
      <c r="Z295" s="43"/>
      <c r="AA295" s="43"/>
      <c r="AB295" s="43"/>
      <c r="AF295" s="43"/>
      <c r="AG295" s="278"/>
      <c r="AH295" s="43"/>
    </row>
    <row r="296" spans="4:34" hidden="1" x14ac:dyDescent="0.25">
      <c r="D296" s="43"/>
      <c r="E296" s="43"/>
      <c r="N296" s="43"/>
      <c r="O296" s="43"/>
      <c r="P296" s="43"/>
      <c r="Z296" s="43"/>
      <c r="AA296" s="43"/>
      <c r="AB296" s="43"/>
      <c r="AF296" s="43"/>
      <c r="AG296" s="278"/>
      <c r="AH296" s="43"/>
    </row>
    <row r="297" spans="4:34" hidden="1" x14ac:dyDescent="0.25">
      <c r="D297" s="43"/>
      <c r="E297" s="43"/>
      <c r="N297" s="43"/>
      <c r="O297" s="43"/>
      <c r="P297" s="43"/>
      <c r="Z297" s="43"/>
      <c r="AA297" s="43"/>
      <c r="AB297" s="43"/>
      <c r="AF297" s="43"/>
      <c r="AG297" s="278"/>
      <c r="AH297" s="43"/>
    </row>
    <row r="298" spans="4:34" hidden="1" x14ac:dyDescent="0.25">
      <c r="D298" s="43"/>
      <c r="E298" s="43"/>
      <c r="N298" s="43"/>
      <c r="O298" s="43"/>
      <c r="P298" s="43"/>
      <c r="Z298" s="43"/>
      <c r="AA298" s="43"/>
      <c r="AB298" s="43"/>
      <c r="AF298" s="43"/>
      <c r="AG298" s="278"/>
      <c r="AH298" s="43"/>
    </row>
    <row r="299" spans="4:34" hidden="1" x14ac:dyDescent="0.25">
      <c r="D299" s="43"/>
      <c r="E299" s="43"/>
      <c r="N299" s="43"/>
      <c r="O299" s="43"/>
      <c r="P299" s="43"/>
      <c r="Z299" s="43"/>
      <c r="AA299" s="43"/>
      <c r="AB299" s="43"/>
      <c r="AF299" s="43"/>
      <c r="AG299" s="278"/>
      <c r="AH299" s="43"/>
    </row>
    <row r="300" spans="4:34" hidden="1" x14ac:dyDescent="0.25">
      <c r="D300" s="43"/>
      <c r="E300" s="43"/>
      <c r="N300" s="43"/>
      <c r="O300" s="43"/>
      <c r="P300" s="43"/>
      <c r="Z300" s="43"/>
      <c r="AA300" s="43"/>
      <c r="AB300" s="43"/>
      <c r="AF300" s="43"/>
      <c r="AG300" s="278"/>
      <c r="AH300" s="43"/>
    </row>
    <row r="301" spans="4:34" hidden="1" x14ac:dyDescent="0.25">
      <c r="D301" s="43"/>
      <c r="E301" s="43"/>
      <c r="N301" s="43"/>
      <c r="O301" s="43"/>
      <c r="P301" s="43"/>
      <c r="Z301" s="43"/>
      <c r="AA301" s="43"/>
      <c r="AB301" s="43"/>
      <c r="AF301" s="43"/>
      <c r="AG301" s="278"/>
      <c r="AH301" s="43"/>
    </row>
    <row r="302" spans="4:34" hidden="1" x14ac:dyDescent="0.25">
      <c r="D302" s="43"/>
      <c r="E302" s="43"/>
      <c r="N302" s="43"/>
      <c r="O302" s="43"/>
      <c r="P302" s="43"/>
      <c r="Z302" s="43"/>
      <c r="AA302" s="43"/>
      <c r="AB302" s="43"/>
      <c r="AF302" s="43"/>
      <c r="AG302" s="278"/>
      <c r="AH302" s="43"/>
    </row>
    <row r="303" spans="4:34" hidden="1" x14ac:dyDescent="0.25">
      <c r="D303" s="43"/>
      <c r="E303" s="43"/>
      <c r="N303" s="43"/>
      <c r="O303" s="43"/>
      <c r="P303" s="43"/>
      <c r="Z303" s="43"/>
      <c r="AA303" s="43"/>
      <c r="AB303" s="43"/>
      <c r="AF303" s="43"/>
      <c r="AG303" s="278"/>
      <c r="AH303" s="43"/>
    </row>
    <row r="304" spans="4:34" hidden="1" x14ac:dyDescent="0.25">
      <c r="D304" s="43"/>
      <c r="E304" s="43"/>
      <c r="N304" s="43"/>
      <c r="O304" s="43"/>
      <c r="P304" s="43"/>
      <c r="Z304" s="43"/>
      <c r="AA304" s="43"/>
      <c r="AB304" s="43"/>
      <c r="AF304" s="43"/>
      <c r="AG304" s="278"/>
      <c r="AH304" s="43"/>
    </row>
    <row r="305" spans="4:34" hidden="1" x14ac:dyDescent="0.25">
      <c r="D305" s="43"/>
      <c r="E305" s="43"/>
      <c r="N305" s="43"/>
      <c r="O305" s="43"/>
      <c r="P305" s="43"/>
      <c r="Z305" s="43"/>
      <c r="AA305" s="43"/>
      <c r="AB305" s="43"/>
      <c r="AF305" s="43"/>
      <c r="AG305" s="278"/>
      <c r="AH305" s="43"/>
    </row>
    <row r="306" spans="4:34" hidden="1" x14ac:dyDescent="0.25">
      <c r="D306" s="43"/>
      <c r="E306" s="43"/>
      <c r="N306" s="43"/>
      <c r="O306" s="43"/>
      <c r="P306" s="43"/>
      <c r="Z306" s="43"/>
      <c r="AA306" s="43"/>
      <c r="AB306" s="43"/>
      <c r="AF306" s="43"/>
      <c r="AG306" s="278"/>
      <c r="AH306" s="43"/>
    </row>
    <row r="307" spans="4:34" hidden="1" x14ac:dyDescent="0.25">
      <c r="D307" s="43"/>
      <c r="E307" s="43"/>
      <c r="N307" s="43"/>
      <c r="O307" s="43"/>
      <c r="P307" s="43"/>
      <c r="Z307" s="43"/>
      <c r="AA307" s="43"/>
      <c r="AB307" s="43"/>
      <c r="AF307" s="43"/>
      <c r="AG307" s="278"/>
      <c r="AH307" s="43"/>
    </row>
    <row r="308" spans="4:34" hidden="1" x14ac:dyDescent="0.25">
      <c r="D308" s="43"/>
      <c r="E308" s="43"/>
      <c r="N308" s="43"/>
      <c r="O308" s="43"/>
      <c r="P308" s="43"/>
      <c r="Z308" s="43"/>
      <c r="AA308" s="43"/>
      <c r="AB308" s="43"/>
      <c r="AF308" s="43"/>
      <c r="AG308" s="278"/>
      <c r="AH308" s="43"/>
    </row>
    <row r="309" spans="4:34" hidden="1" x14ac:dyDescent="0.25">
      <c r="D309" s="43"/>
      <c r="E309" s="43"/>
      <c r="N309" s="43"/>
      <c r="O309" s="43"/>
      <c r="P309" s="43"/>
      <c r="Z309" s="43"/>
      <c r="AA309" s="43"/>
      <c r="AB309" s="43"/>
      <c r="AF309" s="43"/>
      <c r="AG309" s="278"/>
      <c r="AH309" s="43"/>
    </row>
    <row r="310" spans="4:34" hidden="1" x14ac:dyDescent="0.25">
      <c r="D310" s="43"/>
      <c r="E310" s="43"/>
      <c r="N310" s="43"/>
      <c r="O310" s="43"/>
      <c r="P310" s="43"/>
      <c r="Z310" s="43"/>
      <c r="AA310" s="43"/>
      <c r="AB310" s="43"/>
      <c r="AF310" s="43"/>
      <c r="AG310" s="278"/>
      <c r="AH310" s="43"/>
    </row>
    <row r="311" spans="4:34" hidden="1" x14ac:dyDescent="0.25">
      <c r="D311" s="43"/>
      <c r="E311" s="43"/>
      <c r="N311" s="43"/>
      <c r="O311" s="43"/>
      <c r="P311" s="43"/>
      <c r="Z311" s="43"/>
      <c r="AA311" s="43"/>
      <c r="AB311" s="43"/>
      <c r="AF311" s="43"/>
      <c r="AG311" s="278"/>
      <c r="AH311" s="43"/>
    </row>
    <row r="312" spans="4:34" hidden="1" x14ac:dyDescent="0.25">
      <c r="D312" s="43"/>
      <c r="E312" s="43"/>
      <c r="N312" s="43"/>
      <c r="O312" s="43"/>
      <c r="P312" s="43"/>
      <c r="Z312" s="43"/>
      <c r="AA312" s="43"/>
      <c r="AB312" s="43"/>
      <c r="AF312" s="43"/>
      <c r="AG312" s="278"/>
      <c r="AH312" s="43"/>
    </row>
    <row r="313" spans="4:34" hidden="1" x14ac:dyDescent="0.25">
      <c r="D313" s="43"/>
      <c r="E313" s="43"/>
      <c r="N313" s="43"/>
      <c r="O313" s="43"/>
      <c r="P313" s="43"/>
      <c r="Z313" s="43"/>
      <c r="AA313" s="43"/>
      <c r="AB313" s="43"/>
      <c r="AF313" s="43"/>
      <c r="AG313" s="278"/>
      <c r="AH313" s="43"/>
    </row>
    <row r="314" spans="4:34" hidden="1" x14ac:dyDescent="0.25">
      <c r="D314" s="43"/>
      <c r="E314" s="43"/>
      <c r="N314" s="43"/>
      <c r="O314" s="43"/>
      <c r="P314" s="43"/>
      <c r="Z314" s="43"/>
      <c r="AA314" s="43"/>
      <c r="AB314" s="43"/>
      <c r="AF314" s="43"/>
      <c r="AG314" s="278"/>
      <c r="AH314" s="43"/>
    </row>
    <row r="315" spans="4:34" hidden="1" x14ac:dyDescent="0.25">
      <c r="D315" s="43"/>
      <c r="E315" s="43"/>
      <c r="N315" s="43"/>
      <c r="O315" s="43"/>
      <c r="P315" s="43"/>
      <c r="Z315" s="43"/>
      <c r="AA315" s="43"/>
      <c r="AB315" s="43"/>
      <c r="AF315" s="43"/>
      <c r="AG315" s="278"/>
      <c r="AH315" s="43"/>
    </row>
    <row r="316" spans="4:34" hidden="1" x14ac:dyDescent="0.25">
      <c r="D316" s="43"/>
      <c r="E316" s="43"/>
      <c r="N316" s="43"/>
      <c r="O316" s="43"/>
      <c r="P316" s="43"/>
      <c r="Z316" s="43"/>
      <c r="AA316" s="43"/>
      <c r="AB316" s="43"/>
      <c r="AF316" s="43"/>
      <c r="AG316" s="278"/>
      <c r="AH316" s="43"/>
    </row>
    <row r="317" spans="4:34" hidden="1" x14ac:dyDescent="0.25">
      <c r="D317" s="43"/>
      <c r="E317" s="43"/>
      <c r="N317" s="43"/>
      <c r="O317" s="43"/>
      <c r="P317" s="43"/>
      <c r="Z317" s="43"/>
      <c r="AA317" s="43"/>
      <c r="AB317" s="43"/>
      <c r="AF317" s="43"/>
      <c r="AG317" s="278"/>
      <c r="AH317" s="43"/>
    </row>
    <row r="318" spans="4:34" hidden="1" x14ac:dyDescent="0.25">
      <c r="D318" s="43"/>
      <c r="E318" s="43"/>
      <c r="N318" s="43"/>
      <c r="O318" s="43"/>
      <c r="P318" s="43"/>
      <c r="Z318" s="43"/>
      <c r="AA318" s="43"/>
      <c r="AB318" s="43"/>
      <c r="AF318" s="43"/>
      <c r="AG318" s="278"/>
      <c r="AH318" s="43"/>
    </row>
    <row r="319" spans="4:34" hidden="1" x14ac:dyDescent="0.25">
      <c r="D319" s="43"/>
      <c r="E319" s="43"/>
      <c r="N319" s="43"/>
      <c r="O319" s="43"/>
      <c r="P319" s="43"/>
      <c r="Z319" s="43"/>
      <c r="AA319" s="43"/>
      <c r="AB319" s="43"/>
      <c r="AF319" s="43"/>
      <c r="AG319" s="278"/>
      <c r="AH319" s="43"/>
    </row>
    <row r="320" spans="4:34" hidden="1" x14ac:dyDescent="0.25">
      <c r="D320" s="43"/>
      <c r="E320" s="43"/>
      <c r="N320" s="43"/>
      <c r="O320" s="43"/>
      <c r="P320" s="43"/>
      <c r="Z320" s="43"/>
      <c r="AA320" s="43"/>
      <c r="AB320" s="43"/>
      <c r="AF320" s="43"/>
      <c r="AG320" s="278"/>
      <c r="AH320" s="43"/>
    </row>
    <row r="321" spans="4:34" hidden="1" x14ac:dyDescent="0.25">
      <c r="D321" s="43"/>
      <c r="E321" s="43"/>
      <c r="N321" s="43"/>
      <c r="O321" s="43"/>
      <c r="P321" s="43"/>
      <c r="Z321" s="43"/>
      <c r="AA321" s="43"/>
      <c r="AB321" s="43"/>
      <c r="AF321" s="43"/>
      <c r="AG321" s="278"/>
      <c r="AH321" s="43"/>
    </row>
    <row r="322" spans="4:34" hidden="1" x14ac:dyDescent="0.25">
      <c r="D322" s="43"/>
      <c r="E322" s="43"/>
      <c r="N322" s="43"/>
      <c r="O322" s="43"/>
      <c r="P322" s="43"/>
      <c r="Z322" s="43"/>
      <c r="AA322" s="43"/>
      <c r="AB322" s="43"/>
      <c r="AF322" s="43"/>
      <c r="AG322" s="278"/>
      <c r="AH322" s="43"/>
    </row>
    <row r="323" spans="4:34" hidden="1" x14ac:dyDescent="0.25">
      <c r="D323" s="43"/>
      <c r="E323" s="43"/>
      <c r="N323" s="43"/>
      <c r="O323" s="43"/>
      <c r="P323" s="43"/>
      <c r="Z323" s="43"/>
      <c r="AA323" s="43"/>
      <c r="AB323" s="43"/>
      <c r="AF323" s="43"/>
      <c r="AG323" s="278"/>
      <c r="AH323" s="43"/>
    </row>
    <row r="324" spans="4:34" hidden="1" x14ac:dyDescent="0.25">
      <c r="D324" s="43"/>
      <c r="E324" s="43"/>
      <c r="N324" s="43"/>
      <c r="O324" s="43"/>
      <c r="P324" s="43"/>
      <c r="Z324" s="43"/>
      <c r="AA324" s="43"/>
      <c r="AB324" s="43"/>
      <c r="AF324" s="43"/>
      <c r="AG324" s="278"/>
      <c r="AH324" s="43"/>
    </row>
    <row r="325" spans="4:34" hidden="1" x14ac:dyDescent="0.25">
      <c r="D325" s="43"/>
      <c r="E325" s="43"/>
      <c r="N325" s="43"/>
      <c r="O325" s="43"/>
      <c r="P325" s="43"/>
      <c r="Z325" s="43"/>
      <c r="AA325" s="43"/>
      <c r="AB325" s="43"/>
      <c r="AF325" s="43"/>
      <c r="AG325" s="278"/>
      <c r="AH325" s="43"/>
    </row>
    <row r="326" spans="4:34" hidden="1" x14ac:dyDescent="0.25">
      <c r="D326" s="43"/>
      <c r="E326" s="43"/>
      <c r="N326" s="43"/>
      <c r="O326" s="43"/>
      <c r="P326" s="43"/>
      <c r="Z326" s="43"/>
      <c r="AA326" s="43"/>
      <c r="AB326" s="43"/>
      <c r="AF326" s="43"/>
      <c r="AG326" s="278"/>
      <c r="AH326" s="43"/>
    </row>
    <row r="327" spans="4:34" hidden="1" x14ac:dyDescent="0.25">
      <c r="D327" s="43"/>
      <c r="E327" s="43"/>
      <c r="N327" s="43"/>
      <c r="O327" s="43"/>
      <c r="P327" s="43"/>
      <c r="Z327" s="43"/>
      <c r="AA327" s="43"/>
      <c r="AB327" s="43"/>
      <c r="AF327" s="43"/>
      <c r="AG327" s="278"/>
      <c r="AH327" s="43"/>
    </row>
    <row r="328" spans="4:34" hidden="1" x14ac:dyDescent="0.25">
      <c r="D328" s="43"/>
      <c r="E328" s="43"/>
      <c r="N328" s="43"/>
      <c r="O328" s="43"/>
      <c r="P328" s="43"/>
      <c r="Z328" s="43"/>
      <c r="AA328" s="43"/>
      <c r="AB328" s="43"/>
      <c r="AF328" s="43"/>
      <c r="AG328" s="278"/>
      <c r="AH328" s="43"/>
    </row>
    <row r="329" spans="4:34" hidden="1" x14ac:dyDescent="0.25">
      <c r="D329" s="43"/>
      <c r="E329" s="43"/>
      <c r="N329" s="43"/>
      <c r="O329" s="43"/>
      <c r="P329" s="43"/>
      <c r="Z329" s="43"/>
      <c r="AA329" s="43"/>
      <c r="AB329" s="43"/>
      <c r="AF329" s="43"/>
      <c r="AG329" s="278"/>
      <c r="AH329" s="43"/>
    </row>
    <row r="330" spans="4:34" hidden="1" x14ac:dyDescent="0.25">
      <c r="D330" s="43"/>
      <c r="E330" s="43"/>
      <c r="N330" s="43"/>
      <c r="O330" s="43"/>
      <c r="P330" s="43"/>
      <c r="Z330" s="43"/>
      <c r="AA330" s="43"/>
      <c r="AB330" s="43"/>
      <c r="AF330" s="43"/>
      <c r="AG330" s="278"/>
      <c r="AH330" s="43"/>
    </row>
    <row r="331" spans="4:34" hidden="1" x14ac:dyDescent="0.25">
      <c r="D331" s="43"/>
      <c r="E331" s="43"/>
      <c r="N331" s="43"/>
      <c r="O331" s="43"/>
      <c r="P331" s="43"/>
      <c r="Z331" s="43"/>
      <c r="AA331" s="43"/>
      <c r="AB331" s="43"/>
      <c r="AF331" s="43"/>
      <c r="AG331" s="278"/>
      <c r="AH331" s="43"/>
    </row>
    <row r="332" spans="4:34" hidden="1" x14ac:dyDescent="0.25">
      <c r="D332" s="43"/>
      <c r="E332" s="43"/>
      <c r="N332" s="43"/>
      <c r="O332" s="43"/>
      <c r="P332" s="43"/>
      <c r="Z332" s="43"/>
      <c r="AA332" s="43"/>
      <c r="AB332" s="43"/>
      <c r="AF332" s="43"/>
      <c r="AG332" s="278"/>
      <c r="AH332" s="43"/>
    </row>
    <row r="333" spans="4:34" hidden="1" x14ac:dyDescent="0.25">
      <c r="D333" s="43"/>
      <c r="E333" s="43"/>
      <c r="N333" s="43"/>
      <c r="O333" s="43"/>
      <c r="P333" s="43"/>
      <c r="Z333" s="43"/>
      <c r="AA333" s="43"/>
      <c r="AB333" s="43"/>
      <c r="AF333" s="43"/>
      <c r="AG333" s="278"/>
      <c r="AH333" s="43"/>
    </row>
    <row r="334" spans="4:34" hidden="1" x14ac:dyDescent="0.25">
      <c r="D334" s="43"/>
      <c r="E334" s="43"/>
      <c r="N334" s="43"/>
      <c r="O334" s="43"/>
      <c r="P334" s="43"/>
      <c r="Z334" s="43"/>
      <c r="AA334" s="43"/>
      <c r="AB334" s="43"/>
      <c r="AF334" s="43"/>
      <c r="AG334" s="278"/>
      <c r="AH334" s="43"/>
    </row>
    <row r="335" spans="4:34" hidden="1" x14ac:dyDescent="0.25">
      <c r="D335" s="43"/>
      <c r="E335" s="43"/>
      <c r="N335" s="43"/>
      <c r="O335" s="43"/>
      <c r="P335" s="43"/>
      <c r="Z335" s="43"/>
      <c r="AA335" s="43"/>
      <c r="AB335" s="43"/>
      <c r="AF335" s="43"/>
      <c r="AG335" s="278"/>
      <c r="AH335" s="43"/>
    </row>
    <row r="336" spans="4:34" hidden="1" x14ac:dyDescent="0.25">
      <c r="D336" s="43"/>
      <c r="E336" s="43"/>
      <c r="N336" s="43"/>
      <c r="O336" s="43"/>
      <c r="P336" s="43"/>
      <c r="Z336" s="43"/>
      <c r="AA336" s="43"/>
      <c r="AB336" s="43"/>
      <c r="AF336" s="43"/>
      <c r="AG336" s="278"/>
      <c r="AH336" s="43"/>
    </row>
    <row r="337" spans="4:34" hidden="1" x14ac:dyDescent="0.25">
      <c r="D337" s="43"/>
      <c r="E337" s="43"/>
      <c r="N337" s="43"/>
      <c r="O337" s="43"/>
      <c r="P337" s="43"/>
      <c r="Z337" s="43"/>
      <c r="AA337" s="43"/>
      <c r="AB337" s="43"/>
      <c r="AF337" s="43"/>
      <c r="AG337" s="278"/>
      <c r="AH337" s="43"/>
    </row>
    <row r="338" spans="4:34" hidden="1" x14ac:dyDescent="0.25">
      <c r="D338" s="43"/>
      <c r="E338" s="43"/>
      <c r="N338" s="43"/>
      <c r="O338" s="43"/>
      <c r="P338" s="43"/>
      <c r="Z338" s="43"/>
      <c r="AA338" s="43"/>
      <c r="AB338" s="43"/>
      <c r="AF338" s="43"/>
      <c r="AG338" s="278"/>
      <c r="AH338" s="43"/>
    </row>
    <row r="339" spans="4:34" hidden="1" x14ac:dyDescent="0.25">
      <c r="D339" s="43"/>
      <c r="E339" s="43"/>
      <c r="N339" s="43"/>
      <c r="O339" s="43"/>
      <c r="P339" s="43"/>
      <c r="Z339" s="43"/>
      <c r="AA339" s="43"/>
      <c r="AB339" s="43"/>
      <c r="AF339" s="43"/>
      <c r="AG339" s="278"/>
      <c r="AH339" s="43"/>
    </row>
    <row r="340" spans="4:34" hidden="1" x14ac:dyDescent="0.25">
      <c r="D340" s="43"/>
      <c r="E340" s="43"/>
      <c r="N340" s="43"/>
      <c r="O340" s="43"/>
      <c r="P340" s="43"/>
      <c r="Z340" s="43"/>
      <c r="AA340" s="43"/>
      <c r="AB340" s="43"/>
      <c r="AF340" s="43"/>
      <c r="AG340" s="278"/>
      <c r="AH340" s="43"/>
    </row>
    <row r="341" spans="4:34" hidden="1" x14ac:dyDescent="0.25">
      <c r="D341" s="43"/>
      <c r="E341" s="43"/>
      <c r="N341" s="43"/>
      <c r="O341" s="43"/>
      <c r="P341" s="43"/>
      <c r="Z341" s="43"/>
      <c r="AA341" s="43"/>
      <c r="AB341" s="43"/>
      <c r="AF341" s="43"/>
      <c r="AG341" s="278"/>
      <c r="AH341" s="43"/>
    </row>
    <row r="342" spans="4:34" hidden="1" x14ac:dyDescent="0.25">
      <c r="D342" s="43"/>
      <c r="E342" s="43"/>
      <c r="N342" s="43"/>
      <c r="O342" s="43"/>
      <c r="P342" s="43"/>
      <c r="Z342" s="43"/>
      <c r="AA342" s="43"/>
      <c r="AB342" s="43"/>
      <c r="AF342" s="43"/>
      <c r="AG342" s="278"/>
      <c r="AH342" s="43"/>
    </row>
    <row r="343" spans="4:34" hidden="1" x14ac:dyDescent="0.25">
      <c r="D343" s="43"/>
      <c r="E343" s="43"/>
      <c r="N343" s="43"/>
      <c r="O343" s="43"/>
      <c r="P343" s="43"/>
      <c r="Z343" s="43"/>
      <c r="AA343" s="43"/>
      <c r="AB343" s="43"/>
      <c r="AF343" s="43"/>
      <c r="AG343" s="278"/>
      <c r="AH343" s="43"/>
    </row>
    <row r="344" spans="4:34" hidden="1" x14ac:dyDescent="0.25">
      <c r="D344" s="43"/>
      <c r="E344" s="43"/>
      <c r="N344" s="43"/>
      <c r="O344" s="43"/>
      <c r="P344" s="43"/>
      <c r="Z344" s="43"/>
      <c r="AA344" s="43"/>
      <c r="AB344" s="43"/>
      <c r="AF344" s="43"/>
      <c r="AG344" s="278"/>
      <c r="AH344" s="43"/>
    </row>
    <row r="345" spans="4:34" hidden="1" x14ac:dyDescent="0.25">
      <c r="D345" s="43"/>
      <c r="E345" s="43"/>
      <c r="N345" s="43"/>
      <c r="O345" s="43"/>
      <c r="P345" s="43"/>
      <c r="Z345" s="43"/>
      <c r="AA345" s="43"/>
      <c r="AB345" s="43"/>
      <c r="AF345" s="43"/>
      <c r="AG345" s="278"/>
      <c r="AH345" s="43"/>
    </row>
    <row r="346" spans="4:34" hidden="1" x14ac:dyDescent="0.25">
      <c r="D346" s="43"/>
      <c r="E346" s="43"/>
      <c r="N346" s="43"/>
      <c r="O346" s="43"/>
      <c r="P346" s="43"/>
      <c r="Z346" s="43"/>
      <c r="AA346" s="43"/>
      <c r="AB346" s="43"/>
      <c r="AF346" s="43"/>
      <c r="AG346" s="278"/>
      <c r="AH346" s="43"/>
    </row>
    <row r="347" spans="4:34" hidden="1" x14ac:dyDescent="0.25">
      <c r="D347" s="43"/>
      <c r="E347" s="43"/>
      <c r="N347" s="43"/>
      <c r="O347" s="43"/>
      <c r="P347" s="43"/>
      <c r="Z347" s="43"/>
      <c r="AA347" s="43"/>
      <c r="AB347" s="43"/>
      <c r="AF347" s="43"/>
      <c r="AG347" s="278"/>
      <c r="AH347" s="43"/>
    </row>
    <row r="348" spans="4:34" hidden="1" x14ac:dyDescent="0.25">
      <c r="D348" s="43"/>
      <c r="E348" s="43"/>
      <c r="N348" s="43"/>
      <c r="O348" s="43"/>
      <c r="P348" s="43"/>
      <c r="Z348" s="43"/>
      <c r="AA348" s="43"/>
      <c r="AB348" s="43"/>
      <c r="AF348" s="43"/>
      <c r="AG348" s="278"/>
      <c r="AH348" s="43"/>
    </row>
    <row r="349" spans="4:34" hidden="1" x14ac:dyDescent="0.25">
      <c r="D349" s="43"/>
      <c r="E349" s="43"/>
      <c r="N349" s="43"/>
      <c r="O349" s="43"/>
      <c r="P349" s="43"/>
      <c r="Z349" s="43"/>
      <c r="AA349" s="43"/>
      <c r="AB349" s="43"/>
      <c r="AF349" s="43"/>
      <c r="AG349" s="278"/>
      <c r="AH349" s="43"/>
    </row>
    <row r="350" spans="4:34" hidden="1" x14ac:dyDescent="0.25">
      <c r="D350" s="43"/>
      <c r="E350" s="43"/>
      <c r="N350" s="43"/>
      <c r="O350" s="43"/>
      <c r="P350" s="43"/>
      <c r="Z350" s="43"/>
      <c r="AA350" s="43"/>
      <c r="AB350" s="43"/>
      <c r="AF350" s="43"/>
      <c r="AG350" s="278"/>
      <c r="AH350" s="43"/>
    </row>
    <row r="351" spans="4:34" hidden="1" x14ac:dyDescent="0.25">
      <c r="D351" s="43"/>
      <c r="E351" s="43"/>
      <c r="N351" s="43"/>
      <c r="O351" s="43"/>
      <c r="P351" s="43"/>
      <c r="Z351" s="43"/>
      <c r="AA351" s="43"/>
      <c r="AB351" s="43"/>
      <c r="AF351" s="43"/>
      <c r="AG351" s="278"/>
      <c r="AH351" s="43"/>
    </row>
    <row r="352" spans="4:34" hidden="1" x14ac:dyDescent="0.25">
      <c r="D352" s="43"/>
      <c r="E352" s="43"/>
      <c r="N352" s="43"/>
      <c r="O352" s="43"/>
      <c r="P352" s="43"/>
      <c r="Z352" s="43"/>
      <c r="AA352" s="43"/>
      <c r="AB352" s="43"/>
      <c r="AF352" s="43"/>
      <c r="AG352" s="278"/>
      <c r="AH352" s="43"/>
    </row>
    <row r="353" spans="4:34" hidden="1" x14ac:dyDescent="0.25">
      <c r="D353" s="43"/>
      <c r="E353" s="43"/>
      <c r="N353" s="43"/>
      <c r="O353" s="43"/>
      <c r="P353" s="43"/>
      <c r="Z353" s="43"/>
      <c r="AA353" s="43"/>
      <c r="AB353" s="43"/>
      <c r="AF353" s="43"/>
      <c r="AG353" s="278"/>
      <c r="AH353" s="43"/>
    </row>
    <row r="354" spans="4:34" hidden="1" x14ac:dyDescent="0.25">
      <c r="D354" s="43"/>
      <c r="E354" s="43"/>
      <c r="N354" s="43"/>
      <c r="O354" s="43"/>
      <c r="P354" s="43"/>
      <c r="Z354" s="43"/>
      <c r="AA354" s="43"/>
      <c r="AB354" s="43"/>
      <c r="AF354" s="43"/>
      <c r="AG354" s="278"/>
      <c r="AH354" s="43"/>
    </row>
    <row r="355" spans="4:34" hidden="1" x14ac:dyDescent="0.25">
      <c r="D355" s="43"/>
      <c r="E355" s="43"/>
      <c r="N355" s="43"/>
      <c r="O355" s="43"/>
      <c r="P355" s="43"/>
      <c r="Z355" s="43"/>
      <c r="AA355" s="43"/>
      <c r="AB355" s="43"/>
      <c r="AF355" s="43"/>
      <c r="AG355" s="278"/>
      <c r="AH355" s="43"/>
    </row>
    <row r="356" spans="4:34" hidden="1" x14ac:dyDescent="0.25">
      <c r="D356" s="43"/>
      <c r="E356" s="43"/>
      <c r="N356" s="43"/>
      <c r="O356" s="43"/>
      <c r="P356" s="43"/>
      <c r="Z356" s="43"/>
      <c r="AA356" s="43"/>
      <c r="AB356" s="43"/>
      <c r="AF356" s="43"/>
      <c r="AG356" s="278"/>
      <c r="AH356" s="43"/>
    </row>
    <row r="357" spans="4:34" hidden="1" x14ac:dyDescent="0.25">
      <c r="D357" s="43"/>
      <c r="E357" s="43"/>
      <c r="N357" s="43"/>
      <c r="O357" s="43"/>
      <c r="P357" s="43"/>
      <c r="Z357" s="43"/>
      <c r="AA357" s="43"/>
      <c r="AB357" s="43"/>
      <c r="AF357" s="43"/>
      <c r="AG357" s="278"/>
      <c r="AH357" s="43"/>
    </row>
    <row r="358" spans="4:34" hidden="1" x14ac:dyDescent="0.25">
      <c r="D358" s="43"/>
      <c r="E358" s="43"/>
      <c r="N358" s="43"/>
      <c r="O358" s="43"/>
      <c r="P358" s="43"/>
      <c r="Z358" s="43"/>
      <c r="AA358" s="43"/>
      <c r="AB358" s="43"/>
      <c r="AF358" s="43"/>
      <c r="AG358" s="278"/>
      <c r="AH358" s="43"/>
    </row>
    <row r="359" spans="4:34" hidden="1" x14ac:dyDescent="0.25">
      <c r="D359" s="43"/>
      <c r="E359" s="43"/>
      <c r="N359" s="43"/>
      <c r="O359" s="43"/>
      <c r="P359" s="43"/>
      <c r="Z359" s="43"/>
      <c r="AA359" s="43"/>
      <c r="AB359" s="43"/>
      <c r="AF359" s="43"/>
      <c r="AG359" s="278"/>
      <c r="AH359" s="43"/>
    </row>
    <row r="360" spans="4:34" hidden="1" x14ac:dyDescent="0.25">
      <c r="D360" s="43"/>
      <c r="E360" s="43"/>
      <c r="N360" s="43"/>
      <c r="O360" s="43"/>
      <c r="P360" s="43"/>
      <c r="Z360" s="43"/>
      <c r="AA360" s="43"/>
      <c r="AB360" s="43"/>
      <c r="AF360" s="43"/>
      <c r="AG360" s="278"/>
      <c r="AH360" s="43"/>
    </row>
    <row r="361" spans="4:34" hidden="1" x14ac:dyDescent="0.25">
      <c r="D361" s="43"/>
      <c r="E361" s="43"/>
      <c r="N361" s="43"/>
      <c r="O361" s="43"/>
      <c r="P361" s="43"/>
      <c r="Z361" s="43"/>
      <c r="AA361" s="43"/>
      <c r="AB361" s="43"/>
      <c r="AF361" s="43"/>
      <c r="AG361" s="278"/>
      <c r="AH361" s="43"/>
    </row>
    <row r="362" spans="4:34" hidden="1" x14ac:dyDescent="0.25">
      <c r="D362" s="43"/>
      <c r="E362" s="43"/>
      <c r="N362" s="43"/>
      <c r="O362" s="43"/>
      <c r="P362" s="43"/>
      <c r="Z362" s="43"/>
      <c r="AA362" s="43"/>
      <c r="AB362" s="43"/>
      <c r="AF362" s="43"/>
      <c r="AG362" s="278"/>
      <c r="AH362" s="43"/>
    </row>
    <row r="363" spans="4:34" hidden="1" x14ac:dyDescent="0.25">
      <c r="D363" s="43"/>
      <c r="E363" s="43"/>
      <c r="N363" s="43"/>
      <c r="O363" s="43"/>
      <c r="P363" s="43"/>
      <c r="Z363" s="43"/>
      <c r="AA363" s="43"/>
      <c r="AB363" s="43"/>
      <c r="AF363" s="43"/>
      <c r="AG363" s="278"/>
      <c r="AH363" s="43"/>
    </row>
    <row r="364" spans="4:34" hidden="1" x14ac:dyDescent="0.25">
      <c r="D364" s="43"/>
      <c r="E364" s="43"/>
      <c r="N364" s="43"/>
      <c r="O364" s="43"/>
      <c r="P364" s="43"/>
      <c r="Z364" s="43"/>
      <c r="AA364" s="43"/>
      <c r="AB364" s="43"/>
      <c r="AF364" s="43"/>
      <c r="AG364" s="278"/>
      <c r="AH364" s="43"/>
    </row>
    <row r="365" spans="4:34" hidden="1" x14ac:dyDescent="0.25">
      <c r="D365" s="43"/>
      <c r="E365" s="43"/>
      <c r="N365" s="43"/>
      <c r="O365" s="43"/>
      <c r="P365" s="43"/>
      <c r="Z365" s="43"/>
      <c r="AA365" s="43"/>
      <c r="AB365" s="43"/>
      <c r="AF365" s="43"/>
      <c r="AG365" s="278"/>
      <c r="AH365" s="43"/>
    </row>
    <row r="366" spans="4:34" hidden="1" x14ac:dyDescent="0.25">
      <c r="D366" s="43"/>
      <c r="E366" s="43"/>
      <c r="N366" s="43"/>
      <c r="O366" s="43"/>
      <c r="P366" s="43"/>
      <c r="Z366" s="43"/>
      <c r="AA366" s="43"/>
      <c r="AB366" s="43"/>
      <c r="AF366" s="43"/>
      <c r="AG366" s="278"/>
      <c r="AH366" s="43"/>
    </row>
    <row r="367" spans="4:34" hidden="1" x14ac:dyDescent="0.25">
      <c r="D367" s="43"/>
      <c r="E367" s="43"/>
      <c r="N367" s="43"/>
      <c r="O367" s="43"/>
      <c r="P367" s="43"/>
      <c r="Z367" s="43"/>
      <c r="AA367" s="43"/>
      <c r="AB367" s="43"/>
      <c r="AF367" s="43"/>
      <c r="AG367" s="278"/>
      <c r="AH367" s="43"/>
    </row>
    <row r="368" spans="4:34" hidden="1" x14ac:dyDescent="0.25">
      <c r="D368" s="43"/>
      <c r="E368" s="43"/>
      <c r="N368" s="43"/>
      <c r="O368" s="43"/>
      <c r="P368" s="43"/>
      <c r="Z368" s="43"/>
      <c r="AA368" s="43"/>
      <c r="AB368" s="43"/>
      <c r="AF368" s="43"/>
      <c r="AG368" s="278"/>
      <c r="AH368" s="43"/>
    </row>
    <row r="369" spans="4:34" hidden="1" x14ac:dyDescent="0.25">
      <c r="D369" s="43"/>
      <c r="E369" s="43"/>
      <c r="N369" s="43"/>
      <c r="O369" s="43"/>
      <c r="P369" s="43"/>
      <c r="Z369" s="43"/>
      <c r="AA369" s="43"/>
      <c r="AB369" s="43"/>
      <c r="AF369" s="43"/>
      <c r="AG369" s="278"/>
      <c r="AH369" s="43"/>
    </row>
    <row r="370" spans="4:34" hidden="1" x14ac:dyDescent="0.25">
      <c r="D370" s="43"/>
      <c r="E370" s="43"/>
      <c r="N370" s="43"/>
      <c r="O370" s="43"/>
      <c r="P370" s="43"/>
      <c r="Z370" s="43"/>
      <c r="AA370" s="43"/>
      <c r="AB370" s="43"/>
      <c r="AF370" s="43"/>
      <c r="AG370" s="278"/>
      <c r="AH370" s="43"/>
    </row>
    <row r="371" spans="4:34" hidden="1" x14ac:dyDescent="0.25">
      <c r="D371" s="43"/>
      <c r="E371" s="43"/>
      <c r="N371" s="43"/>
      <c r="O371" s="43"/>
      <c r="P371" s="43"/>
      <c r="Z371" s="43"/>
      <c r="AA371" s="43"/>
      <c r="AB371" s="43"/>
      <c r="AF371" s="43"/>
      <c r="AG371" s="278"/>
      <c r="AH371" s="43"/>
    </row>
    <row r="372" spans="4:34" hidden="1" x14ac:dyDescent="0.25">
      <c r="D372" s="43"/>
      <c r="E372" s="43"/>
      <c r="N372" s="43"/>
      <c r="O372" s="43"/>
      <c r="P372" s="43"/>
      <c r="Z372" s="43"/>
      <c r="AA372" s="43"/>
      <c r="AB372" s="43"/>
      <c r="AF372" s="43"/>
      <c r="AG372" s="278"/>
      <c r="AH372" s="43"/>
    </row>
    <row r="373" spans="4:34" hidden="1" x14ac:dyDescent="0.25">
      <c r="D373" s="43"/>
      <c r="E373" s="43"/>
      <c r="N373" s="43"/>
      <c r="O373" s="43"/>
      <c r="P373" s="43"/>
      <c r="Z373" s="43"/>
      <c r="AA373" s="43"/>
      <c r="AB373" s="43"/>
      <c r="AF373" s="43"/>
      <c r="AG373" s="278"/>
      <c r="AH373" s="43"/>
    </row>
    <row r="374" spans="4:34" hidden="1" x14ac:dyDescent="0.25">
      <c r="D374" s="43"/>
      <c r="E374" s="43"/>
      <c r="N374" s="43"/>
      <c r="O374" s="43"/>
      <c r="P374" s="43"/>
      <c r="Z374" s="43"/>
      <c r="AA374" s="43"/>
      <c r="AB374" s="43"/>
      <c r="AF374" s="43"/>
      <c r="AG374" s="278"/>
      <c r="AH374" s="43"/>
    </row>
    <row r="375" spans="4:34" hidden="1" x14ac:dyDescent="0.25">
      <c r="D375" s="43"/>
      <c r="E375" s="43"/>
      <c r="N375" s="43"/>
      <c r="O375" s="43"/>
      <c r="P375" s="43"/>
      <c r="Z375" s="43"/>
      <c r="AA375" s="43"/>
      <c r="AB375" s="43"/>
      <c r="AF375" s="43"/>
      <c r="AG375" s="278"/>
      <c r="AH375" s="43"/>
    </row>
    <row r="376" spans="4:34" hidden="1" x14ac:dyDescent="0.25">
      <c r="D376" s="43"/>
      <c r="E376" s="43"/>
      <c r="N376" s="43"/>
      <c r="O376" s="43"/>
      <c r="P376" s="43"/>
      <c r="Z376" s="43"/>
      <c r="AA376" s="43"/>
      <c r="AB376" s="43"/>
      <c r="AF376" s="43"/>
      <c r="AG376" s="278"/>
      <c r="AH376" s="43"/>
    </row>
    <row r="377" spans="4:34" hidden="1" x14ac:dyDescent="0.25">
      <c r="D377" s="43"/>
      <c r="E377" s="43"/>
      <c r="N377" s="43"/>
      <c r="O377" s="43"/>
      <c r="P377" s="43"/>
      <c r="Z377" s="43"/>
      <c r="AA377" s="43"/>
      <c r="AB377" s="43"/>
      <c r="AF377" s="43"/>
      <c r="AG377" s="278"/>
      <c r="AH377" s="43"/>
    </row>
    <row r="378" spans="4:34" hidden="1" x14ac:dyDescent="0.25">
      <c r="D378" s="43"/>
      <c r="E378" s="43"/>
      <c r="N378" s="43"/>
      <c r="O378" s="43"/>
      <c r="P378" s="43"/>
      <c r="Z378" s="43"/>
      <c r="AA378" s="43"/>
      <c r="AB378" s="43"/>
      <c r="AF378" s="43"/>
      <c r="AG378" s="278"/>
      <c r="AH378" s="43"/>
    </row>
    <row r="379" spans="4:34" hidden="1" x14ac:dyDescent="0.25">
      <c r="D379" s="43"/>
      <c r="E379" s="43"/>
      <c r="N379" s="43"/>
      <c r="O379" s="43"/>
      <c r="P379" s="43"/>
      <c r="Z379" s="43"/>
      <c r="AA379" s="43"/>
      <c r="AB379" s="43"/>
      <c r="AF379" s="43"/>
      <c r="AG379" s="278"/>
      <c r="AH379" s="43"/>
    </row>
    <row r="380" spans="4:34" hidden="1" x14ac:dyDescent="0.25">
      <c r="D380" s="43"/>
      <c r="E380" s="43"/>
      <c r="N380" s="43"/>
      <c r="O380" s="43"/>
      <c r="P380" s="43"/>
      <c r="Z380" s="43"/>
      <c r="AA380" s="43"/>
      <c r="AB380" s="43"/>
      <c r="AF380" s="43"/>
      <c r="AG380" s="278"/>
      <c r="AH380" s="43"/>
    </row>
    <row r="381" spans="4:34" hidden="1" x14ac:dyDescent="0.25">
      <c r="D381" s="43"/>
      <c r="E381" s="43"/>
      <c r="N381" s="43"/>
      <c r="O381" s="43"/>
      <c r="P381" s="43"/>
      <c r="Z381" s="43"/>
      <c r="AA381" s="43"/>
      <c r="AB381" s="43"/>
      <c r="AF381" s="43"/>
      <c r="AG381" s="278"/>
      <c r="AH381" s="43"/>
    </row>
    <row r="382" spans="4:34" hidden="1" x14ac:dyDescent="0.25">
      <c r="D382" s="43"/>
      <c r="E382" s="43"/>
      <c r="N382" s="43"/>
      <c r="O382" s="43"/>
      <c r="P382" s="43"/>
      <c r="Z382" s="43"/>
      <c r="AA382" s="43"/>
      <c r="AB382" s="43"/>
      <c r="AF382" s="43"/>
      <c r="AG382" s="278"/>
      <c r="AH382" s="43"/>
    </row>
    <row r="383" spans="4:34" hidden="1" x14ac:dyDescent="0.25">
      <c r="D383" s="43"/>
      <c r="E383" s="43"/>
      <c r="N383" s="43"/>
      <c r="O383" s="43"/>
      <c r="P383" s="43"/>
      <c r="Z383" s="43"/>
      <c r="AA383" s="43"/>
      <c r="AB383" s="43"/>
      <c r="AF383" s="43"/>
      <c r="AG383" s="278"/>
      <c r="AH383" s="43"/>
    </row>
    <row r="384" spans="4:34" hidden="1" x14ac:dyDescent="0.25">
      <c r="D384" s="43"/>
      <c r="E384" s="43"/>
      <c r="N384" s="43"/>
      <c r="O384" s="43"/>
      <c r="P384" s="43"/>
      <c r="Z384" s="43"/>
      <c r="AA384" s="43"/>
      <c r="AB384" s="43"/>
      <c r="AF384" s="43"/>
      <c r="AG384" s="278"/>
      <c r="AH384" s="43"/>
    </row>
    <row r="385" spans="4:34" hidden="1" x14ac:dyDescent="0.25">
      <c r="D385" s="43"/>
      <c r="E385" s="43"/>
      <c r="N385" s="43"/>
      <c r="O385" s="43"/>
      <c r="P385" s="43"/>
      <c r="Z385" s="43"/>
      <c r="AA385" s="43"/>
      <c r="AB385" s="43"/>
      <c r="AF385" s="43"/>
      <c r="AG385" s="278"/>
      <c r="AH385" s="43"/>
    </row>
    <row r="386" spans="4:34" hidden="1" x14ac:dyDescent="0.25">
      <c r="D386" s="43"/>
      <c r="E386" s="43"/>
      <c r="N386" s="43"/>
      <c r="O386" s="43"/>
      <c r="P386" s="43"/>
      <c r="Z386" s="43"/>
      <c r="AA386" s="43"/>
      <c r="AB386" s="43"/>
      <c r="AF386" s="43"/>
      <c r="AG386" s="278"/>
      <c r="AH386" s="43"/>
    </row>
    <row r="387" spans="4:34" hidden="1" x14ac:dyDescent="0.25">
      <c r="D387" s="43"/>
      <c r="E387" s="43"/>
      <c r="N387" s="43"/>
      <c r="O387" s="43"/>
      <c r="P387" s="43"/>
      <c r="Z387" s="43"/>
      <c r="AA387" s="43"/>
      <c r="AB387" s="43"/>
      <c r="AF387" s="43"/>
      <c r="AG387" s="278"/>
      <c r="AH387" s="43"/>
    </row>
    <row r="388" spans="4:34" hidden="1" x14ac:dyDescent="0.25">
      <c r="D388" s="43"/>
      <c r="E388" s="43"/>
      <c r="N388" s="43"/>
      <c r="O388" s="43"/>
      <c r="P388" s="43"/>
      <c r="Z388" s="43"/>
      <c r="AA388" s="43"/>
      <c r="AB388" s="43"/>
      <c r="AF388" s="43"/>
      <c r="AG388" s="278"/>
      <c r="AH388" s="43"/>
    </row>
    <row r="389" spans="4:34" hidden="1" x14ac:dyDescent="0.25">
      <c r="D389" s="43"/>
      <c r="E389" s="43"/>
      <c r="N389" s="43"/>
      <c r="O389" s="43"/>
      <c r="P389" s="43"/>
      <c r="Z389" s="43"/>
      <c r="AA389" s="43"/>
      <c r="AB389" s="43"/>
      <c r="AF389" s="43"/>
      <c r="AG389" s="278"/>
      <c r="AH389" s="43"/>
    </row>
    <row r="390" spans="4:34" hidden="1" x14ac:dyDescent="0.25">
      <c r="D390" s="43"/>
      <c r="E390" s="43"/>
      <c r="N390" s="43"/>
      <c r="O390" s="43"/>
      <c r="P390" s="43"/>
      <c r="Z390" s="43"/>
      <c r="AA390" s="43"/>
      <c r="AB390" s="43"/>
      <c r="AF390" s="43"/>
      <c r="AG390" s="278"/>
      <c r="AH390" s="43"/>
    </row>
    <row r="391" spans="4:34" hidden="1" x14ac:dyDescent="0.25">
      <c r="D391" s="43"/>
      <c r="E391" s="43"/>
      <c r="N391" s="43"/>
      <c r="O391" s="43"/>
      <c r="P391" s="43"/>
      <c r="Z391" s="43"/>
      <c r="AA391" s="43"/>
      <c r="AB391" s="43"/>
      <c r="AF391" s="43"/>
      <c r="AG391" s="278"/>
      <c r="AH391" s="43"/>
    </row>
    <row r="392" spans="4:34" hidden="1" x14ac:dyDescent="0.25">
      <c r="D392" s="43"/>
      <c r="E392" s="43"/>
      <c r="N392" s="43"/>
      <c r="O392" s="43"/>
      <c r="P392" s="43"/>
      <c r="Z392" s="43"/>
      <c r="AA392" s="43"/>
      <c r="AB392" s="43"/>
      <c r="AF392" s="43"/>
      <c r="AG392" s="278"/>
      <c r="AH392" s="43"/>
    </row>
    <row r="393" spans="4:34" hidden="1" x14ac:dyDescent="0.25">
      <c r="D393" s="43"/>
      <c r="E393" s="43"/>
      <c r="N393" s="43"/>
      <c r="O393" s="43"/>
      <c r="P393" s="43"/>
      <c r="Z393" s="43"/>
      <c r="AA393" s="43"/>
      <c r="AB393" s="43"/>
      <c r="AF393" s="43"/>
      <c r="AG393" s="278"/>
      <c r="AH393" s="43"/>
    </row>
    <row r="394" spans="4:34" hidden="1" x14ac:dyDescent="0.25">
      <c r="D394" s="43"/>
      <c r="E394" s="43"/>
      <c r="N394" s="43"/>
      <c r="O394" s="43"/>
      <c r="P394" s="43"/>
      <c r="Z394" s="43"/>
      <c r="AA394" s="43"/>
      <c r="AB394" s="43"/>
      <c r="AF394" s="43"/>
      <c r="AG394" s="278"/>
      <c r="AH394" s="43"/>
    </row>
    <row r="395" spans="4:34" hidden="1" x14ac:dyDescent="0.25">
      <c r="D395" s="43"/>
      <c r="E395" s="43"/>
      <c r="N395" s="43"/>
      <c r="O395" s="43"/>
      <c r="P395" s="43"/>
      <c r="Z395" s="43"/>
      <c r="AA395" s="43"/>
      <c r="AB395" s="43"/>
      <c r="AF395" s="43"/>
      <c r="AG395" s="278"/>
      <c r="AH395" s="43"/>
    </row>
    <row r="396" spans="4:34" hidden="1" x14ac:dyDescent="0.25">
      <c r="D396" s="43"/>
      <c r="E396" s="43"/>
      <c r="N396" s="43"/>
      <c r="O396" s="43"/>
      <c r="P396" s="43"/>
      <c r="Z396" s="43"/>
      <c r="AA396" s="43"/>
      <c r="AB396" s="43"/>
      <c r="AF396" s="43"/>
      <c r="AG396" s="278"/>
      <c r="AH396" s="43"/>
    </row>
    <row r="397" spans="4:34" hidden="1" x14ac:dyDescent="0.25">
      <c r="D397" s="43"/>
      <c r="E397" s="43"/>
      <c r="N397" s="43"/>
      <c r="O397" s="43"/>
      <c r="P397" s="43"/>
      <c r="Z397" s="43"/>
      <c r="AA397" s="43"/>
      <c r="AB397" s="43"/>
      <c r="AF397" s="43"/>
      <c r="AG397" s="278"/>
      <c r="AH397" s="43"/>
    </row>
    <row r="398" spans="4:34" hidden="1" x14ac:dyDescent="0.25">
      <c r="D398" s="43"/>
      <c r="E398" s="43"/>
      <c r="N398" s="43"/>
      <c r="O398" s="43"/>
      <c r="P398" s="43"/>
      <c r="Z398" s="43"/>
      <c r="AA398" s="43"/>
      <c r="AB398" s="43"/>
      <c r="AF398" s="43"/>
      <c r="AG398" s="278"/>
      <c r="AH398" s="43"/>
    </row>
    <row r="399" spans="4:34" hidden="1" x14ac:dyDescent="0.25">
      <c r="D399" s="43"/>
      <c r="E399" s="43"/>
      <c r="N399" s="43"/>
      <c r="O399" s="43"/>
      <c r="P399" s="43"/>
      <c r="Z399" s="43"/>
      <c r="AA399" s="43"/>
      <c r="AB399" s="43"/>
      <c r="AF399" s="43"/>
      <c r="AG399" s="278"/>
      <c r="AH399" s="43"/>
    </row>
    <row r="400" spans="4:34" hidden="1" x14ac:dyDescent="0.25">
      <c r="D400" s="43"/>
      <c r="E400" s="43"/>
      <c r="N400" s="43"/>
      <c r="O400" s="43"/>
      <c r="P400" s="43"/>
      <c r="Z400" s="43"/>
      <c r="AA400" s="43"/>
      <c r="AB400" s="43"/>
      <c r="AF400" s="43"/>
      <c r="AG400" s="278"/>
      <c r="AH400" s="43"/>
    </row>
    <row r="401" spans="4:34" hidden="1" x14ac:dyDescent="0.25">
      <c r="D401" s="43"/>
      <c r="E401" s="43"/>
      <c r="N401" s="43"/>
      <c r="O401" s="43"/>
      <c r="P401" s="43"/>
      <c r="Z401" s="43"/>
      <c r="AA401" s="43"/>
      <c r="AB401" s="43"/>
      <c r="AF401" s="43"/>
      <c r="AG401" s="278"/>
      <c r="AH401" s="43"/>
    </row>
    <row r="402" spans="4:34" hidden="1" x14ac:dyDescent="0.25">
      <c r="D402" s="43"/>
      <c r="E402" s="43"/>
      <c r="N402" s="43"/>
      <c r="O402" s="43"/>
      <c r="P402" s="43"/>
      <c r="Z402" s="43"/>
      <c r="AA402" s="43"/>
      <c r="AB402" s="43"/>
      <c r="AF402" s="43"/>
      <c r="AG402" s="278"/>
      <c r="AH402" s="43"/>
    </row>
    <row r="403" spans="4:34" hidden="1" x14ac:dyDescent="0.25">
      <c r="D403" s="43"/>
      <c r="E403" s="43"/>
      <c r="N403" s="43"/>
      <c r="O403" s="43"/>
      <c r="P403" s="43"/>
      <c r="Z403" s="43"/>
      <c r="AA403" s="43"/>
      <c r="AB403" s="43"/>
      <c r="AF403" s="43"/>
      <c r="AG403" s="278"/>
      <c r="AH403" s="43"/>
    </row>
    <row r="404" spans="4:34" hidden="1" x14ac:dyDescent="0.25">
      <c r="D404" s="43"/>
      <c r="E404" s="43"/>
      <c r="N404" s="43"/>
      <c r="O404" s="43"/>
      <c r="P404" s="43"/>
      <c r="Z404" s="43"/>
      <c r="AA404" s="43"/>
      <c r="AB404" s="43"/>
      <c r="AF404" s="43"/>
      <c r="AG404" s="278"/>
      <c r="AH404" s="43"/>
    </row>
    <row r="405" spans="4:34" hidden="1" x14ac:dyDescent="0.25">
      <c r="D405" s="43"/>
      <c r="E405" s="43"/>
      <c r="N405" s="43"/>
      <c r="O405" s="43"/>
      <c r="P405" s="43"/>
      <c r="Z405" s="43"/>
      <c r="AA405" s="43"/>
      <c r="AB405" s="43"/>
      <c r="AF405" s="43"/>
      <c r="AG405" s="278"/>
      <c r="AH405" s="43"/>
    </row>
    <row r="406" spans="4:34" hidden="1" x14ac:dyDescent="0.25">
      <c r="D406" s="43"/>
      <c r="E406" s="43"/>
      <c r="N406" s="43"/>
      <c r="O406" s="43"/>
      <c r="P406" s="43"/>
      <c r="Z406" s="43"/>
      <c r="AA406" s="43"/>
      <c r="AB406" s="43"/>
      <c r="AF406" s="43"/>
      <c r="AG406" s="278"/>
      <c r="AH406" s="43"/>
    </row>
    <row r="407" spans="4:34" hidden="1" x14ac:dyDescent="0.25">
      <c r="D407" s="43"/>
      <c r="E407" s="43"/>
      <c r="N407" s="43"/>
      <c r="O407" s="43"/>
      <c r="P407" s="43"/>
      <c r="Z407" s="43"/>
      <c r="AA407" s="43"/>
      <c r="AB407" s="43"/>
      <c r="AF407" s="43"/>
      <c r="AG407" s="278"/>
      <c r="AH407" s="43"/>
    </row>
    <row r="408" spans="4:34" hidden="1" x14ac:dyDescent="0.25">
      <c r="D408" s="43"/>
      <c r="E408" s="43"/>
      <c r="N408" s="43"/>
      <c r="O408" s="43"/>
      <c r="P408" s="43"/>
      <c r="Z408" s="43"/>
      <c r="AA408" s="43"/>
      <c r="AB408" s="43"/>
      <c r="AF408" s="43"/>
      <c r="AG408" s="278"/>
      <c r="AH408" s="43"/>
    </row>
    <row r="409" spans="4:34" hidden="1" x14ac:dyDescent="0.25">
      <c r="D409" s="43"/>
      <c r="E409" s="43"/>
      <c r="N409" s="43"/>
      <c r="O409" s="43"/>
      <c r="P409" s="43"/>
      <c r="Z409" s="43"/>
      <c r="AA409" s="43"/>
      <c r="AB409" s="43"/>
      <c r="AF409" s="43"/>
      <c r="AG409" s="278"/>
      <c r="AH409" s="43"/>
    </row>
    <row r="410" spans="4:34" hidden="1" x14ac:dyDescent="0.25">
      <c r="D410" s="43"/>
      <c r="E410" s="43"/>
      <c r="N410" s="43"/>
      <c r="O410" s="43"/>
      <c r="P410" s="43"/>
      <c r="Z410" s="43"/>
      <c r="AA410" s="43"/>
      <c r="AB410" s="43"/>
      <c r="AF410" s="43"/>
      <c r="AG410" s="278"/>
      <c r="AH410" s="43"/>
    </row>
    <row r="411" spans="4:34" hidden="1" x14ac:dyDescent="0.25">
      <c r="D411" s="43"/>
      <c r="E411" s="43"/>
      <c r="N411" s="43"/>
      <c r="O411" s="43"/>
      <c r="P411" s="43"/>
      <c r="Z411" s="43"/>
      <c r="AA411" s="43"/>
      <c r="AB411" s="43"/>
      <c r="AF411" s="43"/>
      <c r="AG411" s="278"/>
      <c r="AH411" s="43"/>
    </row>
    <row r="412" spans="4:34" hidden="1" x14ac:dyDescent="0.25">
      <c r="D412" s="43"/>
      <c r="E412" s="43"/>
      <c r="N412" s="43"/>
      <c r="O412" s="43"/>
      <c r="P412" s="43"/>
      <c r="Z412" s="43"/>
      <c r="AA412" s="43"/>
      <c r="AB412" s="43"/>
      <c r="AF412" s="43"/>
      <c r="AG412" s="278"/>
      <c r="AH412" s="43"/>
    </row>
    <row r="413" spans="4:34" hidden="1" x14ac:dyDescent="0.25">
      <c r="D413" s="43"/>
      <c r="E413" s="43"/>
      <c r="N413" s="43"/>
      <c r="O413" s="43"/>
      <c r="P413" s="43"/>
      <c r="Z413" s="43"/>
      <c r="AA413" s="43"/>
      <c r="AB413" s="43"/>
      <c r="AF413" s="43"/>
      <c r="AG413" s="278"/>
      <c r="AH413" s="43"/>
    </row>
    <row r="414" spans="4:34" hidden="1" x14ac:dyDescent="0.25">
      <c r="D414" s="43"/>
      <c r="E414" s="43"/>
      <c r="N414" s="43"/>
      <c r="O414" s="43"/>
      <c r="P414" s="43"/>
      <c r="Z414" s="43"/>
      <c r="AA414" s="43"/>
      <c r="AB414" s="43"/>
      <c r="AF414" s="43"/>
      <c r="AG414" s="278"/>
      <c r="AH414" s="43"/>
    </row>
    <row r="415" spans="4:34" hidden="1" x14ac:dyDescent="0.25">
      <c r="D415" s="43"/>
      <c r="E415" s="43"/>
      <c r="N415" s="43"/>
      <c r="O415" s="43"/>
      <c r="P415" s="43"/>
      <c r="Z415" s="43"/>
      <c r="AA415" s="43"/>
      <c r="AB415" s="43"/>
      <c r="AF415" s="43"/>
      <c r="AG415" s="278"/>
      <c r="AH415" s="43"/>
    </row>
    <row r="416" spans="4:34" hidden="1" x14ac:dyDescent="0.25">
      <c r="D416" s="43"/>
      <c r="E416" s="43"/>
      <c r="N416" s="43"/>
      <c r="O416" s="43"/>
      <c r="P416" s="43"/>
      <c r="Z416" s="43"/>
      <c r="AA416" s="43"/>
      <c r="AB416" s="43"/>
      <c r="AF416" s="43"/>
      <c r="AG416" s="278"/>
      <c r="AH416" s="43"/>
    </row>
    <row r="417" spans="4:34" hidden="1" x14ac:dyDescent="0.25">
      <c r="D417" s="43"/>
      <c r="E417" s="43"/>
      <c r="N417" s="43"/>
      <c r="O417" s="43"/>
      <c r="P417" s="43"/>
      <c r="Z417" s="43"/>
      <c r="AA417" s="43"/>
      <c r="AB417" s="43"/>
      <c r="AF417" s="43"/>
      <c r="AG417" s="278"/>
      <c r="AH417" s="43"/>
    </row>
    <row r="418" spans="4:34" hidden="1" x14ac:dyDescent="0.25">
      <c r="D418" s="43"/>
      <c r="E418" s="43"/>
      <c r="N418" s="43"/>
      <c r="O418" s="43"/>
      <c r="P418" s="43"/>
      <c r="Z418" s="43"/>
      <c r="AA418" s="43"/>
      <c r="AB418" s="43"/>
      <c r="AF418" s="43"/>
      <c r="AG418" s="278"/>
      <c r="AH418" s="43"/>
    </row>
    <row r="419" spans="4:34" hidden="1" x14ac:dyDescent="0.25">
      <c r="D419" s="43"/>
      <c r="E419" s="43"/>
      <c r="N419" s="43"/>
      <c r="O419" s="43"/>
      <c r="P419" s="43"/>
      <c r="Z419" s="43"/>
      <c r="AA419" s="43"/>
      <c r="AB419" s="43"/>
      <c r="AF419" s="43"/>
      <c r="AG419" s="278"/>
      <c r="AH419" s="43"/>
    </row>
    <row r="420" spans="4:34" hidden="1" x14ac:dyDescent="0.25">
      <c r="D420" s="43"/>
      <c r="E420" s="43"/>
      <c r="N420" s="43"/>
      <c r="O420" s="43"/>
      <c r="P420" s="43"/>
      <c r="Z420" s="43"/>
      <c r="AA420" s="43"/>
      <c r="AB420" s="43"/>
      <c r="AF420" s="43"/>
      <c r="AG420" s="278"/>
      <c r="AH420" s="43"/>
    </row>
    <row r="421" spans="4:34" hidden="1" x14ac:dyDescent="0.25">
      <c r="D421" s="43"/>
      <c r="E421" s="43"/>
      <c r="N421" s="43"/>
      <c r="O421" s="43"/>
      <c r="P421" s="43"/>
      <c r="Z421" s="43"/>
      <c r="AA421" s="43"/>
      <c r="AB421" s="43"/>
      <c r="AF421" s="43"/>
      <c r="AG421" s="278"/>
      <c r="AH421" s="43"/>
    </row>
    <row r="422" spans="4:34" hidden="1" x14ac:dyDescent="0.25">
      <c r="D422" s="43"/>
      <c r="E422" s="43"/>
      <c r="N422" s="43"/>
      <c r="O422" s="43"/>
      <c r="P422" s="43"/>
      <c r="Z422" s="43"/>
      <c r="AA422" s="43"/>
      <c r="AB422" s="43"/>
      <c r="AF422" s="43"/>
      <c r="AG422" s="278"/>
      <c r="AH422" s="43"/>
    </row>
    <row r="423" spans="4:34" hidden="1" x14ac:dyDescent="0.25">
      <c r="D423" s="43"/>
      <c r="E423" s="43"/>
      <c r="N423" s="43"/>
      <c r="O423" s="43"/>
      <c r="P423" s="43"/>
      <c r="Z423" s="43"/>
      <c r="AA423" s="43"/>
      <c r="AB423" s="43"/>
      <c r="AF423" s="43"/>
      <c r="AG423" s="278"/>
      <c r="AH423" s="43"/>
    </row>
    <row r="424" spans="4:34" hidden="1" x14ac:dyDescent="0.25">
      <c r="D424" s="43"/>
      <c r="E424" s="43"/>
      <c r="N424" s="43"/>
      <c r="O424" s="43"/>
      <c r="P424" s="43"/>
      <c r="Z424" s="43"/>
      <c r="AA424" s="43"/>
      <c r="AB424" s="43"/>
      <c r="AF424" s="43"/>
      <c r="AG424" s="278"/>
      <c r="AH424" s="43"/>
    </row>
    <row r="425" spans="4:34" hidden="1" x14ac:dyDescent="0.25">
      <c r="D425" s="43"/>
      <c r="E425" s="43"/>
      <c r="N425" s="43"/>
      <c r="O425" s="43"/>
      <c r="P425" s="43"/>
      <c r="Z425" s="43"/>
      <c r="AA425" s="43"/>
      <c r="AB425" s="43"/>
      <c r="AF425" s="43"/>
      <c r="AG425" s="278"/>
      <c r="AH425" s="43"/>
    </row>
    <row r="426" spans="4:34" hidden="1" x14ac:dyDescent="0.25">
      <c r="D426" s="43"/>
      <c r="E426" s="43"/>
      <c r="N426" s="43"/>
      <c r="O426" s="43"/>
      <c r="P426" s="43"/>
      <c r="Z426" s="43"/>
      <c r="AA426" s="43"/>
      <c r="AB426" s="43"/>
      <c r="AF426" s="43"/>
      <c r="AG426" s="278"/>
      <c r="AH426" s="43"/>
    </row>
    <row r="427" spans="4:34" hidden="1" x14ac:dyDescent="0.25">
      <c r="D427" s="43"/>
      <c r="E427" s="43"/>
      <c r="N427" s="43"/>
      <c r="O427" s="43"/>
      <c r="P427" s="43"/>
      <c r="Z427" s="43"/>
      <c r="AA427" s="43"/>
      <c r="AB427" s="43"/>
      <c r="AF427" s="43"/>
      <c r="AG427" s="278"/>
      <c r="AH427" s="43"/>
    </row>
    <row r="428" spans="4:34" hidden="1" x14ac:dyDescent="0.25">
      <c r="D428" s="43"/>
      <c r="E428" s="43"/>
      <c r="N428" s="43"/>
      <c r="O428" s="43"/>
      <c r="P428" s="43"/>
      <c r="Z428" s="43"/>
      <c r="AA428" s="43"/>
      <c r="AB428" s="43"/>
      <c r="AF428" s="43"/>
      <c r="AG428" s="278"/>
      <c r="AH428" s="43"/>
    </row>
    <row r="429" spans="4:34" hidden="1" x14ac:dyDescent="0.25">
      <c r="D429" s="43"/>
      <c r="E429" s="43"/>
      <c r="N429" s="43"/>
      <c r="O429" s="43"/>
      <c r="P429" s="43"/>
      <c r="Z429" s="43"/>
      <c r="AA429" s="43"/>
      <c r="AB429" s="43"/>
      <c r="AF429" s="43"/>
      <c r="AG429" s="278"/>
      <c r="AH429" s="43"/>
    </row>
    <row r="430" spans="4:34" hidden="1" x14ac:dyDescent="0.25">
      <c r="D430" s="43"/>
      <c r="E430" s="43"/>
      <c r="N430" s="43"/>
      <c r="O430" s="43"/>
      <c r="P430" s="43"/>
      <c r="Z430" s="43"/>
      <c r="AA430" s="43"/>
      <c r="AB430" s="43"/>
      <c r="AF430" s="43"/>
      <c r="AG430" s="278"/>
      <c r="AH430" s="43"/>
    </row>
    <row r="431" spans="4:34" hidden="1" x14ac:dyDescent="0.25">
      <c r="D431" s="43"/>
      <c r="E431" s="43"/>
      <c r="N431" s="43"/>
      <c r="O431" s="43"/>
      <c r="P431" s="43"/>
      <c r="Z431" s="43"/>
      <c r="AA431" s="43"/>
      <c r="AB431" s="43"/>
      <c r="AF431" s="43"/>
      <c r="AG431" s="278"/>
      <c r="AH431" s="43"/>
    </row>
    <row r="432" spans="4:34" hidden="1" x14ac:dyDescent="0.25">
      <c r="D432" s="43"/>
      <c r="E432" s="43"/>
      <c r="N432" s="43"/>
      <c r="O432" s="43"/>
      <c r="P432" s="43"/>
      <c r="Z432" s="43"/>
      <c r="AA432" s="43"/>
      <c r="AB432" s="43"/>
      <c r="AF432" s="43"/>
      <c r="AG432" s="278"/>
      <c r="AH432" s="43"/>
    </row>
    <row r="433" spans="4:34" hidden="1" x14ac:dyDescent="0.25">
      <c r="D433" s="43"/>
      <c r="E433" s="43"/>
      <c r="N433" s="43"/>
      <c r="O433" s="43"/>
      <c r="P433" s="43"/>
      <c r="Z433" s="43"/>
      <c r="AA433" s="43"/>
      <c r="AB433" s="43"/>
      <c r="AF433" s="43"/>
      <c r="AG433" s="278"/>
      <c r="AH433" s="43"/>
    </row>
    <row r="434" spans="4:34" hidden="1" x14ac:dyDescent="0.25">
      <c r="D434" s="43"/>
      <c r="E434" s="43"/>
      <c r="N434" s="43"/>
      <c r="O434" s="43"/>
      <c r="P434" s="43"/>
      <c r="Z434" s="43"/>
      <c r="AA434" s="43"/>
      <c r="AB434" s="43"/>
      <c r="AF434" s="43"/>
      <c r="AG434" s="278"/>
      <c r="AH434" s="43"/>
    </row>
    <row r="435" spans="4:34" hidden="1" x14ac:dyDescent="0.25">
      <c r="D435" s="43"/>
      <c r="E435" s="43"/>
      <c r="N435" s="43"/>
      <c r="O435" s="43"/>
      <c r="P435" s="43"/>
      <c r="Z435" s="43"/>
      <c r="AA435" s="43"/>
      <c r="AB435" s="43"/>
      <c r="AF435" s="43"/>
      <c r="AG435" s="278"/>
      <c r="AH435" s="43"/>
    </row>
    <row r="436" spans="4:34" hidden="1" x14ac:dyDescent="0.25">
      <c r="D436" s="43"/>
      <c r="E436" s="43"/>
      <c r="N436" s="43"/>
      <c r="O436" s="43"/>
      <c r="P436" s="43"/>
      <c r="Z436" s="43"/>
      <c r="AA436" s="43"/>
      <c r="AB436" s="43"/>
      <c r="AF436" s="43"/>
      <c r="AG436" s="278"/>
      <c r="AH436" s="43"/>
    </row>
    <row r="437" spans="4:34" hidden="1" x14ac:dyDescent="0.25">
      <c r="D437" s="43"/>
      <c r="E437" s="43"/>
      <c r="N437" s="43"/>
      <c r="O437" s="43"/>
      <c r="P437" s="43"/>
      <c r="Z437" s="43"/>
      <c r="AA437" s="43"/>
      <c r="AB437" s="43"/>
      <c r="AF437" s="43"/>
      <c r="AG437" s="278"/>
      <c r="AH437" s="43"/>
    </row>
    <row r="438" spans="4:34" hidden="1" x14ac:dyDescent="0.25">
      <c r="D438" s="43"/>
      <c r="E438" s="43"/>
      <c r="N438" s="43"/>
      <c r="O438" s="43"/>
      <c r="P438" s="43"/>
      <c r="Z438" s="43"/>
      <c r="AA438" s="43"/>
      <c r="AB438" s="43"/>
      <c r="AF438" s="43"/>
      <c r="AG438" s="278"/>
      <c r="AH438" s="43"/>
    </row>
    <row r="439" spans="4:34" hidden="1" x14ac:dyDescent="0.25">
      <c r="D439" s="43"/>
      <c r="E439" s="43"/>
      <c r="N439" s="43"/>
      <c r="O439" s="43"/>
      <c r="P439" s="43"/>
      <c r="Z439" s="43"/>
      <c r="AA439" s="43"/>
      <c r="AB439" s="43"/>
      <c r="AF439" s="43"/>
      <c r="AG439" s="278"/>
      <c r="AH439" s="43"/>
    </row>
    <row r="440" spans="4:34" hidden="1" x14ac:dyDescent="0.25">
      <c r="D440" s="43"/>
      <c r="E440" s="43"/>
      <c r="N440" s="43"/>
      <c r="O440" s="43"/>
      <c r="P440" s="43"/>
      <c r="Z440" s="43"/>
      <c r="AA440" s="43"/>
      <c r="AB440" s="43"/>
      <c r="AF440" s="43"/>
      <c r="AG440" s="278"/>
      <c r="AH440" s="43"/>
    </row>
    <row r="441" spans="4:34" hidden="1" x14ac:dyDescent="0.25">
      <c r="D441" s="43"/>
      <c r="E441" s="43"/>
      <c r="N441" s="43"/>
      <c r="O441" s="43"/>
      <c r="P441" s="43"/>
      <c r="Z441" s="43"/>
      <c r="AA441" s="43"/>
      <c r="AB441" s="43"/>
      <c r="AF441" s="43"/>
      <c r="AG441" s="278"/>
      <c r="AH441" s="43"/>
    </row>
    <row r="442" spans="4:34" hidden="1" x14ac:dyDescent="0.25">
      <c r="D442" s="43"/>
      <c r="E442" s="43"/>
      <c r="N442" s="43"/>
      <c r="O442" s="43"/>
      <c r="P442" s="43"/>
      <c r="Z442" s="43"/>
      <c r="AA442" s="43"/>
      <c r="AB442" s="43"/>
      <c r="AF442" s="43"/>
      <c r="AG442" s="278"/>
      <c r="AH442" s="43"/>
    </row>
    <row r="443" spans="4:34" hidden="1" x14ac:dyDescent="0.25">
      <c r="D443" s="43"/>
      <c r="E443" s="43"/>
      <c r="N443" s="43"/>
      <c r="O443" s="43"/>
      <c r="P443" s="43"/>
      <c r="Z443" s="43"/>
      <c r="AA443" s="43"/>
      <c r="AB443" s="43"/>
      <c r="AF443" s="43"/>
      <c r="AG443" s="278"/>
      <c r="AH443" s="43"/>
    </row>
    <row r="444" spans="4:34" hidden="1" x14ac:dyDescent="0.25">
      <c r="D444" s="43"/>
      <c r="E444" s="43"/>
      <c r="N444" s="43"/>
      <c r="O444" s="43"/>
      <c r="P444" s="43"/>
      <c r="Z444" s="43"/>
      <c r="AA444" s="43"/>
      <c r="AB444" s="43"/>
      <c r="AF444" s="43"/>
      <c r="AG444" s="278"/>
      <c r="AH444" s="43"/>
    </row>
    <row r="445" spans="4:34" hidden="1" x14ac:dyDescent="0.25">
      <c r="D445" s="43"/>
      <c r="E445" s="43"/>
      <c r="N445" s="43"/>
      <c r="O445" s="43"/>
      <c r="P445" s="43"/>
      <c r="Z445" s="43"/>
      <c r="AA445" s="43"/>
      <c r="AB445" s="43"/>
      <c r="AF445" s="43"/>
      <c r="AG445" s="278"/>
      <c r="AH445" s="43"/>
    </row>
    <row r="446" spans="4:34" hidden="1" x14ac:dyDescent="0.25">
      <c r="D446" s="43"/>
      <c r="E446" s="43"/>
      <c r="N446" s="43"/>
      <c r="O446" s="43"/>
      <c r="P446" s="43"/>
      <c r="Z446" s="43"/>
      <c r="AA446" s="43"/>
      <c r="AB446" s="43"/>
      <c r="AF446" s="43"/>
      <c r="AG446" s="278"/>
      <c r="AH446" s="43"/>
    </row>
    <row r="447" spans="4:34" hidden="1" x14ac:dyDescent="0.25">
      <c r="D447" s="43"/>
      <c r="E447" s="43"/>
      <c r="N447" s="43"/>
      <c r="O447" s="43"/>
      <c r="P447" s="43"/>
      <c r="Z447" s="43"/>
      <c r="AA447" s="43"/>
      <c r="AB447" s="43"/>
      <c r="AF447" s="43"/>
      <c r="AG447" s="278"/>
      <c r="AH447" s="43"/>
    </row>
    <row r="448" spans="4:34" hidden="1" x14ac:dyDescent="0.25">
      <c r="D448" s="43"/>
      <c r="E448" s="43"/>
      <c r="N448" s="43"/>
      <c r="O448" s="43"/>
      <c r="P448" s="43"/>
      <c r="Z448" s="43"/>
      <c r="AA448" s="43"/>
      <c r="AB448" s="43"/>
      <c r="AF448" s="43"/>
      <c r="AG448" s="278"/>
      <c r="AH448" s="43"/>
    </row>
    <row r="449" spans="4:34" hidden="1" x14ac:dyDescent="0.25">
      <c r="D449" s="43"/>
      <c r="E449" s="43"/>
      <c r="N449" s="43"/>
      <c r="O449" s="43"/>
      <c r="P449" s="43"/>
      <c r="Z449" s="43"/>
      <c r="AA449" s="43"/>
      <c r="AB449" s="43"/>
      <c r="AF449" s="43"/>
      <c r="AG449" s="278"/>
      <c r="AH449" s="43"/>
    </row>
    <row r="450" spans="4:34" hidden="1" x14ac:dyDescent="0.25">
      <c r="D450" s="43"/>
      <c r="E450" s="43"/>
      <c r="N450" s="43"/>
      <c r="O450" s="43"/>
      <c r="P450" s="43"/>
      <c r="Z450" s="43"/>
      <c r="AA450" s="43"/>
      <c r="AB450" s="43"/>
      <c r="AF450" s="43"/>
      <c r="AG450" s="278"/>
      <c r="AH450" s="43"/>
    </row>
    <row r="451" spans="4:34" hidden="1" x14ac:dyDescent="0.25">
      <c r="D451" s="43"/>
      <c r="E451" s="43"/>
      <c r="N451" s="43"/>
      <c r="O451" s="43"/>
      <c r="P451" s="43"/>
      <c r="Z451" s="43"/>
      <c r="AA451" s="43"/>
      <c r="AB451" s="43"/>
      <c r="AF451" s="43"/>
      <c r="AG451" s="278"/>
      <c r="AH451" s="43"/>
    </row>
    <row r="452" spans="4:34" hidden="1" x14ac:dyDescent="0.25">
      <c r="D452" s="43"/>
      <c r="E452" s="43"/>
      <c r="N452" s="43"/>
      <c r="O452" s="43"/>
      <c r="P452" s="43"/>
      <c r="Z452" s="43"/>
      <c r="AA452" s="43"/>
      <c r="AB452" s="43"/>
      <c r="AF452" s="43"/>
      <c r="AG452" s="278"/>
      <c r="AH452" s="43"/>
    </row>
    <row r="453" spans="4:34" hidden="1" x14ac:dyDescent="0.25">
      <c r="D453" s="43"/>
      <c r="E453" s="43"/>
      <c r="N453" s="43"/>
      <c r="O453" s="43"/>
      <c r="P453" s="43"/>
      <c r="Z453" s="43"/>
      <c r="AA453" s="43"/>
      <c r="AB453" s="43"/>
      <c r="AF453" s="43"/>
      <c r="AG453" s="278"/>
      <c r="AH453" s="43"/>
    </row>
    <row r="454" spans="4:34" hidden="1" x14ac:dyDescent="0.25">
      <c r="D454" s="43"/>
      <c r="E454" s="43"/>
      <c r="N454" s="43"/>
      <c r="O454" s="43"/>
      <c r="P454" s="43"/>
      <c r="Z454" s="43"/>
      <c r="AA454" s="43"/>
      <c r="AB454" s="43"/>
      <c r="AF454" s="43"/>
      <c r="AG454" s="278"/>
      <c r="AH454" s="43"/>
    </row>
    <row r="455" spans="4:34" hidden="1" x14ac:dyDescent="0.25">
      <c r="D455" s="43"/>
      <c r="E455" s="43"/>
      <c r="N455" s="43"/>
      <c r="O455" s="43"/>
      <c r="P455" s="43"/>
      <c r="Z455" s="43"/>
      <c r="AA455" s="43"/>
      <c r="AB455" s="43"/>
      <c r="AF455" s="43"/>
      <c r="AG455" s="278"/>
      <c r="AH455" s="43"/>
    </row>
    <row r="456" spans="4:34" hidden="1" x14ac:dyDescent="0.25">
      <c r="D456" s="43"/>
      <c r="E456" s="43"/>
      <c r="N456" s="43"/>
      <c r="O456" s="43"/>
      <c r="P456" s="43"/>
      <c r="Z456" s="43"/>
      <c r="AA456" s="43"/>
      <c r="AB456" s="43"/>
      <c r="AF456" s="43"/>
      <c r="AG456" s="278"/>
      <c r="AH456" s="43"/>
    </row>
    <row r="457" spans="4:34" hidden="1" x14ac:dyDescent="0.25">
      <c r="D457" s="43"/>
      <c r="E457" s="43"/>
      <c r="N457" s="43"/>
      <c r="O457" s="43"/>
      <c r="P457" s="43"/>
      <c r="Z457" s="43"/>
      <c r="AA457" s="43"/>
      <c r="AB457" s="43"/>
      <c r="AF457" s="43"/>
      <c r="AG457" s="278"/>
      <c r="AH457" s="43"/>
    </row>
    <row r="458" spans="4:34" hidden="1" x14ac:dyDescent="0.25">
      <c r="D458" s="43"/>
      <c r="E458" s="43"/>
      <c r="N458" s="43"/>
      <c r="O458" s="43"/>
      <c r="P458" s="43"/>
      <c r="Z458" s="43"/>
      <c r="AA458" s="43"/>
      <c r="AB458" s="43"/>
      <c r="AF458" s="43"/>
      <c r="AG458" s="278"/>
      <c r="AH458" s="43"/>
    </row>
    <row r="459" spans="4:34" hidden="1" x14ac:dyDescent="0.25">
      <c r="D459" s="43"/>
      <c r="E459" s="43"/>
      <c r="N459" s="43"/>
      <c r="O459" s="43"/>
      <c r="P459" s="43"/>
      <c r="Z459" s="43"/>
      <c r="AA459" s="43"/>
      <c r="AB459" s="43"/>
      <c r="AF459" s="43"/>
      <c r="AG459" s="278"/>
      <c r="AH459" s="43"/>
    </row>
    <row r="460" spans="4:34" hidden="1" x14ac:dyDescent="0.25">
      <c r="D460" s="43"/>
      <c r="E460" s="43"/>
      <c r="N460" s="43"/>
      <c r="O460" s="43"/>
      <c r="P460" s="43"/>
      <c r="Z460" s="43"/>
      <c r="AA460" s="43"/>
      <c r="AB460" s="43"/>
      <c r="AF460" s="43"/>
      <c r="AG460" s="278"/>
      <c r="AH460" s="43"/>
    </row>
    <row r="461" spans="4:34" hidden="1" x14ac:dyDescent="0.25">
      <c r="D461" s="43"/>
      <c r="E461" s="43"/>
      <c r="N461" s="43"/>
      <c r="O461" s="43"/>
      <c r="P461" s="43"/>
      <c r="Z461" s="43"/>
      <c r="AA461" s="43"/>
      <c r="AB461" s="43"/>
      <c r="AF461" s="43"/>
      <c r="AG461" s="278"/>
      <c r="AH461" s="43"/>
    </row>
    <row r="462" spans="4:34" hidden="1" x14ac:dyDescent="0.25">
      <c r="D462" s="43"/>
      <c r="E462" s="43"/>
      <c r="N462" s="43"/>
      <c r="O462" s="43"/>
      <c r="P462" s="43"/>
      <c r="Z462" s="43"/>
      <c r="AA462" s="43"/>
      <c r="AB462" s="43"/>
      <c r="AF462" s="43"/>
      <c r="AG462" s="278"/>
      <c r="AH462" s="43"/>
    </row>
    <row r="463" spans="4:34" hidden="1" x14ac:dyDescent="0.25">
      <c r="D463" s="43"/>
      <c r="E463" s="43"/>
      <c r="N463" s="43"/>
      <c r="O463" s="43"/>
      <c r="P463" s="43"/>
      <c r="Z463" s="43"/>
      <c r="AA463" s="43"/>
      <c r="AB463" s="43"/>
      <c r="AF463" s="43"/>
      <c r="AG463" s="278"/>
      <c r="AH463" s="43"/>
    </row>
    <row r="464" spans="4:34" hidden="1" x14ac:dyDescent="0.25">
      <c r="D464" s="43"/>
      <c r="E464" s="43"/>
      <c r="N464" s="43"/>
      <c r="O464" s="43"/>
      <c r="P464" s="43"/>
      <c r="Z464" s="43"/>
      <c r="AA464" s="43"/>
      <c r="AB464" s="43"/>
      <c r="AF464" s="43"/>
      <c r="AG464" s="278"/>
      <c r="AH464" s="43"/>
    </row>
    <row r="465" spans="4:34" hidden="1" x14ac:dyDescent="0.25">
      <c r="D465" s="43"/>
      <c r="E465" s="43"/>
      <c r="N465" s="43"/>
      <c r="O465" s="43"/>
      <c r="P465" s="43"/>
      <c r="Z465" s="43"/>
      <c r="AA465" s="43"/>
      <c r="AB465" s="43"/>
      <c r="AF465" s="43"/>
      <c r="AG465" s="278"/>
      <c r="AH465" s="43"/>
    </row>
    <row r="466" spans="4:34" hidden="1" x14ac:dyDescent="0.25">
      <c r="D466" s="43"/>
      <c r="E466" s="43"/>
      <c r="N466" s="43"/>
      <c r="O466" s="43"/>
      <c r="P466" s="43"/>
      <c r="Z466" s="43"/>
      <c r="AA466" s="43"/>
      <c r="AB466" s="43"/>
      <c r="AF466" s="43"/>
      <c r="AG466" s="278"/>
      <c r="AH466" s="43"/>
    </row>
    <row r="467" spans="4:34" hidden="1" x14ac:dyDescent="0.25">
      <c r="D467" s="43"/>
      <c r="E467" s="43"/>
      <c r="N467" s="43"/>
      <c r="O467" s="43"/>
      <c r="P467" s="43"/>
      <c r="Z467" s="43"/>
      <c r="AA467" s="43"/>
      <c r="AB467" s="43"/>
      <c r="AF467" s="43"/>
      <c r="AG467" s="278"/>
      <c r="AH467" s="43"/>
    </row>
    <row r="468" spans="4:34" hidden="1" x14ac:dyDescent="0.25">
      <c r="D468" s="43"/>
      <c r="E468" s="43"/>
      <c r="N468" s="43"/>
      <c r="O468" s="43"/>
      <c r="P468" s="43"/>
      <c r="Z468" s="43"/>
      <c r="AA468" s="43"/>
      <c r="AB468" s="43"/>
      <c r="AF468" s="43"/>
      <c r="AG468" s="278"/>
      <c r="AH468" s="43"/>
    </row>
    <row r="469" spans="4:34" hidden="1" x14ac:dyDescent="0.25">
      <c r="D469" s="43"/>
      <c r="E469" s="43"/>
      <c r="N469" s="43"/>
      <c r="O469" s="43"/>
      <c r="P469" s="43"/>
      <c r="Z469" s="43"/>
      <c r="AA469" s="43"/>
      <c r="AB469" s="43"/>
      <c r="AF469" s="43"/>
      <c r="AG469" s="278"/>
      <c r="AH469" s="43"/>
    </row>
    <row r="470" spans="4:34" hidden="1" x14ac:dyDescent="0.25">
      <c r="D470" s="43"/>
      <c r="E470" s="43"/>
      <c r="N470" s="43"/>
      <c r="O470" s="43"/>
      <c r="P470" s="43"/>
      <c r="Z470" s="43"/>
      <c r="AA470" s="43"/>
      <c r="AB470" s="43"/>
      <c r="AF470" s="43"/>
      <c r="AG470" s="278"/>
      <c r="AH470" s="43"/>
    </row>
    <row r="471" spans="4:34" hidden="1" x14ac:dyDescent="0.25">
      <c r="D471" s="43"/>
      <c r="E471" s="43"/>
      <c r="N471" s="43"/>
      <c r="O471" s="43"/>
      <c r="P471" s="43"/>
      <c r="Z471" s="43"/>
      <c r="AA471" s="43"/>
      <c r="AB471" s="43"/>
      <c r="AF471" s="43"/>
      <c r="AG471" s="278"/>
      <c r="AH471" s="43"/>
    </row>
    <row r="472" spans="4:34" hidden="1" x14ac:dyDescent="0.25">
      <c r="D472" s="43"/>
      <c r="E472" s="43"/>
      <c r="N472" s="43"/>
      <c r="O472" s="43"/>
      <c r="P472" s="43"/>
      <c r="Z472" s="43"/>
      <c r="AA472" s="43"/>
      <c r="AB472" s="43"/>
      <c r="AF472" s="43"/>
      <c r="AG472" s="278"/>
      <c r="AH472" s="43"/>
    </row>
    <row r="473" spans="4:34" hidden="1" x14ac:dyDescent="0.25">
      <c r="D473" s="43"/>
      <c r="E473" s="43"/>
      <c r="N473" s="43"/>
      <c r="O473" s="43"/>
      <c r="P473" s="43"/>
      <c r="Z473" s="43"/>
      <c r="AA473" s="43"/>
      <c r="AB473" s="43"/>
      <c r="AF473" s="43"/>
      <c r="AG473" s="278"/>
      <c r="AH473" s="43"/>
    </row>
    <row r="474" spans="4:34" hidden="1" x14ac:dyDescent="0.25">
      <c r="D474" s="43"/>
      <c r="E474" s="43"/>
      <c r="N474" s="43"/>
      <c r="O474" s="43"/>
      <c r="P474" s="43"/>
      <c r="Z474" s="43"/>
      <c r="AA474" s="43"/>
      <c r="AB474" s="43"/>
      <c r="AF474" s="43"/>
      <c r="AG474" s="278"/>
      <c r="AH474" s="43"/>
    </row>
    <row r="475" spans="4:34" hidden="1" x14ac:dyDescent="0.25">
      <c r="D475" s="43"/>
      <c r="E475" s="43"/>
      <c r="N475" s="43"/>
      <c r="O475" s="43"/>
      <c r="P475" s="43"/>
      <c r="Z475" s="43"/>
      <c r="AA475" s="43"/>
      <c r="AB475" s="43"/>
      <c r="AF475" s="43"/>
      <c r="AG475" s="278"/>
      <c r="AH475" s="43"/>
    </row>
    <row r="476" spans="4:34" hidden="1" x14ac:dyDescent="0.25">
      <c r="D476" s="43"/>
      <c r="E476" s="43"/>
      <c r="N476" s="43"/>
      <c r="O476" s="43"/>
      <c r="P476" s="43"/>
      <c r="Z476" s="43"/>
      <c r="AA476" s="43"/>
      <c r="AB476" s="43"/>
      <c r="AF476" s="43"/>
      <c r="AG476" s="278"/>
      <c r="AH476" s="43"/>
    </row>
    <row r="477" spans="4:34" hidden="1" x14ac:dyDescent="0.25">
      <c r="D477" s="43"/>
      <c r="E477" s="43"/>
      <c r="N477" s="43"/>
      <c r="O477" s="43"/>
      <c r="P477" s="43"/>
      <c r="Z477" s="43"/>
      <c r="AA477" s="43"/>
      <c r="AB477" s="43"/>
      <c r="AF477" s="43"/>
      <c r="AG477" s="278"/>
      <c r="AH477" s="43"/>
    </row>
    <row r="478" spans="4:34" hidden="1" x14ac:dyDescent="0.25">
      <c r="D478" s="43"/>
      <c r="E478" s="43"/>
      <c r="N478" s="43"/>
      <c r="O478" s="43"/>
      <c r="P478" s="43"/>
      <c r="Z478" s="43"/>
      <c r="AA478" s="43"/>
      <c r="AB478" s="43"/>
      <c r="AF478" s="43"/>
      <c r="AG478" s="278"/>
      <c r="AH478" s="43"/>
    </row>
    <row r="479" spans="4:34" hidden="1" x14ac:dyDescent="0.25">
      <c r="D479" s="43"/>
      <c r="E479" s="43"/>
      <c r="N479" s="43"/>
      <c r="O479" s="43"/>
      <c r="P479" s="43"/>
      <c r="Z479" s="43"/>
      <c r="AA479" s="43"/>
      <c r="AB479" s="43"/>
      <c r="AF479" s="43"/>
      <c r="AG479" s="278"/>
      <c r="AH479" s="43"/>
    </row>
    <row r="480" spans="4:34" hidden="1" x14ac:dyDescent="0.25">
      <c r="D480" s="43"/>
      <c r="E480" s="43"/>
      <c r="N480" s="43"/>
      <c r="O480" s="43"/>
      <c r="P480" s="43"/>
      <c r="Z480" s="43"/>
      <c r="AA480" s="43"/>
      <c r="AB480" s="43"/>
      <c r="AF480" s="43"/>
      <c r="AG480" s="278"/>
      <c r="AH480" s="43"/>
    </row>
    <row r="481" spans="4:34" hidden="1" x14ac:dyDescent="0.25">
      <c r="D481" s="43"/>
      <c r="E481" s="43"/>
      <c r="N481" s="43"/>
      <c r="O481" s="43"/>
      <c r="P481" s="43"/>
      <c r="Z481" s="43"/>
      <c r="AA481" s="43"/>
      <c r="AB481" s="43"/>
      <c r="AF481" s="43"/>
      <c r="AG481" s="278"/>
      <c r="AH481" s="43"/>
    </row>
    <row r="482" spans="4:34" hidden="1" x14ac:dyDescent="0.25">
      <c r="D482" s="43"/>
      <c r="E482" s="43"/>
      <c r="N482" s="43"/>
      <c r="O482" s="43"/>
      <c r="P482" s="43"/>
      <c r="Z482" s="43"/>
      <c r="AA482" s="43"/>
      <c r="AB482" s="43"/>
      <c r="AF482" s="43"/>
      <c r="AG482" s="278"/>
      <c r="AH482" s="43"/>
    </row>
    <row r="483" spans="4:34" hidden="1" x14ac:dyDescent="0.25">
      <c r="D483" s="43"/>
      <c r="E483" s="43"/>
      <c r="N483" s="43"/>
      <c r="O483" s="43"/>
      <c r="P483" s="43"/>
      <c r="Z483" s="43"/>
      <c r="AA483" s="43"/>
      <c r="AB483" s="43"/>
      <c r="AF483" s="43"/>
      <c r="AG483" s="278"/>
      <c r="AH483" s="43"/>
    </row>
    <row r="484" spans="4:34" hidden="1" x14ac:dyDescent="0.25">
      <c r="D484" s="43"/>
      <c r="E484" s="43"/>
      <c r="N484" s="43"/>
      <c r="O484" s="43"/>
      <c r="P484" s="43"/>
      <c r="Z484" s="43"/>
      <c r="AA484" s="43"/>
      <c r="AB484" s="43"/>
      <c r="AF484" s="43"/>
      <c r="AG484" s="278"/>
      <c r="AH484" s="43"/>
    </row>
    <row r="485" spans="4:34" hidden="1" x14ac:dyDescent="0.25">
      <c r="D485" s="43"/>
      <c r="E485" s="43"/>
      <c r="N485" s="43"/>
      <c r="O485" s="43"/>
      <c r="P485" s="43"/>
      <c r="Z485" s="43"/>
      <c r="AA485" s="43"/>
      <c r="AB485" s="43"/>
      <c r="AF485" s="43"/>
      <c r="AG485" s="278"/>
      <c r="AH485" s="43"/>
    </row>
    <row r="486" spans="4:34" hidden="1" x14ac:dyDescent="0.25">
      <c r="D486" s="43"/>
      <c r="E486" s="43"/>
      <c r="N486" s="43"/>
      <c r="O486" s="43"/>
      <c r="P486" s="43"/>
      <c r="Z486" s="43"/>
      <c r="AA486" s="43"/>
      <c r="AB486" s="43"/>
      <c r="AF486" s="43"/>
      <c r="AG486" s="278"/>
      <c r="AH486" s="43"/>
    </row>
    <row r="487" spans="4:34" hidden="1" x14ac:dyDescent="0.25">
      <c r="D487" s="43"/>
      <c r="E487" s="43"/>
      <c r="N487" s="43"/>
      <c r="O487" s="43"/>
      <c r="P487" s="43"/>
      <c r="Z487" s="43"/>
      <c r="AA487" s="43"/>
      <c r="AB487" s="43"/>
      <c r="AF487" s="43"/>
      <c r="AG487" s="278"/>
      <c r="AH487" s="43"/>
    </row>
    <row r="488" spans="4:34" hidden="1" x14ac:dyDescent="0.25">
      <c r="D488" s="43"/>
      <c r="E488" s="43"/>
      <c r="N488" s="43"/>
      <c r="O488" s="43"/>
      <c r="P488" s="43"/>
      <c r="Z488" s="43"/>
      <c r="AA488" s="43"/>
      <c r="AB488" s="43"/>
      <c r="AF488" s="43"/>
      <c r="AG488" s="278"/>
      <c r="AH488" s="43"/>
    </row>
    <row r="489" spans="4:34" hidden="1" x14ac:dyDescent="0.25">
      <c r="D489" s="43"/>
      <c r="E489" s="43"/>
      <c r="N489" s="43"/>
      <c r="O489" s="43"/>
      <c r="P489" s="43"/>
      <c r="Z489" s="43"/>
      <c r="AA489" s="43"/>
      <c r="AB489" s="43"/>
      <c r="AF489" s="43"/>
      <c r="AG489" s="278"/>
      <c r="AH489" s="43"/>
    </row>
    <row r="490" spans="4:34" hidden="1" x14ac:dyDescent="0.25">
      <c r="D490" s="43"/>
      <c r="E490" s="43"/>
      <c r="N490" s="43"/>
      <c r="O490" s="43"/>
      <c r="P490" s="43"/>
      <c r="Z490" s="43"/>
      <c r="AA490" s="43"/>
      <c r="AB490" s="43"/>
      <c r="AF490" s="43"/>
      <c r="AG490" s="278"/>
      <c r="AH490" s="43"/>
    </row>
    <row r="491" spans="4:34" hidden="1" x14ac:dyDescent="0.25">
      <c r="D491" s="43"/>
      <c r="E491" s="43"/>
      <c r="N491" s="43"/>
      <c r="O491" s="43"/>
      <c r="P491" s="43"/>
      <c r="Z491" s="43"/>
      <c r="AA491" s="43"/>
      <c r="AB491" s="43"/>
      <c r="AF491" s="43"/>
      <c r="AG491" s="278"/>
      <c r="AH491" s="43"/>
    </row>
    <row r="492" spans="4:34" hidden="1" x14ac:dyDescent="0.25">
      <c r="D492" s="43"/>
      <c r="E492" s="43"/>
      <c r="N492" s="43"/>
      <c r="O492" s="43"/>
      <c r="P492" s="43"/>
      <c r="Z492" s="43"/>
      <c r="AA492" s="43"/>
      <c r="AB492" s="43"/>
      <c r="AF492" s="43"/>
      <c r="AG492" s="278"/>
      <c r="AH492" s="43"/>
    </row>
    <row r="493" spans="4:34" hidden="1" x14ac:dyDescent="0.25">
      <c r="D493" s="43"/>
      <c r="E493" s="43"/>
      <c r="N493" s="43"/>
      <c r="O493" s="43"/>
      <c r="P493" s="43"/>
      <c r="Z493" s="43"/>
      <c r="AA493" s="43"/>
      <c r="AB493" s="43"/>
      <c r="AF493" s="43"/>
      <c r="AG493" s="278"/>
      <c r="AH493" s="43"/>
    </row>
    <row r="494" spans="4:34" hidden="1" x14ac:dyDescent="0.25">
      <c r="D494" s="43"/>
      <c r="E494" s="43"/>
      <c r="N494" s="43"/>
      <c r="O494" s="43"/>
      <c r="P494" s="43"/>
      <c r="Z494" s="43"/>
      <c r="AA494" s="43"/>
      <c r="AB494" s="43"/>
      <c r="AF494" s="43"/>
      <c r="AG494" s="278"/>
      <c r="AH494" s="43"/>
    </row>
    <row r="495" spans="4:34" hidden="1" x14ac:dyDescent="0.25">
      <c r="D495" s="43"/>
      <c r="E495" s="43"/>
      <c r="N495" s="43"/>
      <c r="O495" s="43"/>
      <c r="P495" s="43"/>
      <c r="Z495" s="43"/>
      <c r="AA495" s="43"/>
      <c r="AB495" s="43"/>
      <c r="AF495" s="43"/>
      <c r="AG495" s="278"/>
      <c r="AH495" s="43"/>
    </row>
    <row r="496" spans="4:34" hidden="1" x14ac:dyDescent="0.25">
      <c r="D496" s="43"/>
      <c r="E496" s="43"/>
      <c r="N496" s="43"/>
      <c r="O496" s="43"/>
      <c r="P496" s="43"/>
      <c r="Z496" s="43"/>
      <c r="AA496" s="43"/>
      <c r="AB496" s="43"/>
      <c r="AF496" s="43"/>
      <c r="AG496" s="278"/>
      <c r="AH496" s="43"/>
    </row>
    <row r="497" spans="4:34" hidden="1" x14ac:dyDescent="0.25">
      <c r="D497" s="43"/>
      <c r="E497" s="43"/>
      <c r="N497" s="43"/>
      <c r="O497" s="43"/>
      <c r="P497" s="43"/>
      <c r="Z497" s="43"/>
      <c r="AA497" s="43"/>
      <c r="AB497" s="43"/>
      <c r="AF497" s="43"/>
      <c r="AG497" s="278"/>
      <c r="AH497" s="43"/>
    </row>
    <row r="498" spans="4:34" hidden="1" x14ac:dyDescent="0.25">
      <c r="D498" s="43"/>
      <c r="E498" s="43"/>
      <c r="N498" s="43"/>
      <c r="O498" s="43"/>
      <c r="P498" s="43"/>
      <c r="Z498" s="43"/>
      <c r="AA498" s="43"/>
      <c r="AB498" s="43"/>
      <c r="AF498" s="43"/>
      <c r="AG498" s="278"/>
      <c r="AH498" s="43"/>
    </row>
    <row r="499" spans="4:34" hidden="1" x14ac:dyDescent="0.25">
      <c r="D499" s="43"/>
      <c r="E499" s="43"/>
      <c r="N499" s="43"/>
      <c r="O499" s="43"/>
      <c r="P499" s="43"/>
      <c r="Z499" s="43"/>
      <c r="AA499" s="43"/>
      <c r="AB499" s="43"/>
      <c r="AF499" s="43"/>
      <c r="AG499" s="278"/>
      <c r="AH499" s="43"/>
    </row>
    <row r="500" spans="4:34" hidden="1" x14ac:dyDescent="0.25">
      <c r="D500" s="43"/>
      <c r="E500" s="43"/>
      <c r="N500" s="43"/>
      <c r="O500" s="43"/>
      <c r="P500" s="43"/>
      <c r="Z500" s="43"/>
      <c r="AA500" s="43"/>
      <c r="AB500" s="43"/>
      <c r="AF500" s="43"/>
      <c r="AG500" s="278"/>
      <c r="AH500" s="43"/>
    </row>
    <row r="501" spans="4:34" hidden="1" x14ac:dyDescent="0.25">
      <c r="D501" s="43"/>
      <c r="E501" s="43"/>
      <c r="N501" s="43"/>
      <c r="O501" s="43"/>
      <c r="P501" s="43"/>
      <c r="Z501" s="43"/>
      <c r="AA501" s="43"/>
      <c r="AB501" s="43"/>
      <c r="AF501" s="43"/>
      <c r="AG501" s="278"/>
      <c r="AH501" s="43"/>
    </row>
    <row r="502" spans="4:34" hidden="1" x14ac:dyDescent="0.25">
      <c r="D502" s="43"/>
      <c r="E502" s="43"/>
      <c r="N502" s="43"/>
      <c r="O502" s="43"/>
      <c r="P502" s="43"/>
      <c r="Z502" s="43"/>
      <c r="AA502" s="43"/>
      <c r="AB502" s="43"/>
      <c r="AF502" s="43"/>
      <c r="AG502" s="278"/>
      <c r="AH502" s="43"/>
    </row>
    <row r="503" spans="4:34" hidden="1" x14ac:dyDescent="0.25">
      <c r="D503" s="43"/>
      <c r="E503" s="43"/>
      <c r="N503" s="43"/>
      <c r="O503" s="43"/>
      <c r="P503" s="43"/>
      <c r="Z503" s="43"/>
      <c r="AA503" s="43"/>
      <c r="AB503" s="43"/>
      <c r="AF503" s="43"/>
      <c r="AG503" s="278"/>
      <c r="AH503" s="43"/>
    </row>
    <row r="504" spans="4:34" hidden="1" x14ac:dyDescent="0.25">
      <c r="D504" s="43"/>
      <c r="E504" s="43"/>
      <c r="N504" s="43"/>
      <c r="O504" s="43"/>
      <c r="P504" s="43"/>
      <c r="Z504" s="43"/>
      <c r="AA504" s="43"/>
      <c r="AB504" s="43"/>
      <c r="AF504" s="43"/>
      <c r="AG504" s="278"/>
      <c r="AH504" s="43"/>
    </row>
    <row r="505" spans="4:34" hidden="1" x14ac:dyDescent="0.25">
      <c r="D505" s="43"/>
      <c r="E505" s="43"/>
      <c r="N505" s="43"/>
      <c r="O505" s="43"/>
      <c r="P505" s="43"/>
      <c r="Z505" s="43"/>
      <c r="AA505" s="43"/>
      <c r="AB505" s="43"/>
      <c r="AF505" s="43"/>
      <c r="AG505" s="278"/>
      <c r="AH505" s="43"/>
    </row>
    <row r="506" spans="4:34" hidden="1" x14ac:dyDescent="0.25">
      <c r="D506" s="43"/>
      <c r="E506" s="43"/>
      <c r="N506" s="43"/>
      <c r="O506" s="43"/>
      <c r="P506" s="43"/>
      <c r="Z506" s="43"/>
      <c r="AA506" s="43"/>
      <c r="AB506" s="43"/>
      <c r="AF506" s="43"/>
      <c r="AG506" s="278"/>
      <c r="AH506" s="43"/>
    </row>
    <row r="507" spans="4:34" hidden="1" x14ac:dyDescent="0.25">
      <c r="D507" s="43"/>
      <c r="E507" s="43"/>
      <c r="N507" s="43"/>
      <c r="O507" s="43"/>
      <c r="P507" s="43"/>
      <c r="Z507" s="43"/>
      <c r="AA507" s="43"/>
      <c r="AB507" s="43"/>
      <c r="AF507" s="43"/>
      <c r="AG507" s="278"/>
      <c r="AH507" s="43"/>
    </row>
    <row r="508" spans="4:34" hidden="1" x14ac:dyDescent="0.25">
      <c r="D508" s="43"/>
      <c r="E508" s="43"/>
      <c r="N508" s="43"/>
      <c r="O508" s="43"/>
      <c r="P508" s="43"/>
      <c r="Z508" s="43"/>
      <c r="AA508" s="43"/>
      <c r="AB508" s="43"/>
      <c r="AF508" s="43"/>
      <c r="AG508" s="278"/>
      <c r="AH508" s="43"/>
    </row>
    <row r="509" spans="4:34" hidden="1" x14ac:dyDescent="0.25">
      <c r="D509" s="43"/>
      <c r="E509" s="43"/>
      <c r="N509" s="43"/>
      <c r="O509" s="43"/>
      <c r="P509" s="43"/>
      <c r="Z509" s="43"/>
      <c r="AA509" s="43"/>
      <c r="AB509" s="43"/>
      <c r="AF509" s="43"/>
      <c r="AG509" s="278"/>
      <c r="AH509" s="43"/>
    </row>
    <row r="510" spans="4:34" hidden="1" x14ac:dyDescent="0.25">
      <c r="D510" s="43"/>
      <c r="E510" s="43"/>
      <c r="N510" s="43"/>
      <c r="O510" s="43"/>
      <c r="P510" s="43"/>
      <c r="Z510" s="43"/>
      <c r="AA510" s="43"/>
      <c r="AB510" s="43"/>
      <c r="AF510" s="43"/>
      <c r="AG510" s="278"/>
      <c r="AH510" s="43"/>
    </row>
    <row r="511" spans="4:34" hidden="1" x14ac:dyDescent="0.25">
      <c r="D511" s="43"/>
      <c r="E511" s="43"/>
      <c r="N511" s="43"/>
      <c r="O511" s="43"/>
      <c r="P511" s="43"/>
      <c r="Z511" s="43"/>
      <c r="AA511" s="43"/>
      <c r="AB511" s="43"/>
      <c r="AF511" s="43"/>
      <c r="AG511" s="278"/>
      <c r="AH511" s="43"/>
    </row>
    <row r="512" spans="4:34" hidden="1" x14ac:dyDescent="0.25">
      <c r="D512" s="43"/>
      <c r="E512" s="43"/>
      <c r="N512" s="43"/>
      <c r="O512" s="43"/>
      <c r="P512" s="43"/>
      <c r="Z512" s="43"/>
      <c r="AA512" s="43"/>
      <c r="AB512" s="43"/>
      <c r="AF512" s="43"/>
      <c r="AG512" s="278"/>
      <c r="AH512" s="43"/>
    </row>
    <row r="513" spans="4:34" hidden="1" x14ac:dyDescent="0.25">
      <c r="D513" s="43"/>
      <c r="E513" s="43"/>
      <c r="N513" s="43"/>
      <c r="O513" s="43"/>
      <c r="P513" s="43"/>
      <c r="Z513" s="43"/>
      <c r="AA513" s="43"/>
      <c r="AB513" s="43"/>
      <c r="AF513" s="43"/>
      <c r="AG513" s="278"/>
      <c r="AH513" s="43"/>
    </row>
    <row r="514" spans="4:34" hidden="1" x14ac:dyDescent="0.25">
      <c r="D514" s="43"/>
      <c r="E514" s="43"/>
      <c r="N514" s="43"/>
      <c r="O514" s="43"/>
      <c r="P514" s="43"/>
      <c r="Z514" s="43"/>
      <c r="AA514" s="43"/>
      <c r="AB514" s="43"/>
      <c r="AF514" s="43"/>
      <c r="AG514" s="278"/>
      <c r="AH514" s="43"/>
    </row>
    <row r="515" spans="4:34" hidden="1" x14ac:dyDescent="0.25">
      <c r="D515" s="43"/>
      <c r="E515" s="43"/>
      <c r="N515" s="43"/>
      <c r="O515" s="43"/>
      <c r="P515" s="43"/>
      <c r="Z515" s="43"/>
      <c r="AA515" s="43"/>
      <c r="AB515" s="43"/>
      <c r="AF515" s="43"/>
      <c r="AG515" s="278"/>
      <c r="AH515" s="43"/>
    </row>
    <row r="516" spans="4:34" hidden="1" x14ac:dyDescent="0.25">
      <c r="D516" s="43"/>
      <c r="E516" s="43"/>
      <c r="N516" s="43"/>
      <c r="O516" s="43"/>
      <c r="P516" s="43"/>
      <c r="Z516" s="43"/>
      <c r="AA516" s="43"/>
      <c r="AB516" s="43"/>
      <c r="AF516" s="43"/>
      <c r="AG516" s="278"/>
      <c r="AH516" s="43"/>
    </row>
    <row r="517" spans="4:34" hidden="1" x14ac:dyDescent="0.25">
      <c r="D517" s="43"/>
      <c r="E517" s="43"/>
      <c r="N517" s="43"/>
      <c r="O517" s="43"/>
      <c r="P517" s="43"/>
      <c r="Z517" s="43"/>
      <c r="AA517" s="43"/>
      <c r="AB517" s="43"/>
      <c r="AF517" s="43"/>
      <c r="AG517" s="278"/>
      <c r="AH517" s="43"/>
    </row>
    <row r="518" spans="4:34" hidden="1" x14ac:dyDescent="0.25">
      <c r="D518" s="43"/>
      <c r="E518" s="43"/>
      <c r="N518" s="43"/>
      <c r="O518" s="43"/>
      <c r="P518" s="43"/>
      <c r="Z518" s="43"/>
      <c r="AA518" s="43"/>
      <c r="AB518" s="43"/>
      <c r="AF518" s="43"/>
      <c r="AG518" s="278"/>
      <c r="AH518" s="43"/>
    </row>
    <row r="519" spans="4:34" hidden="1" x14ac:dyDescent="0.25">
      <c r="D519" s="43"/>
      <c r="E519" s="43"/>
      <c r="N519" s="43"/>
      <c r="O519" s="43"/>
      <c r="P519" s="43"/>
      <c r="Z519" s="43"/>
      <c r="AA519" s="43"/>
      <c r="AB519" s="43"/>
      <c r="AF519" s="43"/>
      <c r="AG519" s="278"/>
      <c r="AH519" s="43"/>
    </row>
    <row r="520" spans="4:34" hidden="1" x14ac:dyDescent="0.25">
      <c r="D520" s="43"/>
      <c r="E520" s="43"/>
      <c r="N520" s="43"/>
      <c r="O520" s="43"/>
      <c r="P520" s="43"/>
      <c r="Z520" s="43"/>
      <c r="AA520" s="43"/>
      <c r="AB520" s="43"/>
      <c r="AF520" s="43"/>
      <c r="AG520" s="278"/>
      <c r="AH520" s="43"/>
    </row>
    <row r="521" spans="4:34" hidden="1" x14ac:dyDescent="0.25">
      <c r="D521" s="43"/>
      <c r="E521" s="43"/>
      <c r="N521" s="43"/>
      <c r="O521" s="43"/>
      <c r="P521" s="43"/>
      <c r="Z521" s="43"/>
      <c r="AA521" s="43"/>
      <c r="AB521" s="43"/>
      <c r="AF521" s="43"/>
      <c r="AG521" s="278"/>
      <c r="AH521" s="43"/>
    </row>
    <row r="522" spans="4:34" hidden="1" x14ac:dyDescent="0.25">
      <c r="D522" s="43"/>
      <c r="E522" s="43"/>
      <c r="N522" s="43"/>
      <c r="O522" s="43"/>
      <c r="P522" s="43"/>
      <c r="Z522" s="43"/>
      <c r="AA522" s="43"/>
      <c r="AB522" s="43"/>
      <c r="AF522" s="43"/>
      <c r="AG522" s="278"/>
      <c r="AH522" s="43"/>
    </row>
    <row r="523" spans="4:34" hidden="1" x14ac:dyDescent="0.25">
      <c r="D523" s="43"/>
      <c r="E523" s="43"/>
      <c r="N523" s="43"/>
      <c r="O523" s="43"/>
      <c r="P523" s="43"/>
      <c r="Z523" s="43"/>
      <c r="AA523" s="43"/>
      <c r="AB523" s="43"/>
      <c r="AF523" s="43"/>
      <c r="AG523" s="278"/>
      <c r="AH523" s="43"/>
    </row>
    <row r="524" spans="4:34" hidden="1" x14ac:dyDescent="0.25">
      <c r="D524" s="43"/>
      <c r="E524" s="43"/>
      <c r="N524" s="43"/>
      <c r="O524" s="43"/>
      <c r="P524" s="43"/>
      <c r="Z524" s="43"/>
      <c r="AA524" s="43"/>
      <c r="AB524" s="43"/>
      <c r="AF524" s="43"/>
      <c r="AG524" s="278"/>
      <c r="AH524" s="43"/>
    </row>
    <row r="525" spans="4:34" hidden="1" x14ac:dyDescent="0.25">
      <c r="D525" s="43"/>
      <c r="E525" s="43"/>
      <c r="N525" s="43"/>
      <c r="O525" s="43"/>
      <c r="P525" s="43"/>
      <c r="Z525" s="43"/>
      <c r="AA525" s="43"/>
      <c r="AB525" s="43"/>
      <c r="AF525" s="43"/>
      <c r="AG525" s="278"/>
      <c r="AH525" s="43"/>
    </row>
    <row r="526" spans="4:34" hidden="1" x14ac:dyDescent="0.25">
      <c r="D526" s="43"/>
      <c r="E526" s="43"/>
      <c r="N526" s="43"/>
      <c r="O526" s="43"/>
      <c r="P526" s="43"/>
      <c r="Z526" s="43"/>
      <c r="AA526" s="43"/>
      <c r="AB526" s="43"/>
      <c r="AF526" s="43"/>
      <c r="AG526" s="278"/>
      <c r="AH526" s="43"/>
    </row>
    <row r="527" spans="4:34" hidden="1" x14ac:dyDescent="0.25">
      <c r="D527" s="43"/>
      <c r="E527" s="43"/>
      <c r="N527" s="43"/>
      <c r="O527" s="43"/>
      <c r="P527" s="43"/>
      <c r="Z527" s="43"/>
      <c r="AA527" s="43"/>
      <c r="AB527" s="43"/>
      <c r="AF527" s="43"/>
      <c r="AG527" s="278"/>
      <c r="AH527" s="43"/>
    </row>
    <row r="528" spans="4:34" hidden="1" x14ac:dyDescent="0.25">
      <c r="D528" s="43"/>
      <c r="E528" s="43"/>
      <c r="N528" s="43"/>
      <c r="O528" s="43"/>
      <c r="P528" s="43"/>
      <c r="Z528" s="43"/>
      <c r="AA528" s="43"/>
      <c r="AB528" s="43"/>
      <c r="AF528" s="43"/>
      <c r="AG528" s="278"/>
      <c r="AH528" s="43"/>
    </row>
    <row r="529" spans="4:34" hidden="1" x14ac:dyDescent="0.25">
      <c r="D529" s="43"/>
      <c r="E529" s="43"/>
      <c r="N529" s="43"/>
      <c r="O529" s="43"/>
      <c r="P529" s="43"/>
      <c r="Z529" s="43"/>
      <c r="AA529" s="43"/>
      <c r="AB529" s="43"/>
      <c r="AF529" s="43"/>
      <c r="AG529" s="278"/>
      <c r="AH529" s="43"/>
    </row>
    <row r="530" spans="4:34" hidden="1" x14ac:dyDescent="0.25">
      <c r="D530" s="43"/>
      <c r="E530" s="43"/>
      <c r="N530" s="43"/>
      <c r="O530" s="43"/>
      <c r="P530" s="43"/>
      <c r="Z530" s="43"/>
      <c r="AA530" s="43"/>
      <c r="AB530" s="43"/>
      <c r="AF530" s="43"/>
      <c r="AG530" s="278"/>
      <c r="AH530" s="43"/>
    </row>
    <row r="531" spans="4:34" hidden="1" x14ac:dyDescent="0.25">
      <c r="D531" s="43"/>
      <c r="E531" s="43"/>
      <c r="N531" s="43"/>
      <c r="O531" s="43"/>
      <c r="P531" s="43"/>
      <c r="Z531" s="43"/>
      <c r="AA531" s="43"/>
      <c r="AB531" s="43"/>
      <c r="AF531" s="43"/>
      <c r="AG531" s="278"/>
      <c r="AH531" s="43"/>
    </row>
    <row r="532" spans="4:34" hidden="1" x14ac:dyDescent="0.25">
      <c r="D532" s="43"/>
      <c r="E532" s="43"/>
      <c r="N532" s="43"/>
      <c r="O532" s="43"/>
      <c r="P532" s="43"/>
      <c r="Z532" s="43"/>
      <c r="AA532" s="43"/>
      <c r="AB532" s="43"/>
      <c r="AF532" s="43"/>
      <c r="AG532" s="278"/>
      <c r="AH532" s="43"/>
    </row>
    <row r="533" spans="4:34" hidden="1" x14ac:dyDescent="0.25">
      <c r="D533" s="43"/>
      <c r="E533" s="43"/>
      <c r="N533" s="43"/>
      <c r="O533" s="43"/>
      <c r="P533" s="43"/>
      <c r="Z533" s="43"/>
      <c r="AA533" s="43"/>
      <c r="AB533" s="43"/>
      <c r="AF533" s="43"/>
      <c r="AG533" s="278"/>
      <c r="AH533" s="43"/>
    </row>
    <row r="534" spans="4:34" hidden="1" x14ac:dyDescent="0.25">
      <c r="D534" s="43"/>
      <c r="E534" s="43"/>
      <c r="N534" s="43"/>
      <c r="O534" s="43"/>
      <c r="P534" s="43"/>
      <c r="Z534" s="43"/>
      <c r="AA534" s="43"/>
      <c r="AB534" s="43"/>
      <c r="AF534" s="43"/>
      <c r="AG534" s="278"/>
      <c r="AH534" s="43"/>
    </row>
    <row r="535" spans="4:34" hidden="1" x14ac:dyDescent="0.25">
      <c r="D535" s="43"/>
      <c r="E535" s="43"/>
      <c r="N535" s="43"/>
      <c r="O535" s="43"/>
      <c r="P535" s="43"/>
      <c r="Z535" s="43"/>
      <c r="AA535" s="43"/>
      <c r="AB535" s="43"/>
      <c r="AF535" s="43"/>
      <c r="AG535" s="278"/>
      <c r="AH535" s="43"/>
    </row>
    <row r="536" spans="4:34" hidden="1" x14ac:dyDescent="0.25">
      <c r="D536" s="43"/>
      <c r="E536" s="43"/>
      <c r="N536" s="43"/>
      <c r="O536" s="43"/>
      <c r="P536" s="43"/>
      <c r="Z536" s="43"/>
      <c r="AA536" s="43"/>
      <c r="AB536" s="43"/>
      <c r="AF536" s="43"/>
      <c r="AG536" s="278"/>
      <c r="AH536" s="43"/>
    </row>
    <row r="537" spans="4:34" hidden="1" x14ac:dyDescent="0.25">
      <c r="D537" s="43"/>
      <c r="E537" s="43"/>
      <c r="N537" s="43"/>
      <c r="O537" s="43"/>
      <c r="P537" s="43"/>
      <c r="Z537" s="43"/>
      <c r="AA537" s="43"/>
      <c r="AB537" s="43"/>
      <c r="AF537" s="43"/>
      <c r="AG537" s="278"/>
      <c r="AH537" s="43"/>
    </row>
    <row r="538" spans="4:34" hidden="1" x14ac:dyDescent="0.25">
      <c r="D538" s="43"/>
      <c r="E538" s="43"/>
      <c r="N538" s="43"/>
      <c r="O538" s="43"/>
      <c r="P538" s="43"/>
      <c r="Z538" s="43"/>
      <c r="AA538" s="43"/>
      <c r="AB538" s="43"/>
      <c r="AF538" s="43"/>
      <c r="AG538" s="278"/>
      <c r="AH538" s="43"/>
    </row>
    <row r="539" spans="4:34" hidden="1" x14ac:dyDescent="0.25">
      <c r="D539" s="43"/>
      <c r="E539" s="43"/>
      <c r="N539" s="43"/>
      <c r="O539" s="43"/>
      <c r="P539" s="43"/>
      <c r="Z539" s="43"/>
      <c r="AA539" s="43"/>
      <c r="AB539" s="43"/>
      <c r="AF539" s="43"/>
      <c r="AG539" s="278"/>
      <c r="AH539" s="43"/>
    </row>
    <row r="540" spans="4:34" hidden="1" x14ac:dyDescent="0.25">
      <c r="D540" s="43"/>
      <c r="E540" s="43"/>
      <c r="N540" s="43"/>
      <c r="O540" s="43"/>
      <c r="P540" s="43"/>
      <c r="Z540" s="43"/>
      <c r="AA540" s="43"/>
      <c r="AB540" s="43"/>
      <c r="AF540" s="43"/>
      <c r="AG540" s="278"/>
      <c r="AH540" s="43"/>
    </row>
    <row r="541" spans="4:34" hidden="1" x14ac:dyDescent="0.25">
      <c r="D541" s="43"/>
      <c r="E541" s="43"/>
      <c r="N541" s="43"/>
      <c r="O541" s="43"/>
      <c r="P541" s="43"/>
      <c r="Z541" s="43"/>
      <c r="AA541" s="43"/>
      <c r="AB541" s="43"/>
      <c r="AF541" s="43"/>
      <c r="AG541" s="278"/>
      <c r="AH541" s="43"/>
    </row>
    <row r="542" spans="4:34" hidden="1" x14ac:dyDescent="0.25">
      <c r="D542" s="43"/>
      <c r="E542" s="43"/>
      <c r="N542" s="43"/>
      <c r="O542" s="43"/>
      <c r="P542" s="43"/>
      <c r="Z542" s="43"/>
      <c r="AA542" s="43"/>
      <c r="AB542" s="43"/>
      <c r="AF542" s="43"/>
      <c r="AG542" s="278"/>
      <c r="AH542" s="43"/>
    </row>
    <row r="543" spans="4:34" hidden="1" x14ac:dyDescent="0.25">
      <c r="D543" s="43"/>
      <c r="E543" s="43"/>
      <c r="N543" s="43"/>
      <c r="O543" s="43"/>
      <c r="P543" s="43"/>
      <c r="Z543" s="43"/>
      <c r="AA543" s="43"/>
      <c r="AB543" s="43"/>
      <c r="AF543" s="43"/>
      <c r="AG543" s="278"/>
      <c r="AH543" s="43"/>
    </row>
    <row r="544" spans="4:34" hidden="1" x14ac:dyDescent="0.25">
      <c r="D544" s="43"/>
      <c r="E544" s="43"/>
      <c r="N544" s="43"/>
      <c r="O544" s="43"/>
      <c r="P544" s="43"/>
      <c r="Z544" s="43"/>
      <c r="AA544" s="43"/>
      <c r="AB544" s="43"/>
      <c r="AF544" s="43"/>
      <c r="AG544" s="278"/>
      <c r="AH544" s="43"/>
    </row>
    <row r="545" spans="4:34" hidden="1" x14ac:dyDescent="0.25">
      <c r="D545" s="43"/>
      <c r="E545" s="43"/>
      <c r="N545" s="43"/>
      <c r="O545" s="43"/>
      <c r="P545" s="43"/>
      <c r="Z545" s="43"/>
      <c r="AA545" s="43"/>
      <c r="AB545" s="43"/>
      <c r="AF545" s="43"/>
      <c r="AG545" s="278"/>
      <c r="AH545" s="43"/>
    </row>
    <row r="546" spans="4:34" hidden="1" x14ac:dyDescent="0.25">
      <c r="D546" s="43"/>
      <c r="E546" s="43"/>
      <c r="N546" s="43"/>
      <c r="O546" s="43"/>
      <c r="P546" s="43"/>
      <c r="Z546" s="43"/>
      <c r="AA546" s="43"/>
      <c r="AB546" s="43"/>
      <c r="AF546" s="43"/>
      <c r="AG546" s="278"/>
      <c r="AH546" s="43"/>
    </row>
    <row r="547" spans="4:34" hidden="1" x14ac:dyDescent="0.25">
      <c r="D547" s="43"/>
      <c r="E547" s="43"/>
      <c r="N547" s="43"/>
      <c r="O547" s="43"/>
      <c r="P547" s="43"/>
      <c r="Z547" s="43"/>
      <c r="AA547" s="43"/>
      <c r="AB547" s="43"/>
      <c r="AF547" s="43"/>
      <c r="AG547" s="278"/>
      <c r="AH547" s="43"/>
    </row>
    <row r="548" spans="4:34" hidden="1" x14ac:dyDescent="0.25">
      <c r="D548" s="43"/>
      <c r="E548" s="43"/>
      <c r="N548" s="43"/>
      <c r="O548" s="43"/>
      <c r="P548" s="43"/>
      <c r="Z548" s="43"/>
      <c r="AA548" s="43"/>
      <c r="AB548" s="43"/>
      <c r="AF548" s="43"/>
      <c r="AG548" s="278"/>
      <c r="AH548" s="43"/>
    </row>
    <row r="549" spans="4:34" hidden="1" x14ac:dyDescent="0.25">
      <c r="D549" s="43"/>
      <c r="E549" s="43"/>
      <c r="N549" s="43"/>
      <c r="O549" s="43"/>
      <c r="P549" s="43"/>
      <c r="Z549" s="43"/>
      <c r="AA549" s="43"/>
      <c r="AB549" s="43"/>
      <c r="AF549" s="43"/>
      <c r="AG549" s="278"/>
      <c r="AH549" s="43"/>
    </row>
    <row r="550" spans="4:34" hidden="1" x14ac:dyDescent="0.25">
      <c r="D550" s="43"/>
      <c r="E550" s="43"/>
      <c r="N550" s="43"/>
      <c r="O550" s="43"/>
      <c r="P550" s="43"/>
      <c r="Z550" s="43"/>
      <c r="AA550" s="43"/>
      <c r="AB550" s="43"/>
      <c r="AF550" s="43"/>
      <c r="AG550" s="278"/>
      <c r="AH550" s="43"/>
    </row>
    <row r="551" spans="4:34" hidden="1" x14ac:dyDescent="0.25">
      <c r="D551" s="43"/>
      <c r="E551" s="43"/>
      <c r="N551" s="43"/>
      <c r="O551" s="43"/>
      <c r="P551" s="43"/>
      <c r="Z551" s="43"/>
      <c r="AA551" s="43"/>
      <c r="AB551" s="43"/>
      <c r="AF551" s="43"/>
      <c r="AG551" s="278"/>
      <c r="AH551" s="43"/>
    </row>
    <row r="552" spans="4:34" hidden="1" x14ac:dyDescent="0.25">
      <c r="D552" s="43"/>
      <c r="E552" s="43"/>
      <c r="N552" s="43"/>
      <c r="O552" s="43"/>
      <c r="P552" s="43"/>
      <c r="Z552" s="43"/>
      <c r="AA552" s="43"/>
      <c r="AB552" s="43"/>
      <c r="AF552" s="43"/>
      <c r="AG552" s="278"/>
      <c r="AH552" s="43"/>
    </row>
    <row r="553" spans="4:34" hidden="1" x14ac:dyDescent="0.25">
      <c r="D553" s="43"/>
      <c r="E553" s="43"/>
      <c r="N553" s="43"/>
      <c r="O553" s="43"/>
      <c r="P553" s="43"/>
      <c r="Z553" s="43"/>
      <c r="AA553" s="43"/>
      <c r="AB553" s="43"/>
      <c r="AF553" s="43"/>
      <c r="AG553" s="278"/>
      <c r="AH553" s="43"/>
    </row>
    <row r="554" spans="4:34" hidden="1" x14ac:dyDescent="0.25">
      <c r="D554" s="43"/>
      <c r="E554" s="43"/>
      <c r="N554" s="43"/>
      <c r="O554" s="43"/>
      <c r="P554" s="43"/>
      <c r="Z554" s="43"/>
      <c r="AA554" s="43"/>
      <c r="AB554" s="43"/>
      <c r="AF554" s="43"/>
      <c r="AG554" s="278"/>
      <c r="AH554" s="43"/>
    </row>
    <row r="555" spans="4:34" hidden="1" x14ac:dyDescent="0.25">
      <c r="D555" s="43"/>
      <c r="E555" s="43"/>
      <c r="N555" s="43"/>
      <c r="O555" s="43"/>
      <c r="P555" s="43"/>
      <c r="Z555" s="43"/>
      <c r="AA555" s="43"/>
      <c r="AB555" s="43"/>
      <c r="AF555" s="43"/>
      <c r="AG555" s="278"/>
      <c r="AH555" s="43"/>
    </row>
    <row r="556" spans="4:34" hidden="1" x14ac:dyDescent="0.25">
      <c r="D556" s="43"/>
      <c r="E556" s="43"/>
      <c r="N556" s="43"/>
      <c r="O556" s="43"/>
      <c r="P556" s="43"/>
      <c r="Z556" s="43"/>
      <c r="AA556" s="43"/>
      <c r="AB556" s="43"/>
      <c r="AF556" s="43"/>
      <c r="AG556" s="278"/>
      <c r="AH556" s="43"/>
    </row>
    <row r="557" spans="4:34" hidden="1" x14ac:dyDescent="0.25">
      <c r="D557" s="43"/>
      <c r="E557" s="43"/>
      <c r="N557" s="43"/>
      <c r="O557" s="43"/>
      <c r="P557" s="43"/>
      <c r="Z557" s="43"/>
      <c r="AA557" s="43"/>
      <c r="AB557" s="43"/>
      <c r="AF557" s="43"/>
      <c r="AG557" s="278"/>
      <c r="AH557" s="43"/>
    </row>
    <row r="558" spans="4:34" hidden="1" x14ac:dyDescent="0.25">
      <c r="D558" s="43"/>
      <c r="E558" s="43"/>
      <c r="N558" s="43"/>
      <c r="O558" s="43"/>
      <c r="P558" s="43"/>
      <c r="Z558" s="43"/>
      <c r="AA558" s="43"/>
      <c r="AB558" s="43"/>
      <c r="AF558" s="43"/>
      <c r="AG558" s="278"/>
      <c r="AH558" s="43"/>
    </row>
    <row r="559" spans="4:34" hidden="1" x14ac:dyDescent="0.25">
      <c r="D559" s="43"/>
      <c r="E559" s="43"/>
      <c r="N559" s="43"/>
      <c r="O559" s="43"/>
      <c r="P559" s="43"/>
      <c r="Z559" s="43"/>
      <c r="AA559" s="43"/>
      <c r="AB559" s="43"/>
      <c r="AF559" s="43"/>
      <c r="AG559" s="278"/>
      <c r="AH559" s="43"/>
    </row>
    <row r="560" spans="4:34" hidden="1" x14ac:dyDescent="0.25">
      <c r="D560" s="43"/>
      <c r="E560" s="43"/>
      <c r="N560" s="43"/>
      <c r="O560" s="43"/>
      <c r="P560" s="43"/>
      <c r="Z560" s="43"/>
      <c r="AA560" s="43"/>
      <c r="AB560" s="43"/>
      <c r="AF560" s="43"/>
      <c r="AG560" s="278"/>
      <c r="AH560" s="43"/>
    </row>
    <row r="561" spans="4:34" hidden="1" x14ac:dyDescent="0.25">
      <c r="D561" s="43"/>
      <c r="E561" s="43"/>
      <c r="N561" s="43"/>
      <c r="O561" s="43"/>
      <c r="P561" s="43"/>
      <c r="Z561" s="43"/>
      <c r="AA561" s="43"/>
      <c r="AB561" s="43"/>
      <c r="AF561" s="43"/>
      <c r="AG561" s="278"/>
      <c r="AH561" s="43"/>
    </row>
    <row r="562" spans="4:34" hidden="1" x14ac:dyDescent="0.25">
      <c r="D562" s="43"/>
      <c r="E562" s="43"/>
      <c r="N562" s="43"/>
      <c r="O562" s="43"/>
      <c r="P562" s="43"/>
      <c r="Z562" s="43"/>
      <c r="AA562" s="43"/>
      <c r="AB562" s="43"/>
      <c r="AF562" s="43"/>
      <c r="AG562" s="278"/>
      <c r="AH562" s="43"/>
    </row>
    <row r="563" spans="4:34" hidden="1" x14ac:dyDescent="0.25">
      <c r="D563" s="43"/>
      <c r="E563" s="43"/>
      <c r="N563" s="43"/>
      <c r="O563" s="43"/>
      <c r="P563" s="43"/>
      <c r="Z563" s="43"/>
      <c r="AA563" s="43"/>
      <c r="AB563" s="43"/>
      <c r="AF563" s="43"/>
      <c r="AG563" s="278"/>
      <c r="AH563" s="43"/>
    </row>
    <row r="564" spans="4:34" hidden="1" x14ac:dyDescent="0.25">
      <c r="D564" s="43"/>
      <c r="E564" s="43"/>
      <c r="N564" s="43"/>
      <c r="O564" s="43"/>
      <c r="P564" s="43"/>
      <c r="Z564" s="43"/>
      <c r="AA564" s="43"/>
      <c r="AB564" s="43"/>
      <c r="AF564" s="43"/>
      <c r="AG564" s="278"/>
      <c r="AH564" s="43"/>
    </row>
    <row r="565" spans="4:34" hidden="1" x14ac:dyDescent="0.25">
      <c r="D565" s="43"/>
      <c r="E565" s="43"/>
      <c r="N565" s="43"/>
      <c r="O565" s="43"/>
      <c r="P565" s="43"/>
      <c r="Z565" s="43"/>
      <c r="AA565" s="43"/>
      <c r="AB565" s="43"/>
      <c r="AF565" s="43"/>
      <c r="AG565" s="278"/>
      <c r="AH565" s="43"/>
    </row>
    <row r="566" spans="4:34" hidden="1" x14ac:dyDescent="0.25">
      <c r="D566" s="43"/>
      <c r="E566" s="43"/>
      <c r="N566" s="43"/>
      <c r="O566" s="43"/>
      <c r="P566" s="43"/>
      <c r="Z566" s="43"/>
      <c r="AA566" s="43"/>
      <c r="AB566" s="43"/>
      <c r="AF566" s="43"/>
      <c r="AG566" s="278"/>
      <c r="AH566" s="43"/>
    </row>
    <row r="567" spans="4:34" hidden="1" x14ac:dyDescent="0.25">
      <c r="D567" s="43"/>
      <c r="E567" s="43"/>
      <c r="N567" s="43"/>
      <c r="O567" s="43"/>
      <c r="P567" s="43"/>
      <c r="Z567" s="43"/>
      <c r="AA567" s="43"/>
      <c r="AB567" s="43"/>
      <c r="AF567" s="43"/>
      <c r="AG567" s="278"/>
      <c r="AH567" s="43"/>
    </row>
    <row r="568" spans="4:34" hidden="1" x14ac:dyDescent="0.25">
      <c r="D568" s="43"/>
      <c r="E568" s="43"/>
      <c r="N568" s="43"/>
      <c r="O568" s="43"/>
      <c r="P568" s="43"/>
      <c r="Z568" s="43"/>
      <c r="AA568" s="43"/>
      <c r="AB568" s="43"/>
      <c r="AF568" s="43"/>
      <c r="AG568" s="278"/>
      <c r="AH568" s="43"/>
    </row>
    <row r="569" spans="4:34" hidden="1" x14ac:dyDescent="0.25">
      <c r="D569" s="43"/>
      <c r="E569" s="43"/>
      <c r="N569" s="43"/>
      <c r="O569" s="43"/>
      <c r="P569" s="43"/>
      <c r="Z569" s="43"/>
      <c r="AA569" s="43"/>
      <c r="AB569" s="43"/>
      <c r="AF569" s="43"/>
      <c r="AG569" s="278"/>
      <c r="AH569" s="43"/>
    </row>
    <row r="570" spans="4:34" hidden="1" x14ac:dyDescent="0.25">
      <c r="D570" s="43"/>
      <c r="E570" s="43"/>
      <c r="N570" s="43"/>
      <c r="O570" s="43"/>
      <c r="P570" s="43"/>
      <c r="Z570" s="43"/>
      <c r="AA570" s="43"/>
      <c r="AB570" s="43"/>
      <c r="AF570" s="43"/>
      <c r="AG570" s="278"/>
      <c r="AH570" s="43"/>
    </row>
    <row r="571" spans="4:34" hidden="1" x14ac:dyDescent="0.25">
      <c r="D571" s="43"/>
      <c r="E571" s="43"/>
      <c r="N571" s="43"/>
      <c r="O571" s="43"/>
      <c r="P571" s="43"/>
      <c r="Z571" s="43"/>
      <c r="AA571" s="43"/>
      <c r="AB571" s="43"/>
      <c r="AF571" s="43"/>
      <c r="AG571" s="278"/>
      <c r="AH571" s="43"/>
    </row>
    <row r="572" spans="4:34" hidden="1" x14ac:dyDescent="0.25">
      <c r="D572" s="43"/>
      <c r="E572" s="43"/>
      <c r="N572" s="43"/>
      <c r="O572" s="43"/>
      <c r="P572" s="43"/>
      <c r="Z572" s="43"/>
      <c r="AA572" s="43"/>
      <c r="AB572" s="43"/>
      <c r="AF572" s="43"/>
      <c r="AG572" s="278"/>
      <c r="AH572" s="43"/>
    </row>
    <row r="573" spans="4:34" hidden="1" x14ac:dyDescent="0.25">
      <c r="D573" s="43"/>
      <c r="E573" s="43"/>
      <c r="N573" s="43"/>
      <c r="O573" s="43"/>
      <c r="P573" s="43"/>
      <c r="Z573" s="43"/>
      <c r="AA573" s="43"/>
      <c r="AB573" s="43"/>
      <c r="AF573" s="43"/>
      <c r="AG573" s="278"/>
      <c r="AH573" s="43"/>
    </row>
    <row r="574" spans="4:34" hidden="1" x14ac:dyDescent="0.25">
      <c r="D574" s="43"/>
      <c r="E574" s="43"/>
      <c r="N574" s="43"/>
      <c r="O574" s="43"/>
      <c r="P574" s="43"/>
      <c r="Z574" s="43"/>
      <c r="AA574" s="43"/>
      <c r="AB574" s="43"/>
      <c r="AF574" s="43"/>
      <c r="AG574" s="278"/>
      <c r="AH574" s="43"/>
    </row>
    <row r="575" spans="4:34" hidden="1" x14ac:dyDescent="0.25">
      <c r="D575" s="43"/>
      <c r="E575" s="43"/>
      <c r="N575" s="43"/>
      <c r="O575" s="43"/>
      <c r="P575" s="43"/>
      <c r="Z575" s="43"/>
      <c r="AA575" s="43"/>
      <c r="AB575" s="43"/>
      <c r="AF575" s="43"/>
      <c r="AG575" s="278"/>
      <c r="AH575" s="43"/>
    </row>
    <row r="576" spans="4:34" hidden="1" x14ac:dyDescent="0.25">
      <c r="D576" s="43"/>
      <c r="E576" s="43"/>
      <c r="N576" s="43"/>
      <c r="O576" s="43"/>
      <c r="P576" s="43"/>
      <c r="Z576" s="43"/>
      <c r="AA576" s="43"/>
      <c r="AB576" s="43"/>
      <c r="AF576" s="43"/>
      <c r="AG576" s="278"/>
      <c r="AH576" s="43"/>
    </row>
    <row r="577" spans="4:34" hidden="1" x14ac:dyDescent="0.25">
      <c r="D577" s="43"/>
      <c r="E577" s="43"/>
      <c r="N577" s="43"/>
      <c r="O577" s="43"/>
      <c r="P577" s="43"/>
      <c r="Z577" s="43"/>
      <c r="AA577" s="43"/>
      <c r="AB577" s="43"/>
      <c r="AF577" s="43"/>
      <c r="AG577" s="278"/>
      <c r="AH577" s="43"/>
    </row>
    <row r="578" spans="4:34" hidden="1" x14ac:dyDescent="0.25">
      <c r="D578" s="43"/>
      <c r="E578" s="43"/>
      <c r="N578" s="43"/>
      <c r="O578" s="43"/>
      <c r="P578" s="43"/>
      <c r="Z578" s="43"/>
      <c r="AA578" s="43"/>
      <c r="AB578" s="43"/>
      <c r="AF578" s="43"/>
      <c r="AG578" s="278"/>
      <c r="AH578" s="43"/>
    </row>
    <row r="579" spans="4:34" hidden="1" x14ac:dyDescent="0.25">
      <c r="D579" s="43"/>
      <c r="E579" s="43"/>
      <c r="N579" s="43"/>
      <c r="O579" s="43"/>
      <c r="P579" s="43"/>
      <c r="Z579" s="43"/>
      <c r="AA579" s="43"/>
      <c r="AB579" s="43"/>
      <c r="AF579" s="43"/>
      <c r="AG579" s="278"/>
      <c r="AH579" s="43"/>
    </row>
    <row r="580" spans="4:34" hidden="1" x14ac:dyDescent="0.25">
      <c r="D580" s="43"/>
      <c r="E580" s="43"/>
      <c r="N580" s="43"/>
      <c r="O580" s="43"/>
      <c r="P580" s="43"/>
      <c r="Z580" s="43"/>
      <c r="AA580" s="43"/>
      <c r="AB580" s="43"/>
      <c r="AF580" s="43"/>
      <c r="AG580" s="278"/>
      <c r="AH580" s="43"/>
    </row>
    <row r="581" spans="4:34" hidden="1" x14ac:dyDescent="0.25">
      <c r="D581" s="43"/>
      <c r="E581" s="43"/>
      <c r="N581" s="43"/>
      <c r="O581" s="43"/>
      <c r="P581" s="43"/>
      <c r="Z581" s="43"/>
      <c r="AA581" s="43"/>
      <c r="AB581" s="43"/>
      <c r="AF581" s="43"/>
      <c r="AG581" s="278"/>
      <c r="AH581" s="43"/>
    </row>
    <row r="582" spans="4:34" hidden="1" x14ac:dyDescent="0.25">
      <c r="D582" s="43"/>
      <c r="E582" s="43"/>
      <c r="N582" s="43"/>
      <c r="O582" s="43"/>
      <c r="P582" s="43"/>
      <c r="Z582" s="43"/>
      <c r="AA582" s="43"/>
      <c r="AB582" s="43"/>
      <c r="AF582" s="43"/>
      <c r="AG582" s="278"/>
      <c r="AH582" s="43"/>
    </row>
    <row r="583" spans="4:34" hidden="1" x14ac:dyDescent="0.25">
      <c r="D583" s="43"/>
      <c r="E583" s="43"/>
      <c r="N583" s="43"/>
      <c r="O583" s="43"/>
      <c r="P583" s="43"/>
      <c r="Z583" s="43"/>
      <c r="AA583" s="43"/>
      <c r="AB583" s="43"/>
      <c r="AF583" s="43"/>
      <c r="AG583" s="278"/>
      <c r="AH583" s="43"/>
    </row>
    <row r="584" spans="4:34" hidden="1" x14ac:dyDescent="0.25">
      <c r="D584" s="43"/>
      <c r="E584" s="43"/>
      <c r="N584" s="43"/>
      <c r="O584" s="43"/>
      <c r="P584" s="43"/>
      <c r="Z584" s="43"/>
      <c r="AA584" s="43"/>
      <c r="AB584" s="43"/>
      <c r="AF584" s="43"/>
      <c r="AG584" s="278"/>
      <c r="AH584" s="43"/>
    </row>
    <row r="585" spans="4:34" hidden="1" x14ac:dyDescent="0.25">
      <c r="D585" s="43"/>
      <c r="E585" s="43"/>
      <c r="N585" s="43"/>
      <c r="O585" s="43"/>
      <c r="P585" s="43"/>
      <c r="Z585" s="43"/>
      <c r="AA585" s="43"/>
      <c r="AB585" s="43"/>
      <c r="AF585" s="43"/>
      <c r="AG585" s="278"/>
      <c r="AH585" s="43"/>
    </row>
    <row r="586" spans="4:34" hidden="1" x14ac:dyDescent="0.25">
      <c r="D586" s="43"/>
      <c r="E586" s="43"/>
      <c r="N586" s="43"/>
      <c r="O586" s="43"/>
      <c r="P586" s="43"/>
      <c r="Z586" s="43"/>
      <c r="AA586" s="43"/>
      <c r="AB586" s="43"/>
      <c r="AF586" s="43"/>
      <c r="AG586" s="278"/>
      <c r="AH586" s="43"/>
    </row>
    <row r="587" spans="4:34" hidden="1" x14ac:dyDescent="0.25">
      <c r="D587" s="43"/>
      <c r="E587" s="43"/>
      <c r="N587" s="43"/>
      <c r="O587" s="43"/>
      <c r="P587" s="43"/>
      <c r="Z587" s="43"/>
      <c r="AA587" s="43"/>
      <c r="AB587" s="43"/>
      <c r="AF587" s="43"/>
      <c r="AG587" s="278"/>
      <c r="AH587" s="43"/>
    </row>
    <row r="588" spans="4:34" hidden="1" x14ac:dyDescent="0.25">
      <c r="D588" s="43"/>
      <c r="E588" s="43"/>
      <c r="N588" s="43"/>
      <c r="O588" s="43"/>
      <c r="P588" s="43"/>
      <c r="Z588" s="43"/>
      <c r="AA588" s="43"/>
      <c r="AB588" s="43"/>
      <c r="AF588" s="43"/>
      <c r="AG588" s="278"/>
      <c r="AH588" s="43"/>
    </row>
    <row r="589" spans="4:34" hidden="1" x14ac:dyDescent="0.25">
      <c r="D589" s="43"/>
      <c r="E589" s="43"/>
      <c r="N589" s="43"/>
      <c r="O589" s="43"/>
      <c r="P589" s="43"/>
      <c r="Z589" s="43"/>
      <c r="AA589" s="43"/>
      <c r="AB589" s="43"/>
      <c r="AF589" s="43"/>
      <c r="AG589" s="278"/>
      <c r="AH589" s="43"/>
    </row>
    <row r="590" spans="4:34" hidden="1" x14ac:dyDescent="0.25">
      <c r="D590" s="43"/>
      <c r="E590" s="43"/>
      <c r="N590" s="43"/>
      <c r="O590" s="43"/>
      <c r="P590" s="43"/>
      <c r="Z590" s="43"/>
      <c r="AA590" s="43"/>
      <c r="AB590" s="43"/>
      <c r="AF590" s="43"/>
      <c r="AG590" s="278"/>
      <c r="AH590" s="43"/>
    </row>
    <row r="591" spans="4:34" hidden="1" x14ac:dyDescent="0.25">
      <c r="D591" s="43"/>
      <c r="E591" s="43"/>
      <c r="N591" s="43"/>
      <c r="O591" s="43"/>
      <c r="P591" s="43"/>
      <c r="Z591" s="43"/>
      <c r="AA591" s="43"/>
      <c r="AB591" s="43"/>
      <c r="AF591" s="43"/>
      <c r="AG591" s="278"/>
      <c r="AH591" s="43"/>
    </row>
    <row r="592" spans="4:34" hidden="1" x14ac:dyDescent="0.25">
      <c r="D592" s="43"/>
      <c r="E592" s="43"/>
      <c r="N592" s="43"/>
      <c r="O592" s="43"/>
      <c r="P592" s="43"/>
      <c r="Z592" s="43"/>
      <c r="AA592" s="43"/>
      <c r="AB592" s="43"/>
      <c r="AF592" s="43"/>
      <c r="AG592" s="278"/>
      <c r="AH592" s="43"/>
    </row>
    <row r="593" spans="4:34" hidden="1" x14ac:dyDescent="0.25">
      <c r="D593" s="43"/>
      <c r="E593" s="43"/>
      <c r="N593" s="43"/>
      <c r="O593" s="43"/>
      <c r="P593" s="43"/>
      <c r="Z593" s="43"/>
      <c r="AA593" s="43"/>
      <c r="AB593" s="43"/>
      <c r="AF593" s="43"/>
      <c r="AG593" s="278"/>
      <c r="AH593" s="43"/>
    </row>
    <row r="594" spans="4:34" hidden="1" x14ac:dyDescent="0.25">
      <c r="D594" s="43"/>
      <c r="E594" s="43"/>
      <c r="N594" s="43"/>
      <c r="O594" s="43"/>
      <c r="P594" s="43"/>
      <c r="Z594" s="43"/>
      <c r="AA594" s="43"/>
      <c r="AB594" s="43"/>
      <c r="AF594" s="43"/>
      <c r="AG594" s="278"/>
      <c r="AH594" s="43"/>
    </row>
    <row r="595" spans="4:34" hidden="1" x14ac:dyDescent="0.25">
      <c r="D595" s="43"/>
      <c r="E595" s="43"/>
      <c r="N595" s="43"/>
      <c r="O595" s="43"/>
      <c r="P595" s="43"/>
      <c r="Z595" s="43"/>
      <c r="AA595" s="43"/>
      <c r="AB595" s="43"/>
      <c r="AF595" s="43"/>
      <c r="AG595" s="278"/>
      <c r="AH595" s="43"/>
    </row>
    <row r="596" spans="4:34" hidden="1" x14ac:dyDescent="0.25">
      <c r="D596" s="43"/>
      <c r="E596" s="43"/>
      <c r="N596" s="43"/>
      <c r="O596" s="43"/>
      <c r="P596" s="43"/>
      <c r="Z596" s="43"/>
      <c r="AA596" s="43"/>
      <c r="AB596" s="43"/>
      <c r="AF596" s="43"/>
      <c r="AG596" s="278"/>
      <c r="AH596" s="43"/>
    </row>
    <row r="597" spans="4:34" hidden="1" x14ac:dyDescent="0.25">
      <c r="D597" s="43"/>
      <c r="E597" s="43"/>
      <c r="N597" s="43"/>
      <c r="O597" s="43"/>
      <c r="P597" s="43"/>
      <c r="Z597" s="43"/>
      <c r="AA597" s="43"/>
      <c r="AB597" s="43"/>
      <c r="AF597" s="43"/>
      <c r="AG597" s="278"/>
      <c r="AH597" s="43"/>
    </row>
    <row r="598" spans="4:34" hidden="1" x14ac:dyDescent="0.25">
      <c r="D598" s="43"/>
      <c r="E598" s="43"/>
      <c r="N598" s="43"/>
      <c r="O598" s="43"/>
      <c r="P598" s="43"/>
      <c r="Z598" s="43"/>
      <c r="AA598" s="43"/>
      <c r="AB598" s="43"/>
      <c r="AF598" s="43"/>
      <c r="AG598" s="278"/>
      <c r="AH598" s="43"/>
    </row>
    <row r="599" spans="4:34" hidden="1" x14ac:dyDescent="0.25">
      <c r="D599" s="43"/>
      <c r="E599" s="43"/>
      <c r="N599" s="43"/>
      <c r="O599" s="43"/>
      <c r="P599" s="43"/>
      <c r="Z599" s="43"/>
      <c r="AA599" s="43"/>
      <c r="AB599" s="43"/>
      <c r="AF599" s="43"/>
      <c r="AG599" s="278"/>
      <c r="AH599" s="43"/>
    </row>
    <row r="600" spans="4:34" hidden="1" x14ac:dyDescent="0.25">
      <c r="D600" s="43"/>
      <c r="E600" s="43"/>
      <c r="N600" s="43"/>
      <c r="O600" s="43"/>
      <c r="P600" s="43"/>
      <c r="Z600" s="43"/>
      <c r="AA600" s="43"/>
      <c r="AB600" s="43"/>
      <c r="AF600" s="43"/>
      <c r="AG600" s="278"/>
      <c r="AH600" s="43"/>
    </row>
    <row r="601" spans="4:34" hidden="1" x14ac:dyDescent="0.25">
      <c r="D601" s="43"/>
      <c r="E601" s="43"/>
      <c r="N601" s="43"/>
      <c r="O601" s="43"/>
      <c r="P601" s="43"/>
      <c r="Z601" s="43"/>
      <c r="AA601" s="43"/>
      <c r="AB601" s="43"/>
      <c r="AF601" s="43"/>
      <c r="AG601" s="278"/>
      <c r="AH601" s="43"/>
    </row>
    <row r="602" spans="4:34" hidden="1" x14ac:dyDescent="0.25">
      <c r="D602" s="43"/>
      <c r="E602" s="43"/>
      <c r="N602" s="43"/>
      <c r="O602" s="43"/>
      <c r="P602" s="43"/>
      <c r="Z602" s="43"/>
      <c r="AA602" s="43"/>
      <c r="AB602" s="43"/>
      <c r="AF602" s="43"/>
      <c r="AG602" s="278"/>
      <c r="AH602" s="43"/>
    </row>
    <row r="603" spans="4:34" hidden="1" x14ac:dyDescent="0.25">
      <c r="D603" s="43"/>
      <c r="E603" s="43"/>
      <c r="N603" s="43"/>
      <c r="O603" s="43"/>
      <c r="P603" s="43"/>
      <c r="Z603" s="43"/>
      <c r="AA603" s="43"/>
      <c r="AB603" s="43"/>
      <c r="AF603" s="43"/>
      <c r="AG603" s="278"/>
      <c r="AH603" s="43"/>
    </row>
    <row r="604" spans="4:34" hidden="1" x14ac:dyDescent="0.25">
      <c r="D604" s="43"/>
      <c r="E604" s="43"/>
      <c r="N604" s="43"/>
      <c r="O604" s="43"/>
      <c r="P604" s="43"/>
      <c r="Z604" s="43"/>
      <c r="AA604" s="43"/>
      <c r="AB604" s="43"/>
      <c r="AF604" s="43"/>
      <c r="AG604" s="278"/>
      <c r="AH604" s="43"/>
    </row>
    <row r="605" spans="4:34" hidden="1" x14ac:dyDescent="0.25">
      <c r="D605" s="43"/>
      <c r="E605" s="43"/>
      <c r="N605" s="43"/>
      <c r="O605" s="43"/>
      <c r="P605" s="43"/>
      <c r="Z605" s="43"/>
      <c r="AA605" s="43"/>
      <c r="AB605" s="43"/>
      <c r="AF605" s="43"/>
      <c r="AG605" s="278"/>
      <c r="AH605" s="43"/>
    </row>
    <row r="606" spans="4:34" hidden="1" x14ac:dyDescent="0.25">
      <c r="D606" s="43"/>
      <c r="E606" s="43"/>
      <c r="N606" s="43"/>
      <c r="O606" s="43"/>
      <c r="P606" s="43"/>
      <c r="Z606" s="43"/>
      <c r="AA606" s="43"/>
      <c r="AB606" s="43"/>
      <c r="AF606" s="43"/>
      <c r="AG606" s="278"/>
      <c r="AH606" s="43"/>
    </row>
    <row r="607" spans="4:34" hidden="1" x14ac:dyDescent="0.25">
      <c r="D607" s="43"/>
      <c r="E607" s="43"/>
      <c r="N607" s="43"/>
      <c r="O607" s="43"/>
      <c r="P607" s="43"/>
      <c r="Z607" s="43"/>
      <c r="AA607" s="43"/>
      <c r="AB607" s="43"/>
      <c r="AF607" s="43"/>
      <c r="AG607" s="278"/>
      <c r="AH607" s="43"/>
    </row>
    <row r="608" spans="4:34" hidden="1" x14ac:dyDescent="0.25">
      <c r="D608" s="43"/>
      <c r="E608" s="43"/>
      <c r="N608" s="43"/>
      <c r="O608" s="43"/>
      <c r="P608" s="43"/>
      <c r="Z608" s="43"/>
      <c r="AA608" s="43"/>
      <c r="AB608" s="43"/>
      <c r="AF608" s="43"/>
      <c r="AG608" s="278"/>
      <c r="AH608" s="43"/>
    </row>
    <row r="609" spans="4:34" hidden="1" x14ac:dyDescent="0.25">
      <c r="D609" s="43"/>
      <c r="E609" s="43"/>
      <c r="N609" s="43"/>
      <c r="O609" s="43"/>
      <c r="P609" s="43"/>
      <c r="Z609" s="43"/>
      <c r="AA609" s="43"/>
      <c r="AB609" s="43"/>
      <c r="AF609" s="43"/>
      <c r="AG609" s="278"/>
      <c r="AH609" s="43"/>
    </row>
    <row r="610" spans="4:34" hidden="1" x14ac:dyDescent="0.25">
      <c r="D610" s="43"/>
      <c r="E610" s="43"/>
      <c r="N610" s="43"/>
      <c r="O610" s="43"/>
      <c r="P610" s="43"/>
      <c r="Z610" s="43"/>
      <c r="AA610" s="43"/>
      <c r="AB610" s="43"/>
      <c r="AF610" s="43"/>
      <c r="AG610" s="278"/>
      <c r="AH610" s="43"/>
    </row>
    <row r="611" spans="4:34" hidden="1" x14ac:dyDescent="0.25">
      <c r="D611" s="43"/>
      <c r="E611" s="43"/>
      <c r="N611" s="43"/>
      <c r="O611" s="43"/>
      <c r="P611" s="43"/>
      <c r="Z611" s="43"/>
      <c r="AA611" s="43"/>
      <c r="AB611" s="43"/>
      <c r="AF611" s="43"/>
      <c r="AG611" s="278"/>
      <c r="AH611" s="43"/>
    </row>
    <row r="612" spans="4:34" hidden="1" x14ac:dyDescent="0.25">
      <c r="D612" s="43"/>
      <c r="E612" s="43"/>
      <c r="N612" s="43"/>
      <c r="O612" s="43"/>
      <c r="P612" s="43"/>
      <c r="Z612" s="43"/>
      <c r="AA612" s="43"/>
      <c r="AB612" s="43"/>
      <c r="AF612" s="43"/>
      <c r="AG612" s="278"/>
      <c r="AH612" s="43"/>
    </row>
    <row r="613" spans="4:34" hidden="1" x14ac:dyDescent="0.25">
      <c r="D613" s="43"/>
      <c r="E613" s="43"/>
      <c r="N613" s="43"/>
      <c r="O613" s="43"/>
      <c r="P613" s="43"/>
      <c r="Z613" s="43"/>
      <c r="AA613" s="43"/>
      <c r="AB613" s="43"/>
      <c r="AF613" s="43"/>
      <c r="AG613" s="278"/>
      <c r="AH613" s="43"/>
    </row>
    <row r="614" spans="4:34" hidden="1" x14ac:dyDescent="0.25">
      <c r="D614" s="43"/>
      <c r="E614" s="43"/>
      <c r="N614" s="43"/>
      <c r="O614" s="43"/>
      <c r="P614" s="43"/>
      <c r="Z614" s="43"/>
      <c r="AA614" s="43"/>
      <c r="AB614" s="43"/>
      <c r="AF614" s="43"/>
      <c r="AG614" s="278"/>
      <c r="AH614" s="43"/>
    </row>
    <row r="615" spans="4:34" hidden="1" x14ac:dyDescent="0.25">
      <c r="D615" s="43"/>
      <c r="E615" s="43"/>
      <c r="N615" s="43"/>
      <c r="O615" s="43"/>
      <c r="P615" s="43"/>
      <c r="Z615" s="43"/>
      <c r="AA615" s="43"/>
      <c r="AB615" s="43"/>
      <c r="AF615" s="43"/>
      <c r="AG615" s="278"/>
      <c r="AH615" s="43"/>
    </row>
    <row r="616" spans="4:34" hidden="1" x14ac:dyDescent="0.25">
      <c r="D616" s="43"/>
      <c r="E616" s="43"/>
      <c r="N616" s="43"/>
      <c r="O616" s="43"/>
      <c r="P616" s="43"/>
      <c r="Z616" s="43"/>
      <c r="AA616" s="43"/>
      <c r="AB616" s="43"/>
      <c r="AF616" s="43"/>
      <c r="AG616" s="278"/>
      <c r="AH616" s="43"/>
    </row>
    <row r="617" spans="4:34" hidden="1" x14ac:dyDescent="0.25">
      <c r="D617" s="43"/>
      <c r="E617" s="43"/>
      <c r="N617" s="43"/>
      <c r="O617" s="43"/>
      <c r="P617" s="43"/>
      <c r="Z617" s="43"/>
      <c r="AA617" s="43"/>
      <c r="AB617" s="43"/>
      <c r="AF617" s="43"/>
      <c r="AG617" s="278"/>
      <c r="AH617" s="43"/>
    </row>
    <row r="618" spans="4:34" hidden="1" x14ac:dyDescent="0.25">
      <c r="D618" s="43"/>
      <c r="E618" s="43"/>
      <c r="N618" s="43"/>
      <c r="O618" s="43"/>
      <c r="P618" s="43"/>
      <c r="Z618" s="43"/>
      <c r="AA618" s="43"/>
      <c r="AB618" s="43"/>
      <c r="AF618" s="43"/>
      <c r="AG618" s="278"/>
      <c r="AH618" s="43"/>
    </row>
    <row r="619" spans="4:34" hidden="1" x14ac:dyDescent="0.25">
      <c r="D619" s="43"/>
      <c r="E619" s="43"/>
      <c r="N619" s="43"/>
      <c r="O619" s="43"/>
      <c r="P619" s="43"/>
      <c r="Z619" s="43"/>
      <c r="AA619" s="43"/>
      <c r="AB619" s="43"/>
      <c r="AF619" s="43"/>
      <c r="AG619" s="278"/>
      <c r="AH619" s="43"/>
    </row>
    <row r="620" spans="4:34" hidden="1" x14ac:dyDescent="0.25">
      <c r="D620" s="43"/>
      <c r="E620" s="43"/>
      <c r="N620" s="43"/>
      <c r="O620" s="43"/>
      <c r="P620" s="43"/>
      <c r="Z620" s="43"/>
      <c r="AA620" s="43"/>
      <c r="AB620" s="43"/>
      <c r="AF620" s="43"/>
      <c r="AG620" s="278"/>
      <c r="AH620" s="43"/>
    </row>
    <row r="621" spans="4:34" hidden="1" x14ac:dyDescent="0.25">
      <c r="D621" s="43"/>
      <c r="E621" s="43"/>
      <c r="N621" s="43"/>
      <c r="O621" s="43"/>
      <c r="P621" s="43"/>
      <c r="Z621" s="43"/>
      <c r="AA621" s="43"/>
      <c r="AB621" s="43"/>
      <c r="AF621" s="43"/>
      <c r="AG621" s="278"/>
      <c r="AH621" s="43"/>
    </row>
    <row r="622" spans="4:34" hidden="1" x14ac:dyDescent="0.25">
      <c r="D622" s="43"/>
      <c r="E622" s="43"/>
      <c r="N622" s="43"/>
      <c r="O622" s="43"/>
      <c r="P622" s="43"/>
      <c r="Z622" s="43"/>
      <c r="AA622" s="43"/>
      <c r="AB622" s="43"/>
      <c r="AF622" s="43"/>
      <c r="AG622" s="278"/>
      <c r="AH622" s="43"/>
    </row>
    <row r="623" spans="4:34" hidden="1" x14ac:dyDescent="0.25">
      <c r="D623" s="43"/>
      <c r="E623" s="43"/>
      <c r="N623" s="43"/>
      <c r="O623" s="43"/>
      <c r="P623" s="43"/>
      <c r="Z623" s="43"/>
      <c r="AA623" s="43"/>
      <c r="AB623" s="43"/>
      <c r="AF623" s="43"/>
      <c r="AG623" s="278"/>
      <c r="AH623" s="43"/>
    </row>
    <row r="624" spans="4:34" hidden="1" x14ac:dyDescent="0.25">
      <c r="D624" s="43"/>
      <c r="E624" s="43"/>
      <c r="N624" s="43"/>
      <c r="O624" s="43"/>
      <c r="P624" s="43"/>
      <c r="Z624" s="43"/>
      <c r="AA624" s="43"/>
      <c r="AB624" s="43"/>
      <c r="AF624" s="43"/>
      <c r="AG624" s="278"/>
      <c r="AH624" s="43"/>
    </row>
    <row r="625" spans="4:34" hidden="1" x14ac:dyDescent="0.25">
      <c r="D625" s="43"/>
      <c r="E625" s="43"/>
      <c r="N625" s="43"/>
      <c r="O625" s="43"/>
      <c r="P625" s="43"/>
      <c r="Z625" s="43"/>
      <c r="AA625" s="43"/>
      <c r="AB625" s="43"/>
      <c r="AF625" s="43"/>
      <c r="AG625" s="278"/>
      <c r="AH625" s="43"/>
    </row>
    <row r="626" spans="4:34" hidden="1" x14ac:dyDescent="0.25">
      <c r="D626" s="43"/>
      <c r="E626" s="43"/>
      <c r="N626" s="43"/>
      <c r="O626" s="43"/>
      <c r="P626" s="43"/>
      <c r="Z626" s="43"/>
      <c r="AA626" s="43"/>
      <c r="AB626" s="43"/>
      <c r="AF626" s="43"/>
      <c r="AG626" s="278"/>
      <c r="AH626" s="43"/>
    </row>
    <row r="627" spans="4:34" hidden="1" x14ac:dyDescent="0.25">
      <c r="D627" s="43"/>
      <c r="E627" s="43"/>
      <c r="N627" s="43"/>
      <c r="O627" s="43"/>
      <c r="P627" s="43"/>
      <c r="Z627" s="43"/>
      <c r="AA627" s="43"/>
      <c r="AB627" s="43"/>
      <c r="AF627" s="43"/>
      <c r="AG627" s="278"/>
      <c r="AH627" s="43"/>
    </row>
    <row r="628" spans="4:34" hidden="1" x14ac:dyDescent="0.25">
      <c r="D628" s="43"/>
      <c r="E628" s="43"/>
      <c r="N628" s="43"/>
      <c r="O628" s="43"/>
      <c r="P628" s="43"/>
      <c r="Z628" s="43"/>
      <c r="AA628" s="43"/>
      <c r="AB628" s="43"/>
      <c r="AF628" s="43"/>
      <c r="AG628" s="278"/>
      <c r="AH628" s="43"/>
    </row>
    <row r="629" spans="4:34" hidden="1" x14ac:dyDescent="0.25">
      <c r="D629" s="43"/>
      <c r="E629" s="43"/>
      <c r="N629" s="43"/>
      <c r="O629" s="43"/>
      <c r="P629" s="43"/>
      <c r="Z629" s="43"/>
      <c r="AA629" s="43"/>
      <c r="AB629" s="43"/>
      <c r="AF629" s="43"/>
      <c r="AG629" s="278"/>
      <c r="AH629" s="43"/>
    </row>
    <row r="630" spans="4:34" hidden="1" x14ac:dyDescent="0.25">
      <c r="D630" s="43"/>
      <c r="E630" s="43"/>
      <c r="N630" s="43"/>
      <c r="O630" s="43"/>
      <c r="P630" s="43"/>
      <c r="Z630" s="43"/>
      <c r="AA630" s="43"/>
      <c r="AB630" s="43"/>
      <c r="AF630" s="43"/>
      <c r="AG630" s="278"/>
      <c r="AH630" s="43"/>
    </row>
    <row r="631" spans="4:34" hidden="1" x14ac:dyDescent="0.25">
      <c r="D631" s="43"/>
      <c r="E631" s="43"/>
      <c r="N631" s="43"/>
      <c r="O631" s="43"/>
      <c r="P631" s="43"/>
      <c r="Z631" s="43"/>
      <c r="AA631" s="43"/>
      <c r="AB631" s="43"/>
      <c r="AF631" s="43"/>
      <c r="AG631" s="278"/>
      <c r="AH631" s="43"/>
    </row>
    <row r="632" spans="4:34" hidden="1" x14ac:dyDescent="0.25">
      <c r="D632" s="43"/>
      <c r="E632" s="43"/>
      <c r="N632" s="43"/>
      <c r="O632" s="43"/>
      <c r="P632" s="43"/>
      <c r="Z632" s="43"/>
      <c r="AA632" s="43"/>
      <c r="AB632" s="43"/>
      <c r="AF632" s="43"/>
      <c r="AG632" s="278"/>
      <c r="AH632" s="43"/>
    </row>
    <row r="633" spans="4:34" hidden="1" x14ac:dyDescent="0.25">
      <c r="D633" s="43"/>
      <c r="E633" s="43"/>
      <c r="N633" s="43"/>
      <c r="O633" s="43"/>
      <c r="P633" s="43"/>
      <c r="Z633" s="43"/>
      <c r="AA633" s="43"/>
      <c r="AB633" s="43"/>
      <c r="AF633" s="43"/>
      <c r="AG633" s="278"/>
      <c r="AH633" s="43"/>
    </row>
    <row r="634" spans="4:34" hidden="1" x14ac:dyDescent="0.25">
      <c r="D634" s="43"/>
      <c r="E634" s="43"/>
      <c r="N634" s="43"/>
      <c r="O634" s="43"/>
      <c r="P634" s="43"/>
      <c r="Z634" s="43"/>
      <c r="AA634" s="43"/>
      <c r="AB634" s="43"/>
      <c r="AF634" s="43"/>
      <c r="AG634" s="278"/>
      <c r="AH634" s="43"/>
    </row>
    <row r="635" spans="4:34" hidden="1" x14ac:dyDescent="0.25">
      <c r="D635" s="43"/>
      <c r="E635" s="43"/>
      <c r="N635" s="43"/>
      <c r="O635" s="43"/>
      <c r="P635" s="43"/>
      <c r="Z635" s="43"/>
      <c r="AA635" s="43"/>
      <c r="AB635" s="43"/>
      <c r="AF635" s="43"/>
      <c r="AG635" s="278"/>
      <c r="AH635" s="43"/>
    </row>
    <row r="636" spans="4:34" hidden="1" x14ac:dyDescent="0.25">
      <c r="D636" s="43"/>
      <c r="E636" s="43"/>
      <c r="N636" s="43"/>
      <c r="O636" s="43"/>
      <c r="P636" s="43"/>
      <c r="Z636" s="43"/>
      <c r="AA636" s="43"/>
      <c r="AB636" s="43"/>
      <c r="AF636" s="43"/>
      <c r="AG636" s="278"/>
      <c r="AH636" s="43"/>
    </row>
    <row r="637" spans="4:34" hidden="1" x14ac:dyDescent="0.25">
      <c r="D637" s="43"/>
      <c r="E637" s="43"/>
      <c r="N637" s="43"/>
      <c r="O637" s="43"/>
      <c r="P637" s="43"/>
      <c r="Z637" s="43"/>
      <c r="AA637" s="43"/>
      <c r="AB637" s="43"/>
      <c r="AF637" s="43"/>
      <c r="AG637" s="278"/>
      <c r="AH637" s="43"/>
    </row>
    <row r="638" spans="4:34" hidden="1" x14ac:dyDescent="0.25">
      <c r="D638" s="43"/>
      <c r="E638" s="43"/>
      <c r="N638" s="43"/>
      <c r="O638" s="43"/>
      <c r="P638" s="43"/>
      <c r="Z638" s="43"/>
      <c r="AA638" s="43"/>
      <c r="AB638" s="43"/>
      <c r="AF638" s="43"/>
      <c r="AG638" s="278"/>
      <c r="AH638" s="43"/>
    </row>
    <row r="639" spans="4:34" hidden="1" x14ac:dyDescent="0.25">
      <c r="D639" s="43"/>
      <c r="E639" s="43"/>
      <c r="N639" s="43"/>
      <c r="O639" s="43"/>
      <c r="P639" s="43"/>
      <c r="Z639" s="43"/>
      <c r="AA639" s="43"/>
      <c r="AB639" s="43"/>
      <c r="AF639" s="43"/>
      <c r="AG639" s="278"/>
      <c r="AH639" s="43"/>
    </row>
    <row r="640" spans="4:34" hidden="1" x14ac:dyDescent="0.25">
      <c r="D640" s="43"/>
      <c r="E640" s="43"/>
      <c r="N640" s="43"/>
      <c r="O640" s="43"/>
      <c r="P640" s="43"/>
      <c r="Z640" s="43"/>
      <c r="AA640" s="43"/>
      <c r="AB640" s="43"/>
      <c r="AF640" s="43"/>
      <c r="AG640" s="278"/>
      <c r="AH640" s="43"/>
    </row>
    <row r="641" spans="4:34" hidden="1" x14ac:dyDescent="0.25">
      <c r="D641" s="43"/>
      <c r="E641" s="43"/>
      <c r="N641" s="43"/>
      <c r="O641" s="43"/>
      <c r="P641" s="43"/>
      <c r="Z641" s="43"/>
      <c r="AA641" s="43"/>
      <c r="AB641" s="43"/>
      <c r="AF641" s="43"/>
      <c r="AG641" s="278"/>
      <c r="AH641" s="43"/>
    </row>
    <row r="642" spans="4:34" hidden="1" x14ac:dyDescent="0.25">
      <c r="D642" s="43"/>
      <c r="E642" s="43"/>
      <c r="N642" s="43"/>
      <c r="O642" s="43"/>
      <c r="P642" s="43"/>
      <c r="Z642" s="43"/>
      <c r="AA642" s="43"/>
      <c r="AB642" s="43"/>
      <c r="AF642" s="43"/>
      <c r="AG642" s="278"/>
      <c r="AH642" s="43"/>
    </row>
    <row r="643" spans="4:34" hidden="1" x14ac:dyDescent="0.25">
      <c r="D643" s="43"/>
      <c r="E643" s="43"/>
      <c r="N643" s="43"/>
      <c r="O643" s="43"/>
      <c r="P643" s="43"/>
      <c r="Z643" s="43"/>
      <c r="AA643" s="43"/>
      <c r="AB643" s="43"/>
      <c r="AF643" s="43"/>
      <c r="AG643" s="278"/>
      <c r="AH643" s="43"/>
    </row>
    <row r="644" spans="4:34" hidden="1" x14ac:dyDescent="0.25">
      <c r="D644" s="43"/>
      <c r="E644" s="43"/>
      <c r="N644" s="43"/>
      <c r="O644" s="43"/>
      <c r="P644" s="43"/>
      <c r="Z644" s="43"/>
      <c r="AA644" s="43"/>
      <c r="AB644" s="43"/>
      <c r="AF644" s="43"/>
      <c r="AG644" s="278"/>
      <c r="AH644" s="43"/>
    </row>
    <row r="645" spans="4:34" hidden="1" x14ac:dyDescent="0.25">
      <c r="D645" s="43"/>
      <c r="E645" s="43"/>
      <c r="N645" s="43"/>
      <c r="O645" s="43"/>
      <c r="P645" s="43"/>
      <c r="Z645" s="43"/>
      <c r="AA645" s="43"/>
      <c r="AB645" s="43"/>
      <c r="AF645" s="43"/>
      <c r="AG645" s="278"/>
      <c r="AH645" s="43"/>
    </row>
    <row r="646" spans="4:34" hidden="1" x14ac:dyDescent="0.25">
      <c r="D646" s="43"/>
      <c r="E646" s="43"/>
      <c r="N646" s="43"/>
      <c r="O646" s="43"/>
      <c r="P646" s="43"/>
      <c r="Z646" s="43"/>
      <c r="AA646" s="43"/>
      <c r="AB646" s="43"/>
      <c r="AF646" s="43"/>
      <c r="AG646" s="278"/>
      <c r="AH646" s="43"/>
    </row>
    <row r="647" spans="4:34" hidden="1" x14ac:dyDescent="0.25">
      <c r="D647" s="43"/>
      <c r="E647" s="43"/>
      <c r="N647" s="43"/>
      <c r="O647" s="43"/>
      <c r="P647" s="43"/>
      <c r="Z647" s="43"/>
      <c r="AA647" s="43"/>
      <c r="AB647" s="43"/>
      <c r="AF647" s="43"/>
      <c r="AG647" s="278"/>
      <c r="AH647" s="43"/>
    </row>
    <row r="648" spans="4:34" hidden="1" x14ac:dyDescent="0.25">
      <c r="D648" s="43"/>
      <c r="E648" s="43"/>
      <c r="N648" s="43"/>
      <c r="O648" s="43"/>
      <c r="P648" s="43"/>
      <c r="Z648" s="43"/>
      <c r="AA648" s="43"/>
      <c r="AB648" s="43"/>
      <c r="AF648" s="43"/>
      <c r="AG648" s="278"/>
      <c r="AH648" s="43"/>
    </row>
    <row r="649" spans="4:34" hidden="1" x14ac:dyDescent="0.25">
      <c r="D649" s="43"/>
      <c r="E649" s="43"/>
      <c r="N649" s="43"/>
      <c r="O649" s="43"/>
      <c r="P649" s="43"/>
      <c r="Z649" s="43"/>
      <c r="AA649" s="43"/>
      <c r="AB649" s="43"/>
      <c r="AF649" s="43"/>
      <c r="AG649" s="278"/>
      <c r="AH649" s="43"/>
    </row>
    <row r="650" spans="4:34" hidden="1" x14ac:dyDescent="0.25">
      <c r="D650" s="43"/>
      <c r="E650" s="43"/>
      <c r="N650" s="43"/>
      <c r="O650" s="43"/>
      <c r="P650" s="43"/>
      <c r="Z650" s="43"/>
      <c r="AA650" s="43"/>
      <c r="AB650" s="43"/>
      <c r="AF650" s="43"/>
      <c r="AG650" s="278"/>
      <c r="AH650" s="43"/>
    </row>
    <row r="651" spans="4:34" hidden="1" x14ac:dyDescent="0.25">
      <c r="D651" s="43"/>
      <c r="E651" s="43"/>
      <c r="N651" s="43"/>
      <c r="O651" s="43"/>
      <c r="P651" s="43"/>
      <c r="Z651" s="43"/>
      <c r="AA651" s="43"/>
      <c r="AB651" s="43"/>
      <c r="AF651" s="43"/>
      <c r="AG651" s="278"/>
      <c r="AH651" s="43"/>
    </row>
    <row r="652" spans="4:34" hidden="1" x14ac:dyDescent="0.25">
      <c r="D652" s="43"/>
      <c r="E652" s="43"/>
      <c r="N652" s="43"/>
      <c r="O652" s="43"/>
      <c r="P652" s="43"/>
      <c r="Z652" s="43"/>
      <c r="AA652" s="43"/>
      <c r="AB652" s="43"/>
      <c r="AF652" s="43"/>
      <c r="AG652" s="278"/>
      <c r="AH652" s="43"/>
    </row>
    <row r="653" spans="4:34" hidden="1" x14ac:dyDescent="0.25">
      <c r="D653" s="43"/>
      <c r="E653" s="43"/>
      <c r="N653" s="43"/>
      <c r="O653" s="43"/>
      <c r="P653" s="43"/>
      <c r="Z653" s="43"/>
      <c r="AA653" s="43"/>
      <c r="AB653" s="43"/>
      <c r="AF653" s="43"/>
      <c r="AG653" s="278"/>
      <c r="AH653" s="43"/>
    </row>
    <row r="654" spans="4:34" hidden="1" x14ac:dyDescent="0.25">
      <c r="D654" s="43"/>
      <c r="E654" s="43"/>
      <c r="N654" s="43"/>
      <c r="O654" s="43"/>
      <c r="P654" s="43"/>
      <c r="Z654" s="43"/>
      <c r="AA654" s="43"/>
      <c r="AB654" s="43"/>
      <c r="AF654" s="43"/>
      <c r="AG654" s="278"/>
      <c r="AH654" s="43"/>
    </row>
    <row r="655" spans="4:34" hidden="1" x14ac:dyDescent="0.25">
      <c r="D655" s="43"/>
      <c r="E655" s="43"/>
      <c r="N655" s="43"/>
      <c r="O655" s="43"/>
      <c r="P655" s="43"/>
      <c r="Z655" s="43"/>
      <c r="AA655" s="43"/>
      <c r="AB655" s="43"/>
      <c r="AF655" s="43"/>
      <c r="AG655" s="278"/>
      <c r="AH655" s="43"/>
    </row>
    <row r="656" spans="4:34" hidden="1" x14ac:dyDescent="0.25">
      <c r="D656" s="43"/>
      <c r="E656" s="43"/>
      <c r="N656" s="43"/>
      <c r="O656" s="43"/>
      <c r="P656" s="43"/>
      <c r="Z656" s="43"/>
      <c r="AA656" s="43"/>
      <c r="AB656" s="43"/>
      <c r="AF656" s="43"/>
      <c r="AH656" s="43"/>
    </row>
    <row r="657" spans="4:34" hidden="1" x14ac:dyDescent="0.25">
      <c r="D657" s="43"/>
      <c r="E657" s="43"/>
      <c r="N657" s="43"/>
      <c r="O657" s="43"/>
      <c r="P657" s="43"/>
      <c r="Z657" s="43"/>
      <c r="AA657" s="43"/>
      <c r="AB657" s="43"/>
      <c r="AF657" s="43"/>
      <c r="AH657" s="43"/>
    </row>
    <row r="658" spans="4:34" hidden="1" x14ac:dyDescent="0.25">
      <c r="D658" s="43"/>
      <c r="E658" s="43"/>
      <c r="N658" s="43"/>
      <c r="O658" s="43"/>
      <c r="P658" s="43"/>
      <c r="Z658" s="43"/>
      <c r="AA658" s="43"/>
      <c r="AB658" s="43"/>
      <c r="AF658" s="43"/>
      <c r="AH658" s="43"/>
    </row>
    <row r="659" spans="4:34" hidden="1" x14ac:dyDescent="0.25">
      <c r="D659" s="43"/>
      <c r="E659" s="43"/>
      <c r="N659" s="43"/>
      <c r="O659" s="43"/>
      <c r="P659" s="43"/>
      <c r="Z659" s="43"/>
      <c r="AA659" s="43"/>
      <c r="AB659" s="43"/>
      <c r="AF659" s="43"/>
      <c r="AH659" s="43"/>
    </row>
    <row r="660" spans="4:34" hidden="1" x14ac:dyDescent="0.25">
      <c r="D660" s="43"/>
      <c r="E660" s="43"/>
      <c r="N660" s="43"/>
      <c r="O660" s="43"/>
      <c r="P660" s="43"/>
      <c r="Z660" s="43"/>
      <c r="AA660" s="43"/>
      <c r="AB660" s="43"/>
      <c r="AF660" s="43"/>
      <c r="AH660" s="43"/>
    </row>
    <row r="661" spans="4:34" hidden="1" x14ac:dyDescent="0.25">
      <c r="D661" s="43"/>
      <c r="E661" s="43"/>
      <c r="N661" s="43"/>
      <c r="O661" s="43"/>
      <c r="P661" s="43"/>
      <c r="Z661" s="43"/>
      <c r="AA661" s="43"/>
      <c r="AB661" s="43"/>
      <c r="AF661" s="43"/>
      <c r="AH661" s="43"/>
    </row>
    <row r="662" spans="4:34" hidden="1" x14ac:dyDescent="0.25">
      <c r="D662" s="43"/>
      <c r="E662" s="43"/>
      <c r="N662" s="43"/>
      <c r="O662" s="43"/>
      <c r="P662" s="43"/>
      <c r="Z662" s="43"/>
      <c r="AA662" s="43"/>
      <c r="AB662" s="43"/>
      <c r="AF662" s="43"/>
      <c r="AH662" s="43"/>
    </row>
    <row r="663" spans="4:34" hidden="1" x14ac:dyDescent="0.25">
      <c r="D663" s="43"/>
      <c r="E663" s="43"/>
      <c r="N663" s="43"/>
      <c r="O663" s="43"/>
      <c r="P663" s="43"/>
      <c r="Z663" s="43"/>
      <c r="AA663" s="43"/>
      <c r="AB663" s="43"/>
      <c r="AF663" s="43"/>
      <c r="AH663" s="43"/>
    </row>
    <row r="664" spans="4:34" hidden="1" x14ac:dyDescent="0.25">
      <c r="D664" s="43"/>
      <c r="E664" s="43"/>
      <c r="N664" s="43"/>
      <c r="O664" s="43"/>
      <c r="P664" s="43"/>
      <c r="Z664" s="43"/>
      <c r="AA664" s="43"/>
      <c r="AB664" s="43"/>
      <c r="AF664" s="43"/>
      <c r="AH664" s="43"/>
    </row>
    <row r="665" spans="4:34" hidden="1" x14ac:dyDescent="0.25">
      <c r="D665" s="43"/>
      <c r="E665" s="43"/>
      <c r="N665" s="43"/>
      <c r="O665" s="43"/>
      <c r="P665" s="43"/>
      <c r="Z665" s="43"/>
      <c r="AA665" s="43"/>
      <c r="AB665" s="43"/>
      <c r="AF665" s="43"/>
      <c r="AH665" s="43"/>
    </row>
  </sheetData>
  <pageMargins left="0.75" right="0.75" top="1" bottom="1" header="0.5" footer="0.5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7030A0"/>
  </sheetPr>
  <dimension ref="A1:AK668"/>
  <sheetViews>
    <sheetView tabSelected="1" zoomScale="70" zoomScaleNormal="70" zoomScalePageLayoutView="85" workbookViewId="0">
      <pane xSplit="4" ySplit="1" topLeftCell="E3" activePane="bottomRight" state="frozenSplit"/>
      <selection activeCell="B20" sqref="B20"/>
      <selection pane="topRight" activeCell="B20" sqref="B20"/>
      <selection pane="bottomLeft" activeCell="B20" sqref="B20"/>
      <selection pane="bottomRight" activeCell="P12" sqref="P12"/>
    </sheetView>
  </sheetViews>
  <sheetFormatPr defaultColWidth="0" defaultRowHeight="12.5" zeroHeight="1" x14ac:dyDescent="0.35"/>
  <cols>
    <col min="1" max="1" width="3.81640625" style="71" hidden="1" customWidth="1"/>
    <col min="2" max="2" width="3.81640625" style="27" bestFit="1" customWidth="1"/>
    <col min="3" max="3" width="7.81640625" style="27" bestFit="1" customWidth="1"/>
    <col min="4" max="4" width="12.453125" style="5" bestFit="1" customWidth="1"/>
    <col min="5" max="5" width="10.1796875" style="6" bestFit="1" customWidth="1"/>
    <col min="6" max="6" width="10.453125" style="27" bestFit="1" customWidth="1"/>
    <col min="7" max="7" width="16.1796875" style="27" bestFit="1" customWidth="1"/>
    <col min="8" max="13" width="8" style="27" customWidth="1"/>
    <col min="14" max="16" width="8" style="28" customWidth="1"/>
    <col min="17" max="25" width="8" style="27" customWidth="1"/>
    <col min="26" max="28" width="8" style="28" customWidth="1"/>
    <col min="29" max="31" width="8" style="27" customWidth="1"/>
    <col min="32" max="32" width="8" style="28" customWidth="1"/>
    <col min="33" max="33" width="8" style="279" customWidth="1"/>
    <col min="34" max="34" width="8" style="35" customWidth="1"/>
    <col min="35" max="35" width="0" style="57" hidden="1" customWidth="1"/>
    <col min="36" max="37" width="0" style="27" hidden="1" customWidth="1"/>
    <col min="38" max="16384" width="13.1796875" style="27" hidden="1"/>
  </cols>
  <sheetData>
    <row r="1" spans="1:35" s="22" customFormat="1" ht="141.5" customHeight="1" x14ac:dyDescent="0.35">
      <c r="A1" s="70" t="s">
        <v>0</v>
      </c>
      <c r="B1" s="20" t="s">
        <v>75</v>
      </c>
      <c r="C1" s="19" t="s">
        <v>1</v>
      </c>
      <c r="D1" s="1" t="s">
        <v>2</v>
      </c>
      <c r="E1" s="2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54</v>
      </c>
      <c r="L1" s="19" t="s">
        <v>58</v>
      </c>
      <c r="M1" s="19" t="s">
        <v>57</v>
      </c>
      <c r="N1" s="19" t="s">
        <v>9</v>
      </c>
      <c r="O1" s="19" t="s">
        <v>55</v>
      </c>
      <c r="P1" s="19" t="s">
        <v>56</v>
      </c>
      <c r="Q1" s="19" t="s">
        <v>12</v>
      </c>
      <c r="R1" s="19" t="s">
        <v>13</v>
      </c>
      <c r="S1" s="19" t="s">
        <v>14</v>
      </c>
      <c r="T1" s="19" t="s">
        <v>15</v>
      </c>
      <c r="U1" s="19" t="s">
        <v>16</v>
      </c>
      <c r="V1" s="19" t="s">
        <v>17</v>
      </c>
      <c r="W1" s="19" t="s">
        <v>18</v>
      </c>
      <c r="X1" s="19" t="s">
        <v>19</v>
      </c>
      <c r="Y1" s="19" t="s">
        <v>20</v>
      </c>
      <c r="Z1" s="19" t="s">
        <v>21</v>
      </c>
      <c r="AA1" s="19" t="s">
        <v>22</v>
      </c>
      <c r="AB1" s="19" t="s">
        <v>23</v>
      </c>
      <c r="AC1" s="19" t="s">
        <v>24</v>
      </c>
      <c r="AD1" s="19" t="s">
        <v>25</v>
      </c>
      <c r="AE1" s="19" t="s">
        <v>26</v>
      </c>
      <c r="AF1" s="19" t="s">
        <v>43</v>
      </c>
      <c r="AG1" s="276" t="s">
        <v>65</v>
      </c>
      <c r="AH1" s="21" t="s">
        <v>66</v>
      </c>
      <c r="AI1" s="55" t="s">
        <v>42</v>
      </c>
    </row>
    <row r="2" spans="1:35" ht="6.5" customHeight="1" x14ac:dyDescent="0.25">
      <c r="B2" s="30"/>
      <c r="C2" s="52"/>
      <c r="D2" s="109"/>
      <c r="E2" s="110"/>
      <c r="F2" s="52"/>
      <c r="G2" s="52"/>
      <c r="H2" s="108"/>
      <c r="I2" s="108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108"/>
      <c r="AA2" s="108"/>
      <c r="AB2" s="108"/>
      <c r="AC2" s="52"/>
      <c r="AD2" s="52"/>
      <c r="AE2" s="52"/>
      <c r="AF2" s="108"/>
      <c r="AG2" s="281"/>
      <c r="AH2" s="40"/>
      <c r="AI2" s="56" t="e">
        <f>CONCATENATE(AF2 &amp; "." &amp;#REF!)</f>
        <v>#REF!</v>
      </c>
    </row>
    <row r="3" spans="1:35" ht="20" customHeight="1" x14ac:dyDescent="0.25">
      <c r="B3" s="71">
        <v>301</v>
      </c>
      <c r="C3" s="42" t="s">
        <v>458</v>
      </c>
      <c r="D3" s="68" t="s">
        <v>459</v>
      </c>
      <c r="E3" s="63">
        <v>38058</v>
      </c>
      <c r="F3" s="64" t="s">
        <v>38</v>
      </c>
      <c r="G3" s="64" t="s">
        <v>40</v>
      </c>
      <c r="H3" s="135">
        <v>203.8</v>
      </c>
      <c r="I3" s="135">
        <v>105.1</v>
      </c>
      <c r="J3" s="64">
        <v>266</v>
      </c>
      <c r="K3" s="64">
        <v>325</v>
      </c>
      <c r="L3" s="64">
        <v>335</v>
      </c>
      <c r="M3" s="64">
        <v>324</v>
      </c>
      <c r="N3" s="88">
        <v>59</v>
      </c>
      <c r="O3" s="88">
        <v>69</v>
      </c>
      <c r="P3" s="88">
        <v>58</v>
      </c>
      <c r="Q3" s="38">
        <v>1.2130000000000001</v>
      </c>
      <c r="R3" s="38">
        <v>2.0110000000000001</v>
      </c>
      <c r="S3" s="38">
        <v>3.3660000000000001</v>
      </c>
      <c r="T3" s="38">
        <v>1.1739999999999999</v>
      </c>
      <c r="U3" s="38">
        <v>1.9650000000000001</v>
      </c>
      <c r="V3" s="38">
        <v>3.3140000000000001</v>
      </c>
      <c r="W3" s="38">
        <v>1.125</v>
      </c>
      <c r="X3" s="38">
        <v>1.9219999999999999</v>
      </c>
      <c r="Y3" s="38">
        <v>3.3039999999999998</v>
      </c>
      <c r="Z3" s="89">
        <v>1.125</v>
      </c>
      <c r="AA3" s="89">
        <v>1.9219999999999999</v>
      </c>
      <c r="AB3" s="89">
        <v>3.3039999999999998</v>
      </c>
      <c r="AC3" s="38">
        <v>9.3160000000000007</v>
      </c>
      <c r="AD3" s="38">
        <v>9.3670000000000009</v>
      </c>
      <c r="AE3" s="38">
        <v>9.3800000000000008</v>
      </c>
      <c r="AF3" s="89">
        <v>9.3160000000000007</v>
      </c>
      <c r="AG3" s="275">
        <v>18.03</v>
      </c>
      <c r="AH3" s="90">
        <v>280</v>
      </c>
      <c r="AI3" s="56"/>
    </row>
    <row r="4" spans="1:35" ht="20" customHeight="1" x14ac:dyDescent="0.25">
      <c r="B4" s="71">
        <v>302</v>
      </c>
      <c r="C4" s="42" t="s">
        <v>190</v>
      </c>
      <c r="D4" s="68" t="s">
        <v>212</v>
      </c>
      <c r="E4" s="63">
        <v>39049</v>
      </c>
      <c r="F4" s="64" t="s">
        <v>38</v>
      </c>
      <c r="G4" s="64" t="s">
        <v>29</v>
      </c>
      <c r="H4" s="135">
        <v>189.7</v>
      </c>
      <c r="I4" s="135">
        <v>83.9</v>
      </c>
      <c r="J4" s="64">
        <v>249</v>
      </c>
      <c r="K4" s="64">
        <v>312</v>
      </c>
      <c r="L4" s="64">
        <v>319</v>
      </c>
      <c r="M4" s="64">
        <v>317</v>
      </c>
      <c r="N4" s="88">
        <v>63</v>
      </c>
      <c r="O4" s="88">
        <v>70</v>
      </c>
      <c r="P4" s="88">
        <v>68</v>
      </c>
      <c r="Q4" s="38">
        <v>1.1299999999999999</v>
      </c>
      <c r="R4" s="38">
        <v>1.857</v>
      </c>
      <c r="S4" s="38">
        <v>3.0990000000000002</v>
      </c>
      <c r="T4" s="38">
        <v>1.117</v>
      </c>
      <c r="U4" s="38">
        <v>1.821</v>
      </c>
      <c r="V4" s="38">
        <v>3.0470000000000002</v>
      </c>
      <c r="W4" s="38">
        <v>1.0660000000000001</v>
      </c>
      <c r="X4" s="38">
        <v>1.7929999999999999</v>
      </c>
      <c r="Y4" s="38">
        <v>3.032</v>
      </c>
      <c r="Z4" s="89">
        <v>1.0660000000000001</v>
      </c>
      <c r="AA4" s="89">
        <v>1.7929999999999999</v>
      </c>
      <c r="AB4" s="89">
        <v>3.032</v>
      </c>
      <c r="AC4" s="38">
        <v>8.9499999999999993</v>
      </c>
      <c r="AD4" s="38">
        <v>8.7639999999999993</v>
      </c>
      <c r="AE4" s="38">
        <v>8.9309999999999992</v>
      </c>
      <c r="AF4" s="89">
        <v>8.7639999999999993</v>
      </c>
      <c r="AG4" s="275">
        <v>20.02</v>
      </c>
      <c r="AH4" s="90">
        <v>520</v>
      </c>
      <c r="AI4" s="56"/>
    </row>
    <row r="5" spans="1:35" ht="20" customHeight="1" x14ac:dyDescent="0.25">
      <c r="B5" s="71">
        <v>303</v>
      </c>
      <c r="C5" s="42" t="s">
        <v>152</v>
      </c>
      <c r="D5" s="68" t="s">
        <v>460</v>
      </c>
      <c r="E5" s="63">
        <v>38637</v>
      </c>
      <c r="F5" s="64" t="s">
        <v>38</v>
      </c>
      <c r="G5" s="64" t="s">
        <v>35</v>
      </c>
      <c r="H5" s="135">
        <v>176</v>
      </c>
      <c r="I5" s="135">
        <v>72.2</v>
      </c>
      <c r="J5" s="64">
        <v>230</v>
      </c>
      <c r="K5" s="64">
        <v>286</v>
      </c>
      <c r="L5" s="64">
        <v>299</v>
      </c>
      <c r="M5" s="64">
        <v>291</v>
      </c>
      <c r="N5" s="88">
        <v>56</v>
      </c>
      <c r="O5" s="88">
        <v>69</v>
      </c>
      <c r="P5" s="88">
        <v>61</v>
      </c>
      <c r="Q5" s="38">
        <v>1.244</v>
      </c>
      <c r="R5" s="38">
        <v>1.976</v>
      </c>
      <c r="S5" s="38">
        <v>3.2280000000000002</v>
      </c>
      <c r="T5" s="38">
        <v>1.228</v>
      </c>
      <c r="U5" s="38">
        <v>1.962</v>
      </c>
      <c r="V5" s="38">
        <v>3.22</v>
      </c>
      <c r="W5" s="38">
        <v>1.23</v>
      </c>
      <c r="X5" s="38">
        <v>1.9690000000000001</v>
      </c>
      <c r="Y5" s="38">
        <v>3.238</v>
      </c>
      <c r="Z5" s="89">
        <v>1.228</v>
      </c>
      <c r="AA5" s="89">
        <v>1.962</v>
      </c>
      <c r="AB5" s="89">
        <v>3.22</v>
      </c>
      <c r="AC5" s="38">
        <v>8.92</v>
      </c>
      <c r="AD5" s="38">
        <v>8.8439999999999994</v>
      </c>
      <c r="AE5" s="38">
        <v>8.9830000000000005</v>
      </c>
      <c r="AF5" s="89">
        <v>8.8439999999999994</v>
      </c>
      <c r="AG5" s="275">
        <v>20.02</v>
      </c>
      <c r="AH5" s="90">
        <v>520</v>
      </c>
      <c r="AI5" s="56"/>
    </row>
    <row r="6" spans="1:35" ht="20" customHeight="1" x14ac:dyDescent="0.25">
      <c r="B6" s="71">
        <v>304</v>
      </c>
      <c r="C6" s="42" t="s">
        <v>461</v>
      </c>
      <c r="D6" s="68" t="s">
        <v>462</v>
      </c>
      <c r="E6" s="63">
        <v>38853</v>
      </c>
      <c r="F6" s="64" t="s">
        <v>38</v>
      </c>
      <c r="G6" s="64" t="s">
        <v>37</v>
      </c>
      <c r="H6" s="135">
        <v>196.6</v>
      </c>
      <c r="I6" s="135">
        <v>75.7</v>
      </c>
      <c r="J6" s="64">
        <v>249</v>
      </c>
      <c r="K6" s="64">
        <v>320</v>
      </c>
      <c r="L6" s="64">
        <v>338</v>
      </c>
      <c r="M6" s="64">
        <v>327</v>
      </c>
      <c r="N6" s="88">
        <v>71</v>
      </c>
      <c r="O6" s="88">
        <v>89</v>
      </c>
      <c r="P6" s="88">
        <v>78</v>
      </c>
      <c r="Q6" s="38">
        <v>1.087</v>
      </c>
      <c r="R6" s="38">
        <v>1.84</v>
      </c>
      <c r="S6" s="38">
        <v>3.0619999999999998</v>
      </c>
      <c r="T6" s="38">
        <v>1.1279999999999999</v>
      </c>
      <c r="U6" s="38">
        <v>1.88</v>
      </c>
      <c r="V6" s="38">
        <v>3.1080000000000001</v>
      </c>
      <c r="W6" s="38"/>
      <c r="X6" s="38"/>
      <c r="Y6" s="38"/>
      <c r="Z6" s="89">
        <v>1.087</v>
      </c>
      <c r="AA6" s="89">
        <v>1.84</v>
      </c>
      <c r="AB6" s="89">
        <v>3.0619999999999998</v>
      </c>
      <c r="AC6" s="38">
        <v>8.6199999999999992</v>
      </c>
      <c r="AD6" s="38">
        <v>8.4469999999999992</v>
      </c>
      <c r="AE6" s="38"/>
      <c r="AF6" s="89">
        <v>8.4469999999999992</v>
      </c>
      <c r="AG6" s="275">
        <v>20.07</v>
      </c>
      <c r="AH6" s="90">
        <v>720</v>
      </c>
      <c r="AI6" s="56"/>
    </row>
    <row r="7" spans="1:35" ht="20" customHeight="1" x14ac:dyDescent="0.25">
      <c r="B7" s="71">
        <v>305</v>
      </c>
      <c r="C7" s="42" t="s">
        <v>145</v>
      </c>
      <c r="D7" s="68" t="s">
        <v>463</v>
      </c>
      <c r="E7" s="63">
        <v>38881</v>
      </c>
      <c r="F7" s="64" t="s">
        <v>38</v>
      </c>
      <c r="G7" s="64" t="s">
        <v>28</v>
      </c>
      <c r="H7" s="135">
        <v>183.8</v>
      </c>
      <c r="I7" s="135">
        <v>75.599999999999994</v>
      </c>
      <c r="J7" s="64">
        <v>245</v>
      </c>
      <c r="K7" s="64">
        <v>302</v>
      </c>
      <c r="L7" s="64">
        <v>318</v>
      </c>
      <c r="M7" s="64">
        <v>307</v>
      </c>
      <c r="N7" s="88">
        <v>57</v>
      </c>
      <c r="O7" s="88">
        <v>73</v>
      </c>
      <c r="P7" s="88">
        <v>62</v>
      </c>
      <c r="Q7" s="38">
        <v>1.143</v>
      </c>
      <c r="R7" s="38">
        <v>1.8620000000000001</v>
      </c>
      <c r="S7" s="38">
        <v>3.0790000000000002</v>
      </c>
      <c r="T7" s="38">
        <v>1.0940000000000001</v>
      </c>
      <c r="U7" s="38">
        <v>1.8069999999999999</v>
      </c>
      <c r="V7" s="38">
        <v>3.0259999999999998</v>
      </c>
      <c r="W7" s="38">
        <v>1.071</v>
      </c>
      <c r="X7" s="38">
        <v>1.7809999999999999</v>
      </c>
      <c r="Y7" s="38">
        <v>2.99</v>
      </c>
      <c r="Z7" s="89">
        <v>1.071</v>
      </c>
      <c r="AA7" s="89">
        <v>1.7809999999999999</v>
      </c>
      <c r="AB7" s="89">
        <v>2.99</v>
      </c>
      <c r="AC7" s="38">
        <v>8.4809999999999999</v>
      </c>
      <c r="AD7" s="38">
        <v>8.548</v>
      </c>
      <c r="AE7" s="38">
        <v>8.4600000000000009</v>
      </c>
      <c r="AF7" s="89">
        <v>8.4600000000000009</v>
      </c>
      <c r="AG7" s="275">
        <v>20.04</v>
      </c>
      <c r="AH7" s="90">
        <v>600</v>
      </c>
      <c r="AI7" s="56"/>
    </row>
    <row r="8" spans="1:35" ht="20" customHeight="1" x14ac:dyDescent="0.25">
      <c r="B8" s="71">
        <v>306</v>
      </c>
      <c r="C8" s="42" t="s">
        <v>464</v>
      </c>
      <c r="D8" s="68" t="s">
        <v>465</v>
      </c>
      <c r="E8" s="63">
        <v>38875</v>
      </c>
      <c r="F8" s="64" t="s">
        <v>38</v>
      </c>
      <c r="G8" s="64" t="s">
        <v>67</v>
      </c>
      <c r="H8" s="135">
        <v>191.7</v>
      </c>
      <c r="I8" s="135">
        <v>74.900000000000006</v>
      </c>
      <c r="J8" s="64">
        <v>251</v>
      </c>
      <c r="K8" s="64">
        <v>309</v>
      </c>
      <c r="L8" s="64">
        <v>322</v>
      </c>
      <c r="M8" s="64">
        <v>328</v>
      </c>
      <c r="N8" s="88">
        <v>58</v>
      </c>
      <c r="O8" s="88">
        <v>71</v>
      </c>
      <c r="P8" s="88">
        <v>77</v>
      </c>
      <c r="Q8" s="38">
        <v>1.4870000000000001</v>
      </c>
      <c r="R8" s="38">
        <v>2.2330000000000001</v>
      </c>
      <c r="S8" s="38">
        <v>3.5169999999999999</v>
      </c>
      <c r="T8" s="38">
        <v>1.135</v>
      </c>
      <c r="U8" s="38">
        <v>1.8620000000000001</v>
      </c>
      <c r="V8" s="38">
        <v>3.1070000000000002</v>
      </c>
      <c r="W8" s="38">
        <v>1.105</v>
      </c>
      <c r="X8" s="38">
        <v>1.84</v>
      </c>
      <c r="Y8" s="38">
        <v>3.09</v>
      </c>
      <c r="Z8" s="89">
        <v>1.105</v>
      </c>
      <c r="AA8" s="89">
        <v>1.84</v>
      </c>
      <c r="AB8" s="89">
        <v>3.09</v>
      </c>
      <c r="AC8" s="38">
        <v>8.9510000000000005</v>
      </c>
      <c r="AD8" s="38">
        <v>8.7899999999999991</v>
      </c>
      <c r="AE8" s="38"/>
      <c r="AF8" s="89">
        <v>8.7899999999999991</v>
      </c>
      <c r="AG8" s="275">
        <v>20.05</v>
      </c>
      <c r="AH8" s="90">
        <v>640</v>
      </c>
      <c r="AI8" s="56"/>
    </row>
    <row r="9" spans="1:35" ht="20" customHeight="1" x14ac:dyDescent="0.25">
      <c r="B9" s="71">
        <v>307</v>
      </c>
      <c r="C9" s="42" t="s">
        <v>466</v>
      </c>
      <c r="D9" s="68" t="s">
        <v>352</v>
      </c>
      <c r="E9" s="63">
        <v>38747</v>
      </c>
      <c r="F9" s="64" t="s">
        <v>38</v>
      </c>
      <c r="G9" s="64" t="s">
        <v>35</v>
      </c>
      <c r="H9" s="135">
        <v>180.8</v>
      </c>
      <c r="I9" s="135">
        <v>73</v>
      </c>
      <c r="J9" s="64">
        <v>235</v>
      </c>
      <c r="K9" s="64">
        <v>295</v>
      </c>
      <c r="L9" s="64">
        <v>298</v>
      </c>
      <c r="M9" s="64">
        <v>327</v>
      </c>
      <c r="N9" s="88">
        <v>60</v>
      </c>
      <c r="O9" s="88">
        <v>63</v>
      </c>
      <c r="P9" s="88">
        <v>92</v>
      </c>
      <c r="Q9" s="38">
        <v>1.1379999999999999</v>
      </c>
      <c r="R9" s="38">
        <v>1.825</v>
      </c>
      <c r="S9" s="38">
        <v>2.9769999999999999</v>
      </c>
      <c r="T9" s="38">
        <v>1.1299999999999999</v>
      </c>
      <c r="U9" s="38">
        <v>1.8109999999999999</v>
      </c>
      <c r="V9" s="38">
        <v>2.9750000000000001</v>
      </c>
      <c r="W9" s="38"/>
      <c r="X9" s="38"/>
      <c r="Y9" s="38"/>
      <c r="Z9" s="89">
        <v>1.1299999999999999</v>
      </c>
      <c r="AA9" s="89">
        <v>1.8109999999999999</v>
      </c>
      <c r="AB9" s="89">
        <v>2.9750000000000001</v>
      </c>
      <c r="AC9" s="38">
        <v>8.7940000000000005</v>
      </c>
      <c r="AD9" s="38">
        <v>8.5269999999999992</v>
      </c>
      <c r="AE9" s="38">
        <v>8.6519999999999992</v>
      </c>
      <c r="AF9" s="89">
        <v>8.5269999999999992</v>
      </c>
      <c r="AG9" s="275">
        <v>20.010000000000002</v>
      </c>
      <c r="AH9" s="90">
        <v>480</v>
      </c>
      <c r="AI9" s="56"/>
    </row>
    <row r="10" spans="1:35" ht="20" customHeight="1" x14ac:dyDescent="0.25">
      <c r="B10" s="71">
        <v>308</v>
      </c>
      <c r="C10" s="42" t="s">
        <v>148</v>
      </c>
      <c r="D10" s="68" t="s">
        <v>462</v>
      </c>
      <c r="E10" s="63">
        <v>38853</v>
      </c>
      <c r="F10" s="64" t="s">
        <v>38</v>
      </c>
      <c r="G10" s="64" t="s">
        <v>34</v>
      </c>
      <c r="H10" s="135">
        <v>198.8</v>
      </c>
      <c r="I10" s="135">
        <v>79.3</v>
      </c>
      <c r="J10" s="64">
        <v>259</v>
      </c>
      <c r="K10" s="64">
        <v>329</v>
      </c>
      <c r="L10" s="64">
        <v>342</v>
      </c>
      <c r="M10" s="64">
        <v>336</v>
      </c>
      <c r="N10" s="88">
        <v>70</v>
      </c>
      <c r="O10" s="88">
        <v>83</v>
      </c>
      <c r="P10" s="88">
        <v>77</v>
      </c>
      <c r="Q10" s="38">
        <v>1.0580000000000001</v>
      </c>
      <c r="R10" s="38">
        <v>1.825</v>
      </c>
      <c r="S10" s="38">
        <v>3.1080000000000001</v>
      </c>
      <c r="T10" s="38">
        <v>1.0549999999999999</v>
      </c>
      <c r="U10" s="38">
        <v>1.821</v>
      </c>
      <c r="V10" s="38">
        <v>3.069</v>
      </c>
      <c r="W10" s="38">
        <v>1.05</v>
      </c>
      <c r="X10" s="38">
        <v>1.82</v>
      </c>
      <c r="Y10" s="38">
        <v>3.06</v>
      </c>
      <c r="Z10" s="89">
        <v>1.05</v>
      </c>
      <c r="AA10" s="89">
        <v>1.82</v>
      </c>
      <c r="AB10" s="89">
        <v>3.06</v>
      </c>
      <c r="AC10" s="38">
        <v>8.7490000000000006</v>
      </c>
      <c r="AD10" s="38">
        <v>8.8350000000000009</v>
      </c>
      <c r="AE10" s="38">
        <v>8.9039999999999999</v>
      </c>
      <c r="AF10" s="89">
        <v>8.7490000000000006</v>
      </c>
      <c r="AG10" s="275">
        <v>20.05</v>
      </c>
      <c r="AH10" s="90">
        <v>640</v>
      </c>
      <c r="AI10" s="56"/>
    </row>
    <row r="11" spans="1:35" ht="20" customHeight="1" x14ac:dyDescent="0.25">
      <c r="B11" s="71">
        <v>309</v>
      </c>
      <c r="C11" s="42" t="s">
        <v>386</v>
      </c>
      <c r="D11" s="68" t="s">
        <v>467</v>
      </c>
      <c r="E11" s="63">
        <v>38779</v>
      </c>
      <c r="F11" s="64" t="s">
        <v>38</v>
      </c>
      <c r="G11" s="64" t="s">
        <v>35</v>
      </c>
      <c r="H11" s="135">
        <v>179.3</v>
      </c>
      <c r="I11" s="135">
        <v>63.4</v>
      </c>
      <c r="J11" s="64">
        <v>238</v>
      </c>
      <c r="K11" s="64">
        <v>303</v>
      </c>
      <c r="L11" s="64">
        <v>307</v>
      </c>
      <c r="M11" s="64">
        <v>305</v>
      </c>
      <c r="N11" s="88">
        <v>65</v>
      </c>
      <c r="O11" s="88">
        <v>69</v>
      </c>
      <c r="P11" s="88">
        <v>67</v>
      </c>
      <c r="Q11" s="38">
        <v>1.099</v>
      </c>
      <c r="R11" s="38">
        <v>1.784</v>
      </c>
      <c r="S11" s="38">
        <v>2.964</v>
      </c>
      <c r="T11" s="38">
        <v>1.1060000000000001</v>
      </c>
      <c r="U11" s="38">
        <v>1.7909999999999999</v>
      </c>
      <c r="V11" s="38">
        <v>2.984</v>
      </c>
      <c r="W11" s="38">
        <v>1.1220000000000001</v>
      </c>
      <c r="X11" s="38">
        <v>1.8080000000000001</v>
      </c>
      <c r="Y11" s="38">
        <v>2.9740000000000002</v>
      </c>
      <c r="Z11" s="89">
        <v>1.099</v>
      </c>
      <c r="AA11" s="89">
        <v>1.784</v>
      </c>
      <c r="AB11" s="89">
        <v>2.964</v>
      </c>
      <c r="AC11" s="38">
        <v>8.2650000000000006</v>
      </c>
      <c r="AD11" s="38">
        <v>8.2810000000000006</v>
      </c>
      <c r="AE11" s="38">
        <v>8.3450000000000006</v>
      </c>
      <c r="AF11" s="89">
        <v>8.2650000000000006</v>
      </c>
      <c r="AG11" s="275">
        <v>20.010000000000002</v>
      </c>
      <c r="AH11" s="90">
        <v>480</v>
      </c>
      <c r="AI11" s="56"/>
    </row>
    <row r="12" spans="1:35" ht="20" customHeight="1" x14ac:dyDescent="0.25">
      <c r="B12" s="71">
        <v>310</v>
      </c>
      <c r="C12" s="42" t="s">
        <v>335</v>
      </c>
      <c r="D12" s="68" t="s">
        <v>468</v>
      </c>
      <c r="E12" s="63">
        <v>38477</v>
      </c>
      <c r="F12" s="64" t="s">
        <v>38</v>
      </c>
      <c r="G12" s="64" t="s">
        <v>35</v>
      </c>
      <c r="H12" s="135">
        <v>180.3</v>
      </c>
      <c r="I12" s="135">
        <v>83.2</v>
      </c>
      <c r="J12" s="64">
        <v>236</v>
      </c>
      <c r="K12" s="64">
        <v>304</v>
      </c>
      <c r="L12" s="64">
        <v>314</v>
      </c>
      <c r="M12" s="64">
        <v>301</v>
      </c>
      <c r="N12" s="88">
        <v>68</v>
      </c>
      <c r="O12" s="88">
        <v>78</v>
      </c>
      <c r="P12" s="88">
        <v>65</v>
      </c>
      <c r="Q12" s="38">
        <v>1.1679999999999999</v>
      </c>
      <c r="R12" s="38">
        <v>1.9</v>
      </c>
      <c r="S12" s="38">
        <v>3.157</v>
      </c>
      <c r="T12" s="38">
        <v>1.145</v>
      </c>
      <c r="U12" s="38">
        <v>1.8680000000000001</v>
      </c>
      <c r="V12" s="38">
        <v>3.11</v>
      </c>
      <c r="W12" s="38">
        <v>1.1459999999999999</v>
      </c>
      <c r="X12" s="38">
        <v>1.863</v>
      </c>
      <c r="Y12" s="38">
        <v>3.113</v>
      </c>
      <c r="Z12" s="89">
        <v>1.145</v>
      </c>
      <c r="AA12" s="89">
        <v>1.863</v>
      </c>
      <c r="AB12" s="89">
        <v>3.11</v>
      </c>
      <c r="AC12" s="38">
        <v>8.7420000000000009</v>
      </c>
      <c r="AD12" s="38">
        <v>8.7959999999999994</v>
      </c>
      <c r="AE12" s="38">
        <v>8.7210000000000001</v>
      </c>
      <c r="AF12" s="89">
        <v>8.7210000000000001</v>
      </c>
      <c r="AG12" s="275">
        <v>20.059999999999999</v>
      </c>
      <c r="AH12" s="90">
        <v>680</v>
      </c>
      <c r="AI12" s="56"/>
    </row>
    <row r="13" spans="1:35" ht="20" customHeight="1" x14ac:dyDescent="0.25">
      <c r="B13" s="71">
        <v>311</v>
      </c>
      <c r="C13" s="42" t="s">
        <v>311</v>
      </c>
      <c r="D13" s="68" t="s">
        <v>469</v>
      </c>
      <c r="E13" s="63">
        <v>38491</v>
      </c>
      <c r="F13" s="64" t="s">
        <v>38</v>
      </c>
      <c r="G13" s="64" t="s">
        <v>34</v>
      </c>
      <c r="H13" s="135">
        <v>197.6</v>
      </c>
      <c r="I13" s="135">
        <v>92.2</v>
      </c>
      <c r="J13" s="64">
        <v>261</v>
      </c>
      <c r="K13" s="64">
        <v>322</v>
      </c>
      <c r="L13" s="64">
        <v>338</v>
      </c>
      <c r="M13" s="64">
        <v>332</v>
      </c>
      <c r="N13" s="88">
        <v>61</v>
      </c>
      <c r="O13" s="88">
        <v>77</v>
      </c>
      <c r="P13" s="88">
        <v>71</v>
      </c>
      <c r="Q13" s="38">
        <v>1.159</v>
      </c>
      <c r="R13" s="38">
        <v>1.901</v>
      </c>
      <c r="S13" s="38">
        <v>3.1629999999999998</v>
      </c>
      <c r="T13" s="38">
        <v>1.131</v>
      </c>
      <c r="U13" s="38">
        <v>1.869</v>
      </c>
      <c r="V13" s="38">
        <v>3.1469999999999998</v>
      </c>
      <c r="W13" s="38">
        <v>1.093</v>
      </c>
      <c r="X13" s="38">
        <v>1.8220000000000001</v>
      </c>
      <c r="Y13" s="38">
        <v>3.0870000000000002</v>
      </c>
      <c r="Z13" s="89">
        <v>1.093</v>
      </c>
      <c r="AA13" s="89">
        <v>1.8220000000000001</v>
      </c>
      <c r="AB13" s="89">
        <v>3.0870000000000002</v>
      </c>
      <c r="AC13" s="38">
        <v>8.7769999999999992</v>
      </c>
      <c r="AD13" s="38">
        <v>8.8919999999999995</v>
      </c>
      <c r="AE13" s="38">
        <v>9.0129999999999999</v>
      </c>
      <c r="AF13" s="89">
        <v>8.7769999999999992</v>
      </c>
      <c r="AG13" s="275">
        <v>20.07</v>
      </c>
      <c r="AH13" s="90">
        <v>720</v>
      </c>
      <c r="AI13" s="56"/>
    </row>
    <row r="14" spans="1:35" ht="20" customHeight="1" x14ac:dyDescent="0.25">
      <c r="B14" s="71">
        <v>312</v>
      </c>
      <c r="C14" s="42" t="s">
        <v>470</v>
      </c>
      <c r="D14" s="68" t="s">
        <v>471</v>
      </c>
      <c r="E14" s="63">
        <v>38345</v>
      </c>
      <c r="F14" s="64" t="s">
        <v>38</v>
      </c>
      <c r="G14" s="64" t="s">
        <v>61</v>
      </c>
      <c r="H14" s="135">
        <v>178.8</v>
      </c>
      <c r="I14" s="135">
        <v>80.5</v>
      </c>
      <c r="J14" s="64">
        <v>243</v>
      </c>
      <c r="K14" s="64">
        <v>309</v>
      </c>
      <c r="L14" s="64">
        <v>326</v>
      </c>
      <c r="M14" s="64">
        <v>318</v>
      </c>
      <c r="N14" s="88">
        <v>66</v>
      </c>
      <c r="O14" s="88">
        <v>83</v>
      </c>
      <c r="P14" s="88">
        <v>75</v>
      </c>
      <c r="Q14" s="38">
        <v>1.149</v>
      </c>
      <c r="R14" s="38">
        <v>1.843</v>
      </c>
      <c r="S14" s="38">
        <v>3.0760000000000001</v>
      </c>
      <c r="T14" s="38">
        <v>1.2230000000000001</v>
      </c>
      <c r="U14" s="38">
        <v>1.9379999999999999</v>
      </c>
      <c r="V14" s="38">
        <v>3.17</v>
      </c>
      <c r="W14" s="38">
        <v>1.1579999999999999</v>
      </c>
      <c r="X14" s="38">
        <v>1.853</v>
      </c>
      <c r="Y14" s="38">
        <v>3.0819999999999999</v>
      </c>
      <c r="Z14" s="89">
        <v>1.149</v>
      </c>
      <c r="AA14" s="89">
        <v>1.843</v>
      </c>
      <c r="AB14" s="89">
        <v>3.0760000000000001</v>
      </c>
      <c r="AC14" s="38">
        <v>8.93</v>
      </c>
      <c r="AD14" s="38">
        <v>9.0109999999999992</v>
      </c>
      <c r="AE14" s="38"/>
      <c r="AF14" s="89">
        <v>8.93</v>
      </c>
      <c r="AG14" s="275">
        <v>20.059999999999999</v>
      </c>
      <c r="AH14" s="90">
        <v>680</v>
      </c>
      <c r="AI14" s="56"/>
    </row>
    <row r="15" spans="1:35" ht="20" customHeight="1" x14ac:dyDescent="0.25">
      <c r="B15" s="71">
        <v>313</v>
      </c>
      <c r="C15" s="42" t="s">
        <v>243</v>
      </c>
      <c r="D15" s="68" t="s">
        <v>38</v>
      </c>
      <c r="E15" s="63">
        <v>38497</v>
      </c>
      <c r="F15" s="64" t="s">
        <v>38</v>
      </c>
      <c r="G15" s="64" t="s">
        <v>33</v>
      </c>
      <c r="H15" s="135">
        <v>182.5</v>
      </c>
      <c r="I15" s="135">
        <v>79.599999999999994</v>
      </c>
      <c r="J15" s="64">
        <v>236</v>
      </c>
      <c r="K15" s="64">
        <v>294</v>
      </c>
      <c r="L15" s="64">
        <v>300</v>
      </c>
      <c r="M15" s="64">
        <v>296</v>
      </c>
      <c r="N15" s="88">
        <v>58</v>
      </c>
      <c r="O15" s="88">
        <v>64</v>
      </c>
      <c r="P15" s="88">
        <v>60</v>
      </c>
      <c r="Q15" s="38">
        <v>1.1870000000000001</v>
      </c>
      <c r="R15" s="38">
        <v>1.913</v>
      </c>
      <c r="S15" s="38">
        <v>3.1890000000000001</v>
      </c>
      <c r="T15" s="38">
        <v>1.2010000000000001</v>
      </c>
      <c r="U15" s="38">
        <v>1.9319999999999999</v>
      </c>
      <c r="V15" s="38">
        <v>3.194</v>
      </c>
      <c r="W15" s="38">
        <v>1.1659999999999999</v>
      </c>
      <c r="X15" s="38">
        <v>1.89</v>
      </c>
      <c r="Y15" s="38">
        <v>3.1520000000000001</v>
      </c>
      <c r="Z15" s="89">
        <v>1.1659999999999999</v>
      </c>
      <c r="AA15" s="89">
        <v>1.89</v>
      </c>
      <c r="AB15" s="89">
        <v>3.1520000000000001</v>
      </c>
      <c r="AC15" s="38">
        <v>8.3710000000000004</v>
      </c>
      <c r="AD15" s="38">
        <v>8.3439999999999994</v>
      </c>
      <c r="AE15" s="38">
        <v>8.3420000000000005</v>
      </c>
      <c r="AF15" s="89">
        <v>8.3420000000000005</v>
      </c>
      <c r="AG15" s="275">
        <v>20.07</v>
      </c>
      <c r="AH15" s="90">
        <v>720</v>
      </c>
      <c r="AI15" s="56"/>
    </row>
    <row r="16" spans="1:35" ht="20" customHeight="1" x14ac:dyDescent="0.25">
      <c r="B16" s="71">
        <v>314</v>
      </c>
      <c r="C16" s="42" t="s">
        <v>472</v>
      </c>
      <c r="D16" s="68" t="s">
        <v>239</v>
      </c>
      <c r="E16" s="63">
        <v>38567</v>
      </c>
      <c r="F16" s="64" t="s">
        <v>38</v>
      </c>
      <c r="G16" s="64" t="s">
        <v>35</v>
      </c>
      <c r="H16" s="135">
        <v>174.1</v>
      </c>
      <c r="I16" s="135">
        <v>71.5</v>
      </c>
      <c r="J16" s="64">
        <v>226</v>
      </c>
      <c r="K16" s="64">
        <v>289</v>
      </c>
      <c r="L16" s="64">
        <v>308</v>
      </c>
      <c r="M16" s="64">
        <v>305</v>
      </c>
      <c r="N16" s="88">
        <v>63</v>
      </c>
      <c r="O16" s="88">
        <v>82</v>
      </c>
      <c r="P16" s="88">
        <v>79</v>
      </c>
      <c r="Q16" s="38">
        <v>1.2190000000000001</v>
      </c>
      <c r="R16" s="38">
        <v>1.948</v>
      </c>
      <c r="S16" s="38">
        <v>3.198</v>
      </c>
      <c r="T16" s="38">
        <v>1.1890000000000001</v>
      </c>
      <c r="U16" s="38">
        <v>1.9330000000000001</v>
      </c>
      <c r="V16" s="38">
        <v>3.1659999999999999</v>
      </c>
      <c r="W16" s="38">
        <v>1.2430000000000001</v>
      </c>
      <c r="X16" s="38">
        <v>1.96</v>
      </c>
      <c r="Y16" s="38">
        <v>3.2130000000000001</v>
      </c>
      <c r="Z16" s="89">
        <v>1.1890000000000001</v>
      </c>
      <c r="AA16" s="89">
        <v>1.9330000000000001</v>
      </c>
      <c r="AB16" s="89">
        <v>3.1659999999999999</v>
      </c>
      <c r="AC16" s="38">
        <v>8.9039999999999999</v>
      </c>
      <c r="AD16" s="38">
        <v>8.984</v>
      </c>
      <c r="AE16" s="38">
        <v>8.923</v>
      </c>
      <c r="AF16" s="89">
        <v>8.9039999999999999</v>
      </c>
      <c r="AG16" s="275">
        <v>20.059999999999999</v>
      </c>
      <c r="AH16" s="90">
        <v>680</v>
      </c>
      <c r="AI16" s="56"/>
    </row>
    <row r="17" spans="2:35" ht="20" customHeight="1" x14ac:dyDescent="0.25">
      <c r="B17" s="71">
        <v>315</v>
      </c>
      <c r="C17" s="42" t="s">
        <v>473</v>
      </c>
      <c r="D17" s="68" t="s">
        <v>445</v>
      </c>
      <c r="E17" s="63">
        <v>38501</v>
      </c>
      <c r="F17" s="64" t="s">
        <v>38</v>
      </c>
      <c r="G17" s="64" t="s">
        <v>60</v>
      </c>
      <c r="H17" s="135">
        <v>176</v>
      </c>
      <c r="I17" s="135">
        <v>71.8</v>
      </c>
      <c r="J17" s="64">
        <v>228</v>
      </c>
      <c r="K17" s="64">
        <v>306</v>
      </c>
      <c r="L17" s="64">
        <v>313</v>
      </c>
      <c r="M17" s="64">
        <v>309</v>
      </c>
      <c r="N17" s="88">
        <v>78</v>
      </c>
      <c r="O17" s="88">
        <v>85</v>
      </c>
      <c r="P17" s="88">
        <v>81</v>
      </c>
      <c r="Q17" s="38">
        <v>1.0920000000000001</v>
      </c>
      <c r="R17" s="38">
        <v>1.772</v>
      </c>
      <c r="S17" s="38">
        <v>2.931</v>
      </c>
      <c r="T17" s="38">
        <v>1.115</v>
      </c>
      <c r="U17" s="38">
        <v>1.804</v>
      </c>
      <c r="V17" s="38">
        <v>2.9860000000000002</v>
      </c>
      <c r="W17" s="38">
        <v>1.0649999999999999</v>
      </c>
      <c r="X17" s="38">
        <v>1.794</v>
      </c>
      <c r="Y17" s="38">
        <v>2.9630000000000001</v>
      </c>
      <c r="Z17" s="89">
        <v>1.0649999999999999</v>
      </c>
      <c r="AA17" s="89">
        <v>1.772</v>
      </c>
      <c r="AB17" s="89">
        <v>2.931</v>
      </c>
      <c r="AC17" s="38">
        <v>8.0760000000000005</v>
      </c>
      <c r="AD17" s="38">
        <v>8.1720000000000006</v>
      </c>
      <c r="AE17" s="38"/>
      <c r="AF17" s="89">
        <v>8.0760000000000005</v>
      </c>
      <c r="AG17" s="275">
        <v>20.07</v>
      </c>
      <c r="AH17" s="90">
        <v>720</v>
      </c>
      <c r="AI17" s="56"/>
    </row>
    <row r="18" spans="2:35" ht="20" customHeight="1" x14ac:dyDescent="0.25">
      <c r="B18" s="71">
        <v>316</v>
      </c>
      <c r="C18" s="42" t="s">
        <v>474</v>
      </c>
      <c r="D18" s="68" t="s">
        <v>475</v>
      </c>
      <c r="E18" s="63">
        <v>38602</v>
      </c>
      <c r="F18" s="64" t="s">
        <v>38</v>
      </c>
      <c r="G18" s="64" t="s">
        <v>35</v>
      </c>
      <c r="H18" s="135">
        <v>178</v>
      </c>
      <c r="I18" s="135">
        <v>70</v>
      </c>
      <c r="J18" s="64">
        <v>225</v>
      </c>
      <c r="K18" s="64">
        <v>303</v>
      </c>
      <c r="L18" s="64">
        <v>305</v>
      </c>
      <c r="M18" s="64">
        <v>299</v>
      </c>
      <c r="N18" s="88">
        <v>78</v>
      </c>
      <c r="O18" s="88">
        <v>80</v>
      </c>
      <c r="P18" s="88">
        <v>74</v>
      </c>
      <c r="Q18" s="38">
        <v>1.1539999999999999</v>
      </c>
      <c r="R18" s="38">
        <v>1.829</v>
      </c>
      <c r="S18" s="38">
        <v>2.9929999999999999</v>
      </c>
      <c r="T18" s="38">
        <v>1.137</v>
      </c>
      <c r="U18" s="38">
        <v>1.8009999999999999</v>
      </c>
      <c r="V18" s="38">
        <v>2.9609999999999999</v>
      </c>
      <c r="W18" s="38">
        <v>1.1859999999999999</v>
      </c>
      <c r="X18" s="38">
        <v>1.8520000000000001</v>
      </c>
      <c r="Y18" s="38">
        <v>3</v>
      </c>
      <c r="Z18" s="89">
        <v>1.137</v>
      </c>
      <c r="AA18" s="89">
        <v>1.8009999999999999</v>
      </c>
      <c r="AB18" s="89">
        <v>2.9609999999999999</v>
      </c>
      <c r="AC18" s="38">
        <v>8.1999999999999993</v>
      </c>
      <c r="AD18" s="38">
        <v>8.32</v>
      </c>
      <c r="AE18" s="38"/>
      <c r="AF18" s="89">
        <v>8.1999999999999993</v>
      </c>
      <c r="AG18" s="275">
        <v>20.059999999999999</v>
      </c>
      <c r="AH18" s="90">
        <v>680</v>
      </c>
      <c r="AI18" s="56"/>
    </row>
    <row r="19" spans="2:35" ht="20" customHeight="1" x14ac:dyDescent="0.25">
      <c r="B19" s="71">
        <v>317</v>
      </c>
      <c r="C19" s="42" t="s">
        <v>476</v>
      </c>
      <c r="D19" s="68" t="s">
        <v>477</v>
      </c>
      <c r="E19" s="63">
        <v>38958</v>
      </c>
      <c r="F19" s="64" t="s">
        <v>38</v>
      </c>
      <c r="G19" s="64" t="s">
        <v>33</v>
      </c>
      <c r="H19" s="135">
        <v>183.2</v>
      </c>
      <c r="I19" s="135">
        <v>79.5</v>
      </c>
      <c r="J19" s="64">
        <v>244</v>
      </c>
      <c r="K19" s="64"/>
      <c r="L19" s="64"/>
      <c r="M19" s="64"/>
      <c r="N19" s="88"/>
      <c r="O19" s="88"/>
      <c r="P19" s="88"/>
      <c r="Q19" s="38"/>
      <c r="R19" s="38"/>
      <c r="S19" s="38"/>
      <c r="T19" s="38"/>
      <c r="U19" s="38"/>
      <c r="V19" s="38"/>
      <c r="W19" s="38"/>
      <c r="X19" s="38"/>
      <c r="Y19" s="38"/>
      <c r="Z19" s="89"/>
      <c r="AA19" s="89"/>
      <c r="AB19" s="89"/>
      <c r="AC19" s="38"/>
      <c r="AD19" s="38"/>
      <c r="AE19" s="38"/>
      <c r="AF19" s="89"/>
      <c r="AG19" s="275"/>
      <c r="AH19" s="90"/>
      <c r="AI19" s="56"/>
    </row>
    <row r="20" spans="2:35" ht="20" customHeight="1" x14ac:dyDescent="0.25">
      <c r="B20" s="71">
        <v>318</v>
      </c>
      <c r="C20" s="42" t="s">
        <v>478</v>
      </c>
      <c r="D20" s="68" t="s">
        <v>439</v>
      </c>
      <c r="E20" s="63">
        <v>38487</v>
      </c>
      <c r="F20" s="64" t="s">
        <v>38</v>
      </c>
      <c r="G20" s="64" t="s">
        <v>28</v>
      </c>
      <c r="H20" s="135">
        <v>186.6</v>
      </c>
      <c r="I20" s="135">
        <v>76.8</v>
      </c>
      <c r="J20" s="64">
        <v>244</v>
      </c>
      <c r="K20" s="64">
        <v>311</v>
      </c>
      <c r="L20" s="64">
        <v>319</v>
      </c>
      <c r="M20" s="64">
        <v>307</v>
      </c>
      <c r="N20" s="88">
        <v>67</v>
      </c>
      <c r="O20" s="88">
        <v>75</v>
      </c>
      <c r="P20" s="88">
        <v>63</v>
      </c>
      <c r="Q20" s="38">
        <v>1.2070000000000001</v>
      </c>
      <c r="R20" s="38">
        <v>1.9079999999999999</v>
      </c>
      <c r="S20" s="38">
        <v>3.1</v>
      </c>
      <c r="T20" s="38">
        <v>1.2</v>
      </c>
      <c r="U20" s="38">
        <v>1.8979999999999999</v>
      </c>
      <c r="V20" s="38">
        <v>3.1</v>
      </c>
      <c r="W20" s="38">
        <v>1.1990000000000001</v>
      </c>
      <c r="X20" s="38">
        <v>1.899</v>
      </c>
      <c r="Y20" s="38">
        <v>3.097</v>
      </c>
      <c r="Z20" s="89">
        <v>1.1990000000000001</v>
      </c>
      <c r="AA20" s="89">
        <v>1.8979999999999999</v>
      </c>
      <c r="AB20" s="89">
        <v>3.097</v>
      </c>
      <c r="AC20" s="38">
        <v>8.2110000000000003</v>
      </c>
      <c r="AD20" s="38"/>
      <c r="AE20" s="38"/>
      <c r="AF20" s="89">
        <v>8.2110000000000003</v>
      </c>
      <c r="AG20" s="275">
        <v>20.079999999999998</v>
      </c>
      <c r="AH20" s="90">
        <v>760</v>
      </c>
      <c r="AI20" s="56"/>
    </row>
    <row r="21" spans="2:35" ht="20" customHeight="1" x14ac:dyDescent="0.25">
      <c r="B21" s="71">
        <v>319</v>
      </c>
      <c r="C21" s="42" t="s">
        <v>292</v>
      </c>
      <c r="D21" s="68" t="s">
        <v>479</v>
      </c>
      <c r="E21" s="63">
        <v>38825</v>
      </c>
      <c r="F21" s="64" t="s">
        <v>38</v>
      </c>
      <c r="G21" s="64" t="s">
        <v>35</v>
      </c>
      <c r="H21" s="135">
        <v>179.5</v>
      </c>
      <c r="I21" s="135">
        <v>66.5</v>
      </c>
      <c r="J21" s="64">
        <v>234</v>
      </c>
      <c r="K21" s="64">
        <v>302</v>
      </c>
      <c r="L21" s="64">
        <v>311</v>
      </c>
      <c r="M21" s="64">
        <v>315</v>
      </c>
      <c r="N21" s="88">
        <v>68</v>
      </c>
      <c r="O21" s="88">
        <v>77</v>
      </c>
      <c r="P21" s="88">
        <v>81</v>
      </c>
      <c r="Q21" s="38">
        <v>1.248</v>
      </c>
      <c r="R21" s="38">
        <v>1.9570000000000001</v>
      </c>
      <c r="S21" s="38">
        <v>3.1589999999999998</v>
      </c>
      <c r="T21" s="38">
        <v>1.226</v>
      </c>
      <c r="U21" s="38">
        <v>1.9370000000000001</v>
      </c>
      <c r="V21" s="38">
        <v>3.145</v>
      </c>
      <c r="W21" s="38">
        <v>1.2470000000000001</v>
      </c>
      <c r="X21" s="38">
        <v>1.958</v>
      </c>
      <c r="Y21" s="38">
        <v>3.1549999999999998</v>
      </c>
      <c r="Z21" s="89">
        <v>1.226</v>
      </c>
      <c r="AA21" s="89">
        <v>1.9370000000000001</v>
      </c>
      <c r="AB21" s="89">
        <v>3.145</v>
      </c>
      <c r="AC21" s="38">
        <v>8.8170000000000002</v>
      </c>
      <c r="AD21" s="38">
        <v>8.5950000000000006</v>
      </c>
      <c r="AE21" s="38">
        <v>8.609</v>
      </c>
      <c r="AF21" s="89">
        <v>8.5950000000000006</v>
      </c>
      <c r="AG21" s="275">
        <v>20.079999999999998</v>
      </c>
      <c r="AH21" s="90">
        <v>760</v>
      </c>
      <c r="AI21" s="56"/>
    </row>
    <row r="22" spans="2:35" ht="20" customHeight="1" x14ac:dyDescent="0.25">
      <c r="B22" s="71">
        <v>320</v>
      </c>
      <c r="C22" s="42" t="s">
        <v>150</v>
      </c>
      <c r="D22" s="68" t="s">
        <v>480</v>
      </c>
      <c r="E22" s="63">
        <v>38698</v>
      </c>
      <c r="F22" s="64" t="s">
        <v>38</v>
      </c>
      <c r="G22" s="64" t="s">
        <v>28</v>
      </c>
      <c r="H22" s="135">
        <v>186.8</v>
      </c>
      <c r="I22" s="135">
        <v>78.8</v>
      </c>
      <c r="J22" s="64">
        <v>247</v>
      </c>
      <c r="K22" s="64">
        <v>309</v>
      </c>
      <c r="L22" s="64">
        <v>327</v>
      </c>
      <c r="M22" s="64">
        <v>318</v>
      </c>
      <c r="N22" s="88">
        <v>62</v>
      </c>
      <c r="O22" s="88">
        <v>80</v>
      </c>
      <c r="P22" s="88">
        <v>71</v>
      </c>
      <c r="Q22" s="38">
        <v>1.159</v>
      </c>
      <c r="R22" s="38">
        <v>1.89</v>
      </c>
      <c r="S22" s="38">
        <v>3.141</v>
      </c>
      <c r="T22" s="38">
        <v>1.171</v>
      </c>
      <c r="U22" s="38">
        <v>1.897</v>
      </c>
      <c r="V22" s="38">
        <v>3.15</v>
      </c>
      <c r="W22" s="38">
        <v>1.1870000000000001</v>
      </c>
      <c r="X22" s="38">
        <v>1.91</v>
      </c>
      <c r="Y22" s="38">
        <v>3.17</v>
      </c>
      <c r="Z22" s="89">
        <v>1.159</v>
      </c>
      <c r="AA22" s="89">
        <v>1.89</v>
      </c>
      <c r="AB22" s="89">
        <v>3.141</v>
      </c>
      <c r="AC22" s="38">
        <v>8.3480000000000008</v>
      </c>
      <c r="AD22" s="38">
        <v>8.3030000000000008</v>
      </c>
      <c r="AE22" s="38"/>
      <c r="AF22" s="89">
        <v>8.3030000000000008</v>
      </c>
      <c r="AG22" s="275">
        <v>20.079999999999998</v>
      </c>
      <c r="AH22" s="90">
        <v>760</v>
      </c>
      <c r="AI22" s="56"/>
    </row>
    <row r="23" spans="2:35" ht="20" customHeight="1" x14ac:dyDescent="0.25">
      <c r="B23" s="71">
        <v>321</v>
      </c>
      <c r="C23" s="42" t="s">
        <v>328</v>
      </c>
      <c r="D23" s="68" t="s">
        <v>481</v>
      </c>
      <c r="E23" s="63">
        <v>38120</v>
      </c>
      <c r="F23" s="64" t="s">
        <v>38</v>
      </c>
      <c r="G23" s="64" t="s">
        <v>33</v>
      </c>
      <c r="H23" s="135">
        <v>187</v>
      </c>
      <c r="I23" s="135">
        <v>84.9</v>
      </c>
      <c r="J23" s="64">
        <v>250</v>
      </c>
      <c r="K23" s="64">
        <v>321</v>
      </c>
      <c r="L23" s="64">
        <v>329</v>
      </c>
      <c r="M23" s="64">
        <v>322</v>
      </c>
      <c r="N23" s="88">
        <v>71</v>
      </c>
      <c r="O23" s="88">
        <v>79</v>
      </c>
      <c r="P23" s="88">
        <v>72</v>
      </c>
      <c r="Q23" s="38">
        <v>1.07</v>
      </c>
      <c r="R23" s="38">
        <v>1.788</v>
      </c>
      <c r="S23" s="38">
        <v>2.9990000000000001</v>
      </c>
      <c r="T23" s="38">
        <v>1.091</v>
      </c>
      <c r="U23" s="38">
        <v>1.7949999999999999</v>
      </c>
      <c r="V23" s="38">
        <v>2.99</v>
      </c>
      <c r="W23" s="38">
        <v>1.093</v>
      </c>
      <c r="X23" s="38">
        <v>1.798</v>
      </c>
      <c r="Y23" s="38">
        <v>3.0059999999999998</v>
      </c>
      <c r="Z23" s="89">
        <v>1.07</v>
      </c>
      <c r="AA23" s="89">
        <v>1.788</v>
      </c>
      <c r="AB23" s="89">
        <v>2.99</v>
      </c>
      <c r="AC23" s="38">
        <v>8.6940000000000008</v>
      </c>
      <c r="AD23" s="38">
        <v>8.5850000000000009</v>
      </c>
      <c r="AE23" s="38">
        <v>8.56</v>
      </c>
      <c r="AF23" s="89">
        <v>8.56</v>
      </c>
      <c r="AG23" s="275">
        <v>20.07</v>
      </c>
      <c r="AH23" s="90">
        <v>720</v>
      </c>
      <c r="AI23" s="56"/>
    </row>
    <row r="24" spans="2:35" ht="20" customHeight="1" x14ac:dyDescent="0.25">
      <c r="B24" s="71">
        <v>322</v>
      </c>
      <c r="C24" s="42" t="s">
        <v>382</v>
      </c>
      <c r="D24" s="68" t="s">
        <v>482</v>
      </c>
      <c r="E24" s="63">
        <v>38378</v>
      </c>
      <c r="F24" s="64" t="s">
        <v>38</v>
      </c>
      <c r="G24" s="64" t="s">
        <v>33</v>
      </c>
      <c r="H24" s="135">
        <v>187.8</v>
      </c>
      <c r="I24" s="135">
        <v>82.6</v>
      </c>
      <c r="J24" s="64">
        <v>248</v>
      </c>
      <c r="K24" s="64">
        <v>323</v>
      </c>
      <c r="L24" s="64">
        <v>330</v>
      </c>
      <c r="M24" s="64">
        <v>329</v>
      </c>
      <c r="N24" s="88">
        <v>75</v>
      </c>
      <c r="O24" s="88">
        <v>82</v>
      </c>
      <c r="P24" s="88">
        <v>81</v>
      </c>
      <c r="Q24" s="38">
        <v>1.111</v>
      </c>
      <c r="R24" s="38">
        <v>1.7969999999999999</v>
      </c>
      <c r="S24" s="38">
        <v>2.9660000000000002</v>
      </c>
      <c r="T24" s="38">
        <v>1.0960000000000001</v>
      </c>
      <c r="U24" s="38">
        <v>1.788</v>
      </c>
      <c r="V24" s="38">
        <v>2.9460000000000002</v>
      </c>
      <c r="W24" s="38">
        <v>1.101</v>
      </c>
      <c r="X24" s="38">
        <v>1.7929999999999999</v>
      </c>
      <c r="Y24" s="38">
        <v>2.9529999999999998</v>
      </c>
      <c r="Z24" s="89">
        <v>1.0960000000000001</v>
      </c>
      <c r="AA24" s="89">
        <v>1.788</v>
      </c>
      <c r="AB24" s="89">
        <v>2.9460000000000002</v>
      </c>
      <c r="AC24" s="38">
        <v>8.4749999999999996</v>
      </c>
      <c r="AD24" s="38">
        <v>8.5559999999999992</v>
      </c>
      <c r="AE24" s="38"/>
      <c r="AF24" s="89">
        <v>8.4749999999999996</v>
      </c>
      <c r="AG24" s="275">
        <v>21.02</v>
      </c>
      <c r="AH24" s="90">
        <v>840</v>
      </c>
      <c r="AI24" s="56"/>
    </row>
    <row r="25" spans="2:35" ht="20" customHeight="1" x14ac:dyDescent="0.25">
      <c r="B25" s="71">
        <v>323</v>
      </c>
      <c r="C25" s="42" t="s">
        <v>483</v>
      </c>
      <c r="D25" s="68" t="s">
        <v>484</v>
      </c>
      <c r="E25" s="63">
        <v>38616</v>
      </c>
      <c r="F25" s="64" t="s">
        <v>38</v>
      </c>
      <c r="G25" s="64" t="s">
        <v>37</v>
      </c>
      <c r="H25" s="135">
        <v>191.6</v>
      </c>
      <c r="I25" s="135">
        <v>83.6</v>
      </c>
      <c r="J25" s="64">
        <v>244</v>
      </c>
      <c r="K25" s="64">
        <v>312</v>
      </c>
      <c r="L25" s="64">
        <v>323</v>
      </c>
      <c r="M25" s="64">
        <v>320</v>
      </c>
      <c r="N25" s="88">
        <v>68</v>
      </c>
      <c r="O25" s="88">
        <v>79</v>
      </c>
      <c r="P25" s="88">
        <v>76</v>
      </c>
      <c r="Q25" s="38">
        <v>1.1439999999999999</v>
      </c>
      <c r="R25" s="38">
        <v>1.863</v>
      </c>
      <c r="S25" s="38">
        <v>3.09</v>
      </c>
      <c r="T25" s="38">
        <v>1.1819999999999999</v>
      </c>
      <c r="U25" s="38">
        <v>1.9039999999999999</v>
      </c>
      <c r="V25" s="38">
        <v>3.1419999999999999</v>
      </c>
      <c r="W25" s="38">
        <v>1.1559999999999999</v>
      </c>
      <c r="X25" s="38">
        <v>1.883</v>
      </c>
      <c r="Y25" s="38">
        <v>3.129</v>
      </c>
      <c r="Z25" s="89">
        <v>1.1439999999999999</v>
      </c>
      <c r="AA25" s="89">
        <v>1.863</v>
      </c>
      <c r="AB25" s="89">
        <v>3.09</v>
      </c>
      <c r="AC25" s="38">
        <v>8.5090000000000003</v>
      </c>
      <c r="AD25" s="38">
        <v>8.6969999999999992</v>
      </c>
      <c r="AE25" s="38">
        <v>8.8040000000000003</v>
      </c>
      <c r="AF25" s="89">
        <v>8.5090000000000003</v>
      </c>
      <c r="AG25" s="275">
        <v>20.03</v>
      </c>
      <c r="AH25" s="90">
        <v>560</v>
      </c>
      <c r="AI25" s="56"/>
    </row>
    <row r="26" spans="2:35" ht="20" customHeight="1" x14ac:dyDescent="0.25">
      <c r="B26" s="71">
        <v>324</v>
      </c>
      <c r="C26" s="42" t="s">
        <v>95</v>
      </c>
      <c r="D26" s="68" t="s">
        <v>485</v>
      </c>
      <c r="E26" s="63">
        <v>38681</v>
      </c>
      <c r="F26" s="64" t="s">
        <v>38</v>
      </c>
      <c r="G26" s="64" t="s">
        <v>60</v>
      </c>
      <c r="H26" s="135">
        <v>179.3</v>
      </c>
      <c r="I26" s="135">
        <v>74.900000000000006</v>
      </c>
      <c r="J26" s="64">
        <v>238</v>
      </c>
      <c r="K26" s="64">
        <v>296</v>
      </c>
      <c r="L26" s="64">
        <v>306</v>
      </c>
      <c r="M26" s="64">
        <v>307</v>
      </c>
      <c r="N26" s="88">
        <v>58</v>
      </c>
      <c r="O26" s="88">
        <v>68</v>
      </c>
      <c r="P26" s="88">
        <v>69</v>
      </c>
      <c r="Q26" s="38">
        <v>1.173</v>
      </c>
      <c r="R26" s="38">
        <v>1.9159999999999999</v>
      </c>
      <c r="S26" s="38">
        <v>3.2120000000000002</v>
      </c>
      <c r="T26" s="38">
        <v>1.1779999999999999</v>
      </c>
      <c r="U26" s="38">
        <v>1.907</v>
      </c>
      <c r="V26" s="38">
        <v>3.1859999999999999</v>
      </c>
      <c r="W26" s="38">
        <v>1.1970000000000001</v>
      </c>
      <c r="X26" s="38">
        <v>1.93</v>
      </c>
      <c r="Y26" s="38">
        <v>3.218</v>
      </c>
      <c r="Z26" s="89">
        <v>1.173</v>
      </c>
      <c r="AA26" s="89">
        <v>1.907</v>
      </c>
      <c r="AB26" s="89">
        <v>3.1859999999999999</v>
      </c>
      <c r="AC26" s="38">
        <v>8.6539999999999999</v>
      </c>
      <c r="AD26" s="38">
        <v>8.3759999999999994</v>
      </c>
      <c r="AE26" s="38">
        <v>8.5709999999999997</v>
      </c>
      <c r="AF26" s="89">
        <v>8.3759999999999994</v>
      </c>
      <c r="AG26" s="275">
        <v>20.04</v>
      </c>
      <c r="AH26" s="90">
        <v>600</v>
      </c>
      <c r="AI26" s="56"/>
    </row>
    <row r="27" spans="2:35" ht="20" customHeight="1" x14ac:dyDescent="0.25">
      <c r="B27" s="71">
        <v>325</v>
      </c>
      <c r="C27" s="42" t="s">
        <v>177</v>
      </c>
      <c r="D27" s="68" t="s">
        <v>486</v>
      </c>
      <c r="E27" s="63">
        <v>38913</v>
      </c>
      <c r="F27" s="64" t="s">
        <v>38</v>
      </c>
      <c r="G27" s="64" t="s">
        <v>28</v>
      </c>
      <c r="H27" s="135">
        <v>187.7</v>
      </c>
      <c r="I27" s="135">
        <v>85.4</v>
      </c>
      <c r="J27" s="64">
        <v>248</v>
      </c>
      <c r="K27" s="64">
        <v>313</v>
      </c>
      <c r="L27" s="64">
        <v>324</v>
      </c>
      <c r="M27" s="64">
        <v>320</v>
      </c>
      <c r="N27" s="88">
        <v>65</v>
      </c>
      <c r="O27" s="88">
        <v>76</v>
      </c>
      <c r="P27" s="88">
        <v>72</v>
      </c>
      <c r="Q27" s="38">
        <v>1.085</v>
      </c>
      <c r="R27" s="38">
        <v>1.796</v>
      </c>
      <c r="S27" s="38">
        <v>3.0739999999999998</v>
      </c>
      <c r="T27" s="38">
        <v>1.0609999999999999</v>
      </c>
      <c r="U27" s="38">
        <v>1.784</v>
      </c>
      <c r="V27" s="38">
        <v>3.0379999999999998</v>
      </c>
      <c r="W27" s="38">
        <v>1.0840000000000001</v>
      </c>
      <c r="X27" s="38">
        <v>1.8089999999999999</v>
      </c>
      <c r="Y27" s="38">
        <v>3.0640000000000001</v>
      </c>
      <c r="Z27" s="89">
        <v>1.0609999999999999</v>
      </c>
      <c r="AA27" s="89">
        <v>1.784</v>
      </c>
      <c r="AB27" s="89">
        <v>3.0379999999999998</v>
      </c>
      <c r="AC27" s="38">
        <v>8.5519999999999996</v>
      </c>
      <c r="AD27" s="38">
        <v>8.532</v>
      </c>
      <c r="AE27" s="38">
        <v>8.6229999999999993</v>
      </c>
      <c r="AF27" s="89">
        <v>8.532</v>
      </c>
      <c r="AG27" s="275">
        <v>20.079999999999998</v>
      </c>
      <c r="AH27" s="90">
        <v>760</v>
      </c>
      <c r="AI27" s="56"/>
    </row>
    <row r="28" spans="2:35" ht="20" customHeight="1" x14ac:dyDescent="0.25">
      <c r="B28" s="71">
        <v>326</v>
      </c>
      <c r="C28" s="42" t="s">
        <v>145</v>
      </c>
      <c r="D28" s="68" t="s">
        <v>487</v>
      </c>
      <c r="E28" s="63">
        <v>38847</v>
      </c>
      <c r="F28" s="64" t="s">
        <v>38</v>
      </c>
      <c r="G28" s="64" t="s">
        <v>33</v>
      </c>
      <c r="H28" s="135">
        <v>189.4</v>
      </c>
      <c r="I28" s="135">
        <v>89.3</v>
      </c>
      <c r="J28" s="64">
        <v>251</v>
      </c>
      <c r="K28" s="64"/>
      <c r="L28" s="64"/>
      <c r="M28" s="64"/>
      <c r="N28" s="88"/>
      <c r="O28" s="88"/>
      <c r="P28" s="88"/>
      <c r="Q28" s="38"/>
      <c r="R28" s="38"/>
      <c r="S28" s="38"/>
      <c r="T28" s="38"/>
      <c r="U28" s="38"/>
      <c r="V28" s="38"/>
      <c r="W28" s="38"/>
      <c r="X28" s="38"/>
      <c r="Y28" s="38"/>
      <c r="Z28" s="89"/>
      <c r="AA28" s="89"/>
      <c r="AB28" s="89"/>
      <c r="AC28" s="38"/>
      <c r="AD28" s="38"/>
      <c r="AE28" s="38"/>
      <c r="AF28" s="89"/>
      <c r="AG28" s="275"/>
      <c r="AH28" s="90"/>
      <c r="AI28" s="56"/>
    </row>
    <row r="29" spans="2:35" ht="20" customHeight="1" x14ac:dyDescent="0.25">
      <c r="B29" s="71">
        <v>327</v>
      </c>
      <c r="C29" s="42" t="s">
        <v>452</v>
      </c>
      <c r="D29" s="68" t="s">
        <v>488</v>
      </c>
      <c r="E29" s="63">
        <v>38375</v>
      </c>
      <c r="F29" s="64" t="s">
        <v>38</v>
      </c>
      <c r="G29" s="64" t="s">
        <v>37</v>
      </c>
      <c r="H29" s="135">
        <v>193.8</v>
      </c>
      <c r="I29" s="135">
        <v>81.599999999999994</v>
      </c>
      <c r="J29" s="64">
        <v>252</v>
      </c>
      <c r="K29" s="64">
        <v>317</v>
      </c>
      <c r="L29" s="64">
        <v>315</v>
      </c>
      <c r="M29" s="64">
        <v>329</v>
      </c>
      <c r="N29" s="88">
        <v>65</v>
      </c>
      <c r="O29" s="88">
        <v>63</v>
      </c>
      <c r="P29" s="88">
        <v>77</v>
      </c>
      <c r="Q29" s="38">
        <v>1.1100000000000001</v>
      </c>
      <c r="R29" s="38">
        <v>1.8129999999999999</v>
      </c>
      <c r="S29" s="38">
        <v>3.0259999999999998</v>
      </c>
      <c r="T29" s="38">
        <v>1.0760000000000001</v>
      </c>
      <c r="U29" s="38">
        <v>1.774</v>
      </c>
      <c r="V29" s="38">
        <v>2.976</v>
      </c>
      <c r="W29" s="38">
        <v>1.077</v>
      </c>
      <c r="X29" s="38">
        <v>1.764</v>
      </c>
      <c r="Y29" s="38">
        <v>2.9710000000000001</v>
      </c>
      <c r="Z29" s="89">
        <v>1.0760000000000001</v>
      </c>
      <c r="AA29" s="89">
        <v>1.764</v>
      </c>
      <c r="AB29" s="89">
        <v>2.9710000000000001</v>
      </c>
      <c r="AC29" s="38">
        <v>8.3659999999999997</v>
      </c>
      <c r="AD29" s="38">
        <v>8.5660000000000007</v>
      </c>
      <c r="AE29" s="38"/>
      <c r="AF29" s="89">
        <v>8.3659999999999997</v>
      </c>
      <c r="AG29" s="275">
        <v>20.05</v>
      </c>
      <c r="AH29" s="90">
        <v>640</v>
      </c>
      <c r="AI29" s="56"/>
    </row>
    <row r="30" spans="2:35" ht="20" customHeight="1" x14ac:dyDescent="0.25">
      <c r="B30" s="71">
        <v>328</v>
      </c>
      <c r="C30" s="42" t="s">
        <v>192</v>
      </c>
      <c r="D30" s="68" t="s">
        <v>489</v>
      </c>
      <c r="E30" s="63">
        <v>38671</v>
      </c>
      <c r="F30" s="64" t="s">
        <v>38</v>
      </c>
      <c r="G30" s="64" t="s">
        <v>33</v>
      </c>
      <c r="H30" s="135">
        <v>185.4</v>
      </c>
      <c r="I30" s="135">
        <v>82.9</v>
      </c>
      <c r="J30" s="64">
        <v>237</v>
      </c>
      <c r="K30" s="64">
        <v>298</v>
      </c>
      <c r="L30" s="64">
        <v>312</v>
      </c>
      <c r="M30" s="64">
        <v>301</v>
      </c>
      <c r="N30" s="88">
        <v>61</v>
      </c>
      <c r="O30" s="88">
        <v>75</v>
      </c>
      <c r="P30" s="88">
        <v>64</v>
      </c>
      <c r="Q30" s="38">
        <v>1.252</v>
      </c>
      <c r="R30" s="38">
        <v>1.9870000000000001</v>
      </c>
      <c r="S30" s="38">
        <v>3.2429999999999999</v>
      </c>
      <c r="T30" s="38">
        <v>1.3240000000000001</v>
      </c>
      <c r="U30" s="38">
        <v>2.052</v>
      </c>
      <c r="V30" s="38">
        <v>3.3180000000000001</v>
      </c>
      <c r="W30" s="38"/>
      <c r="X30" s="38"/>
      <c r="Y30" s="38"/>
      <c r="Z30" s="89">
        <v>1.252</v>
      </c>
      <c r="AA30" s="89">
        <v>1.9870000000000001</v>
      </c>
      <c r="AB30" s="89">
        <v>3.2429999999999999</v>
      </c>
      <c r="AC30" s="38">
        <v>8.3559999999999999</v>
      </c>
      <c r="AD30" s="38">
        <v>8.423</v>
      </c>
      <c r="AE30" s="38"/>
      <c r="AF30" s="89">
        <v>8.3559999999999999</v>
      </c>
      <c r="AG30" s="275">
        <v>20.03</v>
      </c>
      <c r="AH30" s="90">
        <v>560</v>
      </c>
      <c r="AI30" s="56"/>
    </row>
    <row r="31" spans="2:35" ht="20" customHeight="1" x14ac:dyDescent="0.25">
      <c r="B31" s="71">
        <v>329</v>
      </c>
      <c r="C31" s="42" t="s">
        <v>328</v>
      </c>
      <c r="D31" s="68" t="s">
        <v>490</v>
      </c>
      <c r="E31" s="63">
        <v>38520</v>
      </c>
      <c r="F31" s="64" t="s">
        <v>38</v>
      </c>
      <c r="G31" s="64" t="s">
        <v>33</v>
      </c>
      <c r="H31" s="135">
        <v>181.2</v>
      </c>
      <c r="I31" s="135">
        <v>77.3</v>
      </c>
      <c r="J31" s="64">
        <v>238</v>
      </c>
      <c r="K31" s="64">
        <v>303</v>
      </c>
      <c r="L31" s="64">
        <v>312</v>
      </c>
      <c r="M31" s="64">
        <v>305</v>
      </c>
      <c r="N31" s="88">
        <v>65</v>
      </c>
      <c r="O31" s="88">
        <v>74</v>
      </c>
      <c r="P31" s="88">
        <v>67</v>
      </c>
      <c r="Q31" s="38">
        <v>1.238</v>
      </c>
      <c r="R31" s="38">
        <v>1.956</v>
      </c>
      <c r="S31" s="38">
        <v>3.1779999999999999</v>
      </c>
      <c r="T31" s="38">
        <v>1.228</v>
      </c>
      <c r="U31" s="38">
        <v>1.948</v>
      </c>
      <c r="V31" s="38">
        <v>3.1709999999999998</v>
      </c>
      <c r="W31" s="38">
        <v>1.2609999999999999</v>
      </c>
      <c r="X31" s="38">
        <v>1.98</v>
      </c>
      <c r="Y31" s="38">
        <v>3.2160000000000002</v>
      </c>
      <c r="Z31" s="89">
        <v>1.228</v>
      </c>
      <c r="AA31" s="89">
        <v>1.948</v>
      </c>
      <c r="AB31" s="89">
        <v>3.1709999999999998</v>
      </c>
      <c r="AC31" s="38">
        <v>8.9540000000000006</v>
      </c>
      <c r="AD31" s="38">
        <v>8.9339999999999993</v>
      </c>
      <c r="AE31" s="38">
        <v>8.8740000000000006</v>
      </c>
      <c r="AF31" s="89">
        <v>8.8740000000000006</v>
      </c>
      <c r="AG31" s="275">
        <v>20.079999999999998</v>
      </c>
      <c r="AH31" s="90">
        <v>760</v>
      </c>
      <c r="AI31" s="56"/>
    </row>
    <row r="32" spans="2:35" ht="20" customHeight="1" x14ac:dyDescent="0.25">
      <c r="B32" s="71">
        <v>330</v>
      </c>
      <c r="C32" s="42" t="s">
        <v>343</v>
      </c>
      <c r="D32" s="68" t="s">
        <v>491</v>
      </c>
      <c r="E32" s="63">
        <v>38525</v>
      </c>
      <c r="F32" s="64" t="s">
        <v>38</v>
      </c>
      <c r="G32" s="64" t="s">
        <v>60</v>
      </c>
      <c r="H32" s="135">
        <v>179.4</v>
      </c>
      <c r="I32" s="135">
        <v>75.8</v>
      </c>
      <c r="J32" s="64">
        <v>229</v>
      </c>
      <c r="K32" s="64">
        <v>294</v>
      </c>
      <c r="L32" s="64">
        <v>304</v>
      </c>
      <c r="M32" s="64">
        <v>309</v>
      </c>
      <c r="N32" s="88">
        <v>65</v>
      </c>
      <c r="O32" s="88">
        <v>75</v>
      </c>
      <c r="P32" s="88">
        <v>80</v>
      </c>
      <c r="Q32" s="38">
        <v>1.208</v>
      </c>
      <c r="R32" s="38">
        <v>1.946</v>
      </c>
      <c r="S32" s="38">
        <v>3.1930000000000001</v>
      </c>
      <c r="T32" s="38">
        <v>1.19</v>
      </c>
      <c r="U32" s="38">
        <v>1.9219999999999999</v>
      </c>
      <c r="V32" s="38">
        <v>3.1760000000000002</v>
      </c>
      <c r="W32" s="38">
        <v>1.1850000000000001</v>
      </c>
      <c r="X32" s="38">
        <v>1.9039999999999999</v>
      </c>
      <c r="Y32" s="38">
        <v>3.1589999999999998</v>
      </c>
      <c r="Z32" s="89">
        <v>1.1850000000000001</v>
      </c>
      <c r="AA32" s="89">
        <v>1.9039999999999999</v>
      </c>
      <c r="AB32" s="89">
        <v>3.1589999999999998</v>
      </c>
      <c r="AC32" s="38">
        <v>8.5419999999999998</v>
      </c>
      <c r="AD32" s="38">
        <v>8.7390000000000008</v>
      </c>
      <c r="AE32" s="38">
        <v>8.66</v>
      </c>
      <c r="AF32" s="89">
        <v>8.5419999999999998</v>
      </c>
      <c r="AG32" s="275">
        <v>20.079999999999998</v>
      </c>
      <c r="AH32" s="90">
        <v>760</v>
      </c>
      <c r="AI32" s="56"/>
    </row>
    <row r="33" spans="2:35" ht="20" customHeight="1" x14ac:dyDescent="0.25">
      <c r="B33" s="71">
        <v>331</v>
      </c>
      <c r="C33" s="42" t="s">
        <v>260</v>
      </c>
      <c r="D33" s="68" t="s">
        <v>492</v>
      </c>
      <c r="E33" s="63">
        <v>38484</v>
      </c>
      <c r="F33" s="64" t="s">
        <v>38</v>
      </c>
      <c r="G33" s="64" t="s">
        <v>34</v>
      </c>
      <c r="H33" s="135">
        <v>194.3</v>
      </c>
      <c r="I33" s="135">
        <v>87.2</v>
      </c>
      <c r="J33" s="64">
        <v>259</v>
      </c>
      <c r="K33" s="64">
        <v>316</v>
      </c>
      <c r="L33" s="64">
        <v>317</v>
      </c>
      <c r="M33" s="64">
        <v>333</v>
      </c>
      <c r="N33" s="88">
        <v>57</v>
      </c>
      <c r="O33" s="88">
        <v>58</v>
      </c>
      <c r="P33" s="88">
        <v>74</v>
      </c>
      <c r="Q33" s="38">
        <v>1.2010000000000001</v>
      </c>
      <c r="R33" s="38">
        <v>1.94</v>
      </c>
      <c r="S33" s="38">
        <v>3.2280000000000002</v>
      </c>
      <c r="T33" s="38">
        <v>1.175</v>
      </c>
      <c r="U33" s="38">
        <v>1.9359999999999999</v>
      </c>
      <c r="V33" s="38">
        <v>3.23</v>
      </c>
      <c r="W33" s="38"/>
      <c r="X33" s="38"/>
      <c r="Y33" s="38"/>
      <c r="Z33" s="89">
        <v>1.175</v>
      </c>
      <c r="AA33" s="89">
        <v>1.9359999999999999</v>
      </c>
      <c r="AB33" s="89">
        <v>3.2280000000000002</v>
      </c>
      <c r="AC33" s="38">
        <v>8.6219999999999999</v>
      </c>
      <c r="AD33" s="38">
        <v>8.8670000000000009</v>
      </c>
      <c r="AE33" s="38"/>
      <c r="AF33" s="89">
        <v>8.6219999999999999</v>
      </c>
      <c r="AG33" s="275">
        <v>19.04</v>
      </c>
      <c r="AH33" s="90">
        <v>440</v>
      </c>
      <c r="AI33" s="56"/>
    </row>
    <row r="34" spans="2:35" ht="20" customHeight="1" x14ac:dyDescent="0.25">
      <c r="B34" s="71">
        <v>332</v>
      </c>
      <c r="C34" s="42" t="s">
        <v>493</v>
      </c>
      <c r="D34" s="68" t="s">
        <v>494</v>
      </c>
      <c r="E34" s="63">
        <v>38672</v>
      </c>
      <c r="F34" s="64" t="s">
        <v>38</v>
      </c>
      <c r="G34" s="64" t="s">
        <v>40</v>
      </c>
      <c r="H34" s="135">
        <v>199.9</v>
      </c>
      <c r="I34" s="135">
        <v>90.4</v>
      </c>
      <c r="J34" s="64">
        <v>260</v>
      </c>
      <c r="K34" s="64">
        <v>329</v>
      </c>
      <c r="L34" s="64">
        <v>343</v>
      </c>
      <c r="M34" s="64">
        <v>329</v>
      </c>
      <c r="N34" s="88">
        <v>69</v>
      </c>
      <c r="O34" s="88">
        <v>83</v>
      </c>
      <c r="P34" s="88">
        <v>69</v>
      </c>
      <c r="Q34" s="38">
        <v>1.091</v>
      </c>
      <c r="R34" s="38">
        <v>1.8260000000000001</v>
      </c>
      <c r="S34" s="38">
        <v>3.1</v>
      </c>
      <c r="T34" s="38">
        <v>1.1200000000000001</v>
      </c>
      <c r="U34" s="38">
        <v>1.8560000000000001</v>
      </c>
      <c r="V34" s="38">
        <v>3.1019999999999999</v>
      </c>
      <c r="W34" s="38">
        <v>1.1200000000000001</v>
      </c>
      <c r="X34" s="38">
        <v>1.8480000000000001</v>
      </c>
      <c r="Y34" s="38">
        <v>3.1040000000000001</v>
      </c>
      <c r="Z34" s="89">
        <v>1.091</v>
      </c>
      <c r="AA34" s="89">
        <v>1.8260000000000001</v>
      </c>
      <c r="AB34" s="89">
        <v>3.1</v>
      </c>
      <c r="AC34" s="38">
        <v>8.5239999999999991</v>
      </c>
      <c r="AD34" s="38">
        <v>8.6479999999999997</v>
      </c>
      <c r="AE34" s="38">
        <v>8.6419999999999995</v>
      </c>
      <c r="AF34" s="89">
        <v>8.5239999999999991</v>
      </c>
      <c r="AG34" s="275">
        <v>20.04</v>
      </c>
      <c r="AH34" s="90">
        <v>600</v>
      </c>
      <c r="AI34" s="56"/>
    </row>
    <row r="35" spans="2:35" ht="20" customHeight="1" x14ac:dyDescent="0.25">
      <c r="B35" s="71">
        <v>333</v>
      </c>
      <c r="C35" s="42" t="s">
        <v>495</v>
      </c>
      <c r="D35" s="68" t="s">
        <v>496</v>
      </c>
      <c r="E35" s="63">
        <v>38516</v>
      </c>
      <c r="F35" s="64" t="s">
        <v>38</v>
      </c>
      <c r="G35" s="64" t="s">
        <v>33</v>
      </c>
      <c r="H35" s="135">
        <v>181.2</v>
      </c>
      <c r="I35" s="135">
        <v>74.900000000000006</v>
      </c>
      <c r="J35" s="64">
        <v>240</v>
      </c>
      <c r="K35" s="64">
        <v>293</v>
      </c>
      <c r="L35" s="64">
        <v>308</v>
      </c>
      <c r="M35" s="64">
        <v>304</v>
      </c>
      <c r="N35" s="88">
        <v>53</v>
      </c>
      <c r="O35" s="88">
        <v>68</v>
      </c>
      <c r="P35" s="88">
        <v>64</v>
      </c>
      <c r="Q35" s="38">
        <v>1.1619999999999999</v>
      </c>
      <c r="R35" s="38">
        <v>1.89</v>
      </c>
      <c r="S35" s="38">
        <v>3.149</v>
      </c>
      <c r="T35" s="38">
        <v>1.1639999999999999</v>
      </c>
      <c r="U35" s="38">
        <v>1.8819999999999999</v>
      </c>
      <c r="V35" s="38">
        <v>3.1619999999999999</v>
      </c>
      <c r="W35" s="38">
        <v>1.1970000000000001</v>
      </c>
      <c r="X35" s="38">
        <v>1.9219999999999999</v>
      </c>
      <c r="Y35" s="38">
        <v>3.1859999999999999</v>
      </c>
      <c r="Z35" s="89">
        <v>1.1619999999999999</v>
      </c>
      <c r="AA35" s="89">
        <v>1.8819999999999999</v>
      </c>
      <c r="AB35" s="89">
        <v>3.149</v>
      </c>
      <c r="AC35" s="38">
        <v>8.5389999999999997</v>
      </c>
      <c r="AD35" s="38">
        <v>8.3190000000000008</v>
      </c>
      <c r="AE35" s="38">
        <v>8.41</v>
      </c>
      <c r="AF35" s="89">
        <v>8.3190000000000008</v>
      </c>
      <c r="AG35" s="275">
        <v>21.03</v>
      </c>
      <c r="AH35" s="90">
        <v>880</v>
      </c>
      <c r="AI35" s="56"/>
    </row>
    <row r="36" spans="2:35" ht="20" customHeight="1" x14ac:dyDescent="0.25">
      <c r="B36" s="71">
        <v>334</v>
      </c>
      <c r="C36" s="42" t="s">
        <v>497</v>
      </c>
      <c r="D36" s="68" t="s">
        <v>498</v>
      </c>
      <c r="E36" s="63">
        <v>38413</v>
      </c>
      <c r="F36" s="64" t="s">
        <v>38</v>
      </c>
      <c r="G36" s="64" t="s">
        <v>34</v>
      </c>
      <c r="H36" s="135">
        <v>191.4</v>
      </c>
      <c r="I36" s="135">
        <v>79.099999999999994</v>
      </c>
      <c r="J36" s="64">
        <v>251</v>
      </c>
      <c r="K36" s="64">
        <v>302</v>
      </c>
      <c r="L36" s="64">
        <v>323</v>
      </c>
      <c r="M36" s="64">
        <v>317</v>
      </c>
      <c r="N36" s="88">
        <v>51</v>
      </c>
      <c r="O36" s="88">
        <v>72</v>
      </c>
      <c r="P36" s="88">
        <v>66</v>
      </c>
      <c r="Q36" s="38">
        <v>1.179</v>
      </c>
      <c r="R36" s="38">
        <v>1.962</v>
      </c>
      <c r="S36" s="38">
        <v>3.306</v>
      </c>
      <c r="T36" s="38">
        <v>1.1739999999999999</v>
      </c>
      <c r="U36" s="38">
        <v>1.95</v>
      </c>
      <c r="V36" s="38">
        <v>3.3029999999999999</v>
      </c>
      <c r="W36" s="38">
        <v>1.19</v>
      </c>
      <c r="X36" s="38">
        <v>1.9790000000000001</v>
      </c>
      <c r="Y36" s="38">
        <v>3.32</v>
      </c>
      <c r="Z36" s="89">
        <v>1.1739999999999999</v>
      </c>
      <c r="AA36" s="89">
        <v>1.95</v>
      </c>
      <c r="AB36" s="89">
        <v>3.3029999999999999</v>
      </c>
      <c r="AC36" s="38">
        <v>8.8149999999999995</v>
      </c>
      <c r="AD36" s="38">
        <v>8.7850000000000001</v>
      </c>
      <c r="AE36" s="38">
        <v>8.891</v>
      </c>
      <c r="AF36" s="89">
        <v>8.7850000000000001</v>
      </c>
      <c r="AG36" s="275">
        <v>20.010000000000002</v>
      </c>
      <c r="AH36" s="90">
        <v>480</v>
      </c>
      <c r="AI36" s="56"/>
    </row>
    <row r="37" spans="2:35" ht="20" customHeight="1" x14ac:dyDescent="0.25">
      <c r="B37" s="71">
        <v>335</v>
      </c>
      <c r="C37" s="42" t="s">
        <v>177</v>
      </c>
      <c r="D37" s="68" t="s">
        <v>219</v>
      </c>
      <c r="E37" s="63">
        <v>38502</v>
      </c>
      <c r="F37" s="64" t="s">
        <v>38</v>
      </c>
      <c r="G37" s="64" t="s">
        <v>28</v>
      </c>
      <c r="H37" s="135">
        <v>185.4</v>
      </c>
      <c r="I37" s="135">
        <v>73.900000000000006</v>
      </c>
      <c r="J37" s="64">
        <v>240</v>
      </c>
      <c r="K37" s="64">
        <v>304</v>
      </c>
      <c r="L37" s="64">
        <v>314</v>
      </c>
      <c r="M37" s="64">
        <v>297</v>
      </c>
      <c r="N37" s="88">
        <v>64</v>
      </c>
      <c r="O37" s="88">
        <v>74</v>
      </c>
      <c r="P37" s="88">
        <v>57</v>
      </c>
      <c r="Q37" s="38">
        <v>1.1379999999999999</v>
      </c>
      <c r="R37" s="38">
        <v>1.859</v>
      </c>
      <c r="S37" s="38">
        <v>3.1019999999999999</v>
      </c>
      <c r="T37" s="38">
        <v>1.155</v>
      </c>
      <c r="U37" s="38">
        <v>1.881</v>
      </c>
      <c r="V37" s="38">
        <v>3.133</v>
      </c>
      <c r="W37" s="38">
        <v>1.1359999999999999</v>
      </c>
      <c r="X37" s="38">
        <v>1.8540000000000001</v>
      </c>
      <c r="Y37" s="38">
        <v>3.0859999999999999</v>
      </c>
      <c r="Z37" s="89">
        <v>1.1359999999999999</v>
      </c>
      <c r="AA37" s="89">
        <v>1.8540000000000001</v>
      </c>
      <c r="AB37" s="89">
        <v>3.0859999999999999</v>
      </c>
      <c r="AC37" s="38">
        <v>8.66</v>
      </c>
      <c r="AD37" s="38">
        <v>8.42</v>
      </c>
      <c r="AE37" s="38">
        <v>8.4640000000000004</v>
      </c>
      <c r="AF37" s="89">
        <v>8.42</v>
      </c>
      <c r="AG37" s="275">
        <v>20.07</v>
      </c>
      <c r="AH37" s="90">
        <v>720</v>
      </c>
      <c r="AI37" s="56"/>
    </row>
    <row r="38" spans="2:35" ht="20" customHeight="1" x14ac:dyDescent="0.25">
      <c r="B38" s="71">
        <v>336</v>
      </c>
      <c r="C38" s="42" t="s">
        <v>137</v>
      </c>
      <c r="D38" s="68" t="s">
        <v>352</v>
      </c>
      <c r="E38" s="63">
        <v>38582</v>
      </c>
      <c r="F38" s="64" t="s">
        <v>38</v>
      </c>
      <c r="G38" s="64" t="s">
        <v>33</v>
      </c>
      <c r="H38" s="135">
        <v>185.3</v>
      </c>
      <c r="I38" s="135">
        <v>72.5</v>
      </c>
      <c r="J38" s="64">
        <v>245</v>
      </c>
      <c r="K38" s="64">
        <v>316</v>
      </c>
      <c r="L38" s="64">
        <v>327</v>
      </c>
      <c r="M38" s="64">
        <v>335</v>
      </c>
      <c r="N38" s="88">
        <v>71</v>
      </c>
      <c r="O38" s="88">
        <v>82</v>
      </c>
      <c r="P38" s="88">
        <v>90</v>
      </c>
      <c r="Q38" s="38">
        <v>1.0960000000000001</v>
      </c>
      <c r="R38" s="38">
        <v>1.81</v>
      </c>
      <c r="S38" s="38">
        <v>3.044</v>
      </c>
      <c r="T38" s="38">
        <v>1.1120000000000001</v>
      </c>
      <c r="U38" s="38">
        <v>1.8129999999999999</v>
      </c>
      <c r="V38" s="38">
        <v>3.0369999999999999</v>
      </c>
      <c r="W38" s="38">
        <v>1.173</v>
      </c>
      <c r="X38" s="38">
        <v>1.879</v>
      </c>
      <c r="Y38" s="38">
        <v>3.08</v>
      </c>
      <c r="Z38" s="89">
        <v>1.0960000000000001</v>
      </c>
      <c r="AA38" s="89">
        <v>1.81</v>
      </c>
      <c r="AB38" s="89">
        <v>3.0369999999999999</v>
      </c>
      <c r="AC38" s="38">
        <v>8.2149999999999999</v>
      </c>
      <c r="AD38" s="38">
        <v>8.1690000000000005</v>
      </c>
      <c r="AE38" s="38">
        <v>8.2249999999999996</v>
      </c>
      <c r="AF38" s="89">
        <v>8.1690000000000005</v>
      </c>
      <c r="AG38" s="275">
        <v>21.08</v>
      </c>
      <c r="AH38" s="90">
        <v>1080</v>
      </c>
      <c r="AI38" s="56"/>
    </row>
    <row r="39" spans="2:35" ht="20" customHeight="1" x14ac:dyDescent="0.25">
      <c r="B39" s="71">
        <v>337</v>
      </c>
      <c r="C39" s="42" t="s">
        <v>265</v>
      </c>
      <c r="D39" s="68" t="s">
        <v>499</v>
      </c>
      <c r="E39" s="63">
        <v>38718</v>
      </c>
      <c r="F39" s="64" t="s">
        <v>38</v>
      </c>
      <c r="G39" s="64" t="s">
        <v>40</v>
      </c>
      <c r="H39" s="135">
        <v>197.2</v>
      </c>
      <c r="I39" s="135">
        <v>98.9</v>
      </c>
      <c r="J39" s="64">
        <v>261</v>
      </c>
      <c r="K39" s="64">
        <v>332</v>
      </c>
      <c r="L39" s="64">
        <v>348</v>
      </c>
      <c r="M39" s="64">
        <v>341</v>
      </c>
      <c r="N39" s="88">
        <v>71</v>
      </c>
      <c r="O39" s="88">
        <v>87</v>
      </c>
      <c r="P39" s="88">
        <v>80</v>
      </c>
      <c r="Q39" s="38">
        <v>1.1100000000000001</v>
      </c>
      <c r="R39" s="38">
        <v>1.8109999999999999</v>
      </c>
      <c r="S39" s="38">
        <v>3.0209999999999999</v>
      </c>
      <c r="T39" s="38">
        <v>1.131</v>
      </c>
      <c r="U39" s="38">
        <v>1.833</v>
      </c>
      <c r="V39" s="38">
        <v>3.0459999999999998</v>
      </c>
      <c r="W39" s="38">
        <v>1.113</v>
      </c>
      <c r="X39" s="38">
        <v>1.821</v>
      </c>
      <c r="Y39" s="38">
        <v>3.0339999999999998</v>
      </c>
      <c r="Z39" s="89">
        <v>1.1100000000000001</v>
      </c>
      <c r="AA39" s="89">
        <v>1.8109999999999999</v>
      </c>
      <c r="AB39" s="89">
        <v>3.0209999999999999</v>
      </c>
      <c r="AC39" s="38">
        <v>8.7230000000000008</v>
      </c>
      <c r="AD39" s="38">
        <v>8.6150000000000002</v>
      </c>
      <c r="AE39" s="38">
        <v>8.7970000000000006</v>
      </c>
      <c r="AF39" s="89">
        <v>8.6150000000000002</v>
      </c>
      <c r="AG39" s="275">
        <v>19.04</v>
      </c>
      <c r="AH39" s="90">
        <v>440</v>
      </c>
      <c r="AI39" s="56"/>
    </row>
    <row r="40" spans="2:35" ht="20" customHeight="1" x14ac:dyDescent="0.25">
      <c r="B40" s="71">
        <v>338</v>
      </c>
      <c r="C40" s="42" t="s">
        <v>190</v>
      </c>
      <c r="D40" s="68" t="s">
        <v>500</v>
      </c>
      <c r="E40" s="63">
        <v>38178</v>
      </c>
      <c r="F40" s="64" t="s">
        <v>38</v>
      </c>
      <c r="G40" s="64"/>
      <c r="H40" s="135">
        <v>201.1</v>
      </c>
      <c r="I40" s="135">
        <v>79.8</v>
      </c>
      <c r="J40" s="64">
        <v>262</v>
      </c>
      <c r="K40" s="64"/>
      <c r="L40" s="64"/>
      <c r="M40" s="64"/>
      <c r="N40" s="88"/>
      <c r="O40" s="88"/>
      <c r="P40" s="88"/>
      <c r="Q40" s="38"/>
      <c r="R40" s="38"/>
      <c r="S40" s="38"/>
      <c r="T40" s="38"/>
      <c r="U40" s="38"/>
      <c r="V40" s="38"/>
      <c r="W40" s="38"/>
      <c r="X40" s="38"/>
      <c r="Y40" s="38"/>
      <c r="Z40" s="89"/>
      <c r="AA40" s="89"/>
      <c r="AB40" s="89"/>
      <c r="AC40" s="38"/>
      <c r="AD40" s="38"/>
      <c r="AE40" s="38"/>
      <c r="AF40" s="89"/>
      <c r="AG40" s="275"/>
      <c r="AH40" s="90"/>
      <c r="AI40" s="56"/>
    </row>
    <row r="41" spans="2:35" ht="20" customHeight="1" x14ac:dyDescent="0.25">
      <c r="B41" s="71">
        <v>339</v>
      </c>
      <c r="C41" s="42" t="s">
        <v>233</v>
      </c>
      <c r="D41" s="68" t="s">
        <v>501</v>
      </c>
      <c r="E41" s="63">
        <v>39019</v>
      </c>
      <c r="F41" s="64" t="s">
        <v>38</v>
      </c>
      <c r="G41" s="64"/>
      <c r="H41" s="135">
        <v>189</v>
      </c>
      <c r="I41" s="135">
        <v>81.8</v>
      </c>
      <c r="J41" s="64">
        <v>250</v>
      </c>
      <c r="K41" s="64"/>
      <c r="L41" s="64"/>
      <c r="M41" s="64"/>
      <c r="N41" s="88"/>
      <c r="O41" s="88"/>
      <c r="P41" s="88"/>
      <c r="Q41" s="38"/>
      <c r="R41" s="38"/>
      <c r="S41" s="38"/>
      <c r="T41" s="38"/>
      <c r="U41" s="38"/>
      <c r="V41" s="38"/>
      <c r="W41" s="38"/>
      <c r="X41" s="38"/>
      <c r="Y41" s="38"/>
      <c r="Z41" s="89"/>
      <c r="AA41" s="89"/>
      <c r="AB41" s="89"/>
      <c r="AC41" s="38"/>
      <c r="AD41" s="38"/>
      <c r="AE41" s="38"/>
      <c r="AF41" s="89"/>
      <c r="AG41" s="275"/>
      <c r="AH41" s="90"/>
      <c r="AI41" s="56"/>
    </row>
    <row r="42" spans="2:35" ht="20" customHeight="1" x14ac:dyDescent="0.25">
      <c r="B42" s="71">
        <v>340</v>
      </c>
      <c r="C42" s="42" t="s">
        <v>150</v>
      </c>
      <c r="D42" s="68" t="s">
        <v>453</v>
      </c>
      <c r="E42" s="63">
        <v>38900</v>
      </c>
      <c r="F42" s="64" t="s">
        <v>38</v>
      </c>
      <c r="G42" s="64" t="s">
        <v>28</v>
      </c>
      <c r="H42" s="135">
        <v>186.8</v>
      </c>
      <c r="I42" s="135">
        <v>76</v>
      </c>
      <c r="J42" s="64">
        <v>247</v>
      </c>
      <c r="K42" s="64"/>
      <c r="L42" s="64"/>
      <c r="M42" s="64"/>
      <c r="N42" s="88"/>
      <c r="O42" s="88"/>
      <c r="P42" s="88"/>
      <c r="Q42" s="38"/>
      <c r="R42" s="38"/>
      <c r="S42" s="38"/>
      <c r="T42" s="38"/>
      <c r="U42" s="38"/>
      <c r="V42" s="38"/>
      <c r="W42" s="38"/>
      <c r="X42" s="38"/>
      <c r="Y42" s="38"/>
      <c r="Z42" s="89"/>
      <c r="AA42" s="89"/>
      <c r="AB42" s="89"/>
      <c r="AC42" s="38"/>
      <c r="AD42" s="38"/>
      <c r="AE42" s="38"/>
      <c r="AF42" s="89"/>
      <c r="AG42" s="275"/>
      <c r="AH42" s="90"/>
      <c r="AI42" s="56"/>
    </row>
    <row r="43" spans="2:35" ht="20" customHeight="1" x14ac:dyDescent="0.25">
      <c r="B43" s="71">
        <v>341</v>
      </c>
      <c r="C43" s="42" t="s">
        <v>192</v>
      </c>
      <c r="D43" s="68" t="s">
        <v>502</v>
      </c>
      <c r="E43" s="63">
        <v>38854</v>
      </c>
      <c r="F43" s="64" t="s">
        <v>38</v>
      </c>
      <c r="G43" s="64"/>
      <c r="H43" s="135">
        <v>188</v>
      </c>
      <c r="I43" s="135">
        <v>76.3</v>
      </c>
      <c r="J43" s="64">
        <v>249</v>
      </c>
      <c r="K43" s="64"/>
      <c r="L43" s="64"/>
      <c r="M43" s="64"/>
      <c r="N43" s="88"/>
      <c r="O43" s="88"/>
      <c r="P43" s="88"/>
      <c r="Q43" s="38"/>
      <c r="R43" s="38"/>
      <c r="S43" s="38"/>
      <c r="T43" s="38"/>
      <c r="U43" s="38"/>
      <c r="V43" s="38"/>
      <c r="W43" s="38"/>
      <c r="X43" s="38"/>
      <c r="Y43" s="38"/>
      <c r="Z43" s="89"/>
      <c r="AA43" s="89"/>
      <c r="AB43" s="89"/>
      <c r="AC43" s="38"/>
      <c r="AD43" s="38"/>
      <c r="AE43" s="38"/>
      <c r="AF43" s="89"/>
      <c r="AG43" s="275"/>
      <c r="AH43" s="90"/>
      <c r="AI43" s="56"/>
    </row>
    <row r="44" spans="2:35" ht="20" customHeight="1" x14ac:dyDescent="0.25">
      <c r="B44" s="71">
        <v>342</v>
      </c>
      <c r="C44" s="42" t="s">
        <v>204</v>
      </c>
      <c r="D44" s="68" t="s">
        <v>503</v>
      </c>
      <c r="E44" s="63">
        <v>38725</v>
      </c>
      <c r="F44" s="64" t="s">
        <v>38</v>
      </c>
      <c r="G44" s="64"/>
      <c r="H44" s="135">
        <v>188.1</v>
      </c>
      <c r="I44" s="135">
        <v>81.2</v>
      </c>
      <c r="J44" s="64">
        <v>247</v>
      </c>
      <c r="K44" s="64"/>
      <c r="L44" s="64"/>
      <c r="M44" s="64"/>
      <c r="N44" s="88"/>
      <c r="O44" s="88"/>
      <c r="P44" s="88"/>
      <c r="Q44" s="38"/>
      <c r="R44" s="38"/>
      <c r="S44" s="38"/>
      <c r="T44" s="38"/>
      <c r="U44" s="38"/>
      <c r="V44" s="38"/>
      <c r="W44" s="38"/>
      <c r="X44" s="38"/>
      <c r="Y44" s="38"/>
      <c r="Z44" s="89"/>
      <c r="AA44" s="89"/>
      <c r="AB44" s="89"/>
      <c r="AC44" s="38"/>
      <c r="AD44" s="38"/>
      <c r="AE44" s="38"/>
      <c r="AF44" s="89"/>
      <c r="AG44" s="275"/>
      <c r="AH44" s="90"/>
      <c r="AI44" s="56"/>
    </row>
    <row r="45" spans="2:35" ht="20" customHeight="1" x14ac:dyDescent="0.25">
      <c r="B45" s="71">
        <v>343</v>
      </c>
      <c r="C45" s="42" t="s">
        <v>335</v>
      </c>
      <c r="D45" s="68" t="s">
        <v>504</v>
      </c>
      <c r="E45" s="63">
        <v>38751</v>
      </c>
      <c r="F45" s="64" t="s">
        <v>38</v>
      </c>
      <c r="G45" s="64" t="s">
        <v>60</v>
      </c>
      <c r="H45" s="135">
        <v>178.7</v>
      </c>
      <c r="I45" s="135">
        <v>62.8</v>
      </c>
      <c r="J45" s="64"/>
      <c r="K45" s="64"/>
      <c r="L45" s="64"/>
      <c r="M45" s="64"/>
      <c r="N45" s="88"/>
      <c r="O45" s="88"/>
      <c r="P45" s="88"/>
      <c r="Q45" s="38"/>
      <c r="R45" s="38"/>
      <c r="S45" s="38"/>
      <c r="T45" s="38"/>
      <c r="U45" s="38"/>
      <c r="V45" s="38"/>
      <c r="W45" s="38"/>
      <c r="X45" s="38"/>
      <c r="Y45" s="38"/>
      <c r="Z45" s="89"/>
      <c r="AA45" s="89"/>
      <c r="AB45" s="89"/>
      <c r="AC45" s="38"/>
      <c r="AD45" s="38"/>
      <c r="AE45" s="38"/>
      <c r="AF45" s="89"/>
      <c r="AG45" s="275"/>
      <c r="AH45" s="90"/>
      <c r="AI45" s="56"/>
    </row>
    <row r="46" spans="2:35" ht="20" customHeight="1" x14ac:dyDescent="0.25">
      <c r="B46" s="71">
        <v>344</v>
      </c>
      <c r="C46" s="42" t="s">
        <v>129</v>
      </c>
      <c r="D46" s="68" t="s">
        <v>505</v>
      </c>
      <c r="E46" s="63">
        <v>38782</v>
      </c>
      <c r="F46" s="64" t="s">
        <v>38</v>
      </c>
      <c r="G46" s="64"/>
      <c r="H46" s="135">
        <v>174.3</v>
      </c>
      <c r="I46" s="135">
        <v>62.6</v>
      </c>
      <c r="J46" s="64"/>
      <c r="K46" s="64"/>
      <c r="L46" s="64"/>
      <c r="M46" s="64"/>
      <c r="N46" s="88"/>
      <c r="O46" s="88"/>
      <c r="P46" s="88"/>
      <c r="Q46" s="38"/>
      <c r="R46" s="38"/>
      <c r="S46" s="38"/>
      <c r="T46" s="38"/>
      <c r="U46" s="38"/>
      <c r="V46" s="38"/>
      <c r="W46" s="38"/>
      <c r="X46" s="38"/>
      <c r="Y46" s="38"/>
      <c r="Z46" s="89"/>
      <c r="AA46" s="89"/>
      <c r="AB46" s="89"/>
      <c r="AC46" s="38"/>
      <c r="AD46" s="38"/>
      <c r="AE46" s="38"/>
      <c r="AF46" s="89"/>
      <c r="AG46" s="275"/>
      <c r="AH46" s="90"/>
      <c r="AI46" s="56"/>
    </row>
    <row r="47" spans="2:35" ht="20" customHeight="1" x14ac:dyDescent="0.25">
      <c r="B47" s="71">
        <v>345</v>
      </c>
      <c r="C47" s="42" t="s">
        <v>192</v>
      </c>
      <c r="D47" s="68" t="s">
        <v>506</v>
      </c>
      <c r="E47" s="63">
        <v>38628</v>
      </c>
      <c r="F47" s="64" t="s">
        <v>38</v>
      </c>
      <c r="G47" s="64"/>
      <c r="H47" s="135">
        <v>175.6</v>
      </c>
      <c r="I47" s="135">
        <v>72.599999999999994</v>
      </c>
      <c r="J47" s="64"/>
      <c r="K47" s="64"/>
      <c r="L47" s="64"/>
      <c r="M47" s="64"/>
      <c r="N47" s="88"/>
      <c r="O47" s="88"/>
      <c r="P47" s="88"/>
      <c r="Q47" s="38"/>
      <c r="R47" s="38"/>
      <c r="S47" s="38"/>
      <c r="T47" s="38"/>
      <c r="U47" s="38"/>
      <c r="V47" s="38"/>
      <c r="W47" s="38"/>
      <c r="X47" s="38"/>
      <c r="Y47" s="38"/>
      <c r="Z47" s="89"/>
      <c r="AA47" s="89"/>
      <c r="AB47" s="89"/>
      <c r="AC47" s="38"/>
      <c r="AD47" s="38"/>
      <c r="AE47" s="38"/>
      <c r="AF47" s="89"/>
      <c r="AG47" s="275"/>
      <c r="AH47" s="90"/>
      <c r="AI47" s="56"/>
    </row>
    <row r="48" spans="2:35" ht="20" customHeight="1" x14ac:dyDescent="0.25">
      <c r="B48" s="71">
        <v>346</v>
      </c>
      <c r="C48" s="42" t="s">
        <v>246</v>
      </c>
      <c r="D48" s="68" t="s">
        <v>507</v>
      </c>
      <c r="E48" s="63">
        <v>38882</v>
      </c>
      <c r="F48" s="64" t="s">
        <v>38</v>
      </c>
      <c r="G48" s="64"/>
      <c r="H48" s="135">
        <v>191.2</v>
      </c>
      <c r="I48" s="135">
        <v>73.5</v>
      </c>
      <c r="J48" s="64">
        <v>253</v>
      </c>
      <c r="K48" s="64"/>
      <c r="L48" s="64"/>
      <c r="M48" s="64"/>
      <c r="N48" s="88"/>
      <c r="O48" s="88"/>
      <c r="P48" s="88"/>
      <c r="Q48" s="38"/>
      <c r="R48" s="38"/>
      <c r="S48" s="38"/>
      <c r="T48" s="38"/>
      <c r="U48" s="38"/>
      <c r="V48" s="38"/>
      <c r="W48" s="38"/>
      <c r="X48" s="38"/>
      <c r="Y48" s="38"/>
      <c r="Z48" s="89"/>
      <c r="AA48" s="89"/>
      <c r="AB48" s="89"/>
      <c r="AC48" s="38"/>
      <c r="AD48" s="38"/>
      <c r="AE48" s="38"/>
      <c r="AF48" s="89"/>
      <c r="AG48" s="275"/>
      <c r="AH48" s="90"/>
      <c r="AI48" s="56"/>
    </row>
    <row r="49" spans="1:35" ht="20" customHeight="1" x14ac:dyDescent="0.25">
      <c r="B49" s="71">
        <v>347</v>
      </c>
      <c r="C49" s="42" t="s">
        <v>198</v>
      </c>
      <c r="D49" s="68" t="s">
        <v>508</v>
      </c>
      <c r="E49" s="63">
        <v>38799</v>
      </c>
      <c r="F49" s="64" t="s">
        <v>38</v>
      </c>
      <c r="G49" s="64"/>
      <c r="H49" s="135">
        <v>173.1</v>
      </c>
      <c r="I49" s="135">
        <v>68.7</v>
      </c>
      <c r="J49" s="64">
        <v>228</v>
      </c>
      <c r="K49" s="64"/>
      <c r="L49" s="64"/>
      <c r="M49" s="64"/>
      <c r="N49" s="88"/>
      <c r="O49" s="88"/>
      <c r="P49" s="88"/>
      <c r="Q49" s="38"/>
      <c r="R49" s="38"/>
      <c r="S49" s="38"/>
      <c r="T49" s="38"/>
      <c r="U49" s="38"/>
      <c r="V49" s="38"/>
      <c r="W49" s="38"/>
      <c r="X49" s="38"/>
      <c r="Y49" s="38"/>
      <c r="Z49" s="89"/>
      <c r="AA49" s="89"/>
      <c r="AB49" s="89"/>
      <c r="AC49" s="38"/>
      <c r="AD49" s="38"/>
      <c r="AE49" s="38"/>
      <c r="AF49" s="89"/>
      <c r="AG49" s="275"/>
      <c r="AH49" s="90"/>
      <c r="AI49" s="56"/>
    </row>
    <row r="50" spans="1:35" ht="20" customHeight="1" x14ac:dyDescent="0.25">
      <c r="B50" s="71">
        <v>348</v>
      </c>
      <c r="C50" s="42" t="s">
        <v>394</v>
      </c>
      <c r="D50" s="68" t="s">
        <v>509</v>
      </c>
      <c r="E50" s="63">
        <v>38798</v>
      </c>
      <c r="F50" s="64" t="s">
        <v>38</v>
      </c>
      <c r="G50" s="64"/>
      <c r="H50" s="135">
        <v>186.5</v>
      </c>
      <c r="I50" s="135">
        <v>70.3</v>
      </c>
      <c r="J50" s="64">
        <v>246</v>
      </c>
      <c r="K50" s="64"/>
      <c r="L50" s="64"/>
      <c r="M50" s="64"/>
      <c r="N50" s="88"/>
      <c r="O50" s="88"/>
      <c r="P50" s="88"/>
      <c r="Q50" s="38"/>
      <c r="R50" s="38"/>
      <c r="S50" s="38"/>
      <c r="T50" s="38"/>
      <c r="U50" s="38"/>
      <c r="V50" s="38"/>
      <c r="W50" s="38"/>
      <c r="X50" s="38"/>
      <c r="Y50" s="38"/>
      <c r="Z50" s="89"/>
      <c r="AA50" s="89"/>
      <c r="AB50" s="89"/>
      <c r="AC50" s="38"/>
      <c r="AD50" s="38"/>
      <c r="AE50" s="38"/>
      <c r="AF50" s="89"/>
      <c r="AG50" s="275"/>
      <c r="AH50" s="90"/>
      <c r="AI50" s="56"/>
    </row>
    <row r="51" spans="1:35" ht="20" hidden="1" customHeight="1" x14ac:dyDescent="0.25">
      <c r="B51" s="71"/>
      <c r="C51" s="42"/>
      <c r="D51" s="68"/>
      <c r="E51" s="63"/>
      <c r="F51" s="64"/>
      <c r="G51" s="64"/>
      <c r="H51" s="135"/>
      <c r="I51" s="135"/>
      <c r="J51" s="64"/>
      <c r="K51" s="64"/>
      <c r="L51" s="64"/>
      <c r="M51" s="64"/>
      <c r="N51" s="88"/>
      <c r="O51" s="88"/>
      <c r="P51" s="88"/>
      <c r="Q51" s="38"/>
      <c r="R51" s="38"/>
      <c r="S51" s="38"/>
      <c r="T51" s="38"/>
      <c r="U51" s="38"/>
      <c r="V51" s="38"/>
      <c r="W51" s="38"/>
      <c r="X51" s="38"/>
      <c r="Y51" s="38"/>
      <c r="Z51" s="89"/>
      <c r="AA51" s="89"/>
      <c r="AB51" s="89"/>
      <c r="AC51" s="38"/>
      <c r="AD51" s="38"/>
      <c r="AE51" s="38"/>
      <c r="AF51" s="89"/>
      <c r="AG51" s="275"/>
      <c r="AH51" s="90"/>
      <c r="AI51" s="56"/>
    </row>
    <row r="52" spans="1:35" ht="20" hidden="1" customHeight="1" x14ac:dyDescent="0.25">
      <c r="B52" s="71"/>
      <c r="C52" s="42"/>
      <c r="D52" s="68"/>
      <c r="E52" s="63"/>
      <c r="F52" s="64"/>
      <c r="G52" s="64"/>
      <c r="H52" s="135"/>
      <c r="I52" s="135"/>
      <c r="J52" s="64"/>
      <c r="K52" s="64"/>
      <c r="L52" s="64"/>
      <c r="M52" s="64"/>
      <c r="N52" s="88"/>
      <c r="O52" s="88"/>
      <c r="P52" s="88"/>
      <c r="Q52" s="38"/>
      <c r="R52" s="38"/>
      <c r="S52" s="38"/>
      <c r="T52" s="38"/>
      <c r="U52" s="38"/>
      <c r="V52" s="38"/>
      <c r="W52" s="38"/>
      <c r="X52" s="38"/>
      <c r="Y52" s="38"/>
      <c r="Z52" s="89"/>
      <c r="AA52" s="89"/>
      <c r="AB52" s="89"/>
      <c r="AC52" s="38"/>
      <c r="AD52" s="38"/>
      <c r="AE52" s="38"/>
      <c r="AF52" s="89"/>
      <c r="AG52" s="275"/>
      <c r="AH52" s="90"/>
      <c r="AI52" s="56"/>
    </row>
    <row r="53" spans="1:35" ht="20" hidden="1" customHeight="1" x14ac:dyDescent="0.25">
      <c r="B53" s="71"/>
      <c r="C53" s="42"/>
      <c r="D53" s="68"/>
      <c r="E53" s="63"/>
      <c r="F53" s="64"/>
      <c r="G53" s="64"/>
      <c r="H53" s="135"/>
      <c r="I53" s="135"/>
      <c r="J53" s="64"/>
      <c r="K53" s="64"/>
      <c r="L53" s="64"/>
      <c r="M53" s="64"/>
      <c r="N53" s="88"/>
      <c r="O53" s="88"/>
      <c r="P53" s="88"/>
      <c r="Q53" s="38"/>
      <c r="R53" s="38"/>
      <c r="S53" s="38"/>
      <c r="T53" s="38"/>
      <c r="U53" s="38"/>
      <c r="V53" s="38"/>
      <c r="W53" s="38"/>
      <c r="X53" s="38"/>
      <c r="Y53" s="38"/>
      <c r="Z53" s="89"/>
      <c r="AA53" s="89"/>
      <c r="AB53" s="89"/>
      <c r="AC53" s="38"/>
      <c r="AD53" s="38"/>
      <c r="AE53" s="38"/>
      <c r="AF53" s="89"/>
      <c r="AG53" s="275"/>
      <c r="AH53" s="90"/>
      <c r="AI53" s="56"/>
    </row>
    <row r="54" spans="1:35" ht="20" hidden="1" customHeight="1" x14ac:dyDescent="0.25">
      <c r="B54" s="71"/>
      <c r="C54" s="42"/>
      <c r="D54" s="68"/>
      <c r="E54" s="63"/>
      <c r="F54" s="64"/>
      <c r="G54" s="64"/>
      <c r="H54" s="135"/>
      <c r="I54" s="135"/>
      <c r="J54" s="64"/>
      <c r="K54" s="64"/>
      <c r="L54" s="64"/>
      <c r="M54" s="64"/>
      <c r="N54" s="88"/>
      <c r="O54" s="88"/>
      <c r="P54" s="88"/>
      <c r="Q54" s="38"/>
      <c r="R54" s="38"/>
      <c r="S54" s="38"/>
      <c r="T54" s="38"/>
      <c r="U54" s="38"/>
      <c r="V54" s="38"/>
      <c r="W54" s="38"/>
      <c r="X54" s="38"/>
      <c r="Y54" s="38"/>
      <c r="Z54" s="89"/>
      <c r="AA54" s="89"/>
      <c r="AB54" s="89"/>
      <c r="AC54" s="38"/>
      <c r="AD54" s="38"/>
      <c r="AE54" s="38"/>
      <c r="AF54" s="89"/>
      <c r="AG54" s="275"/>
      <c r="AH54" s="90"/>
      <c r="AI54" s="56"/>
    </row>
    <row r="55" spans="1:35" ht="20" hidden="1" customHeight="1" x14ac:dyDescent="0.25">
      <c r="B55" s="71"/>
      <c r="C55" s="42"/>
      <c r="D55" s="68"/>
      <c r="E55" s="63"/>
      <c r="F55" s="64"/>
      <c r="G55" s="64"/>
      <c r="H55" s="135"/>
      <c r="I55" s="135"/>
      <c r="J55" s="64"/>
      <c r="K55" s="64"/>
      <c r="L55" s="64"/>
      <c r="M55" s="64"/>
      <c r="N55" s="88"/>
      <c r="O55" s="88"/>
      <c r="P55" s="88"/>
      <c r="Q55" s="38"/>
      <c r="R55" s="38"/>
      <c r="S55" s="38"/>
      <c r="T55" s="38"/>
      <c r="U55" s="38"/>
      <c r="V55" s="38"/>
      <c r="W55" s="38"/>
      <c r="X55" s="38"/>
      <c r="Y55" s="38"/>
      <c r="Z55" s="89"/>
      <c r="AA55" s="89"/>
      <c r="AB55" s="89"/>
      <c r="AC55" s="38"/>
      <c r="AD55" s="38"/>
      <c r="AE55" s="38"/>
      <c r="AF55" s="89"/>
      <c r="AG55" s="275"/>
      <c r="AH55" s="90"/>
      <c r="AI55" s="56"/>
    </row>
    <row r="56" spans="1:35" ht="20" hidden="1" customHeight="1" x14ac:dyDescent="0.25">
      <c r="A56" s="71">
        <v>360</v>
      </c>
      <c r="B56" s="71"/>
      <c r="C56" s="42"/>
      <c r="D56" s="68"/>
      <c r="E56" s="63"/>
      <c r="F56" s="64"/>
      <c r="G56" s="64"/>
      <c r="H56" s="135"/>
      <c r="I56" s="135"/>
      <c r="J56" s="64"/>
      <c r="K56" s="64"/>
      <c r="L56" s="64"/>
      <c r="M56" s="64"/>
      <c r="N56" s="88"/>
      <c r="O56" s="88"/>
      <c r="P56" s="88"/>
      <c r="Q56" s="38"/>
      <c r="R56" s="38"/>
      <c r="S56" s="38"/>
      <c r="T56" s="38"/>
      <c r="U56" s="38"/>
      <c r="V56" s="38"/>
      <c r="W56" s="38"/>
      <c r="X56" s="38"/>
      <c r="Y56" s="38"/>
      <c r="Z56" s="89"/>
      <c r="AA56" s="89"/>
      <c r="AB56" s="89"/>
      <c r="AC56" s="38"/>
      <c r="AD56" s="38"/>
      <c r="AE56" s="38"/>
      <c r="AF56" s="89"/>
      <c r="AG56" s="275"/>
      <c r="AH56" s="90"/>
      <c r="AI56" s="56">
        <v>18</v>
      </c>
    </row>
    <row r="57" spans="1:35" ht="20" hidden="1" customHeight="1" x14ac:dyDescent="0.25">
      <c r="A57" s="71">
        <v>361</v>
      </c>
      <c r="B57" s="71"/>
      <c r="C57" s="42"/>
      <c r="D57" s="68"/>
      <c r="E57" s="63"/>
      <c r="F57" s="64"/>
      <c r="G57" s="64"/>
      <c r="H57" s="135"/>
      <c r="I57" s="135"/>
      <c r="J57" s="64"/>
      <c r="K57" s="64"/>
      <c r="L57" s="64"/>
      <c r="M57" s="64"/>
      <c r="N57" s="88"/>
      <c r="O57" s="88"/>
      <c r="P57" s="88"/>
      <c r="Q57" s="38"/>
      <c r="R57" s="38"/>
      <c r="S57" s="38"/>
      <c r="T57" s="38"/>
      <c r="U57" s="38"/>
      <c r="V57" s="38"/>
      <c r="W57" s="38"/>
      <c r="X57" s="38"/>
      <c r="Y57" s="38"/>
      <c r="Z57" s="89"/>
      <c r="AA57" s="89"/>
      <c r="AB57" s="89"/>
      <c r="AC57" s="38"/>
      <c r="AD57" s="38"/>
      <c r="AE57" s="38"/>
      <c r="AF57" s="89"/>
      <c r="AG57" s="275"/>
      <c r="AH57" s="90"/>
      <c r="AI57" s="56">
        <v>17</v>
      </c>
    </row>
    <row r="58" spans="1:35" ht="15.5" customHeight="1" x14ac:dyDescent="0.25">
      <c r="B58" s="31"/>
      <c r="C58" s="31"/>
      <c r="D58" s="7" t="s">
        <v>30</v>
      </c>
      <c r="E58" s="8"/>
      <c r="F58" s="31"/>
      <c r="G58" s="31"/>
      <c r="H58" s="34">
        <f>AVERAGE(H3:H57)</f>
        <v>186.11666666666667</v>
      </c>
      <c r="I58" s="34"/>
      <c r="J58" s="33">
        <f t="shared" ref="J58:AF58" si="0">AVERAGE(J3:J57)</f>
        <v>244.86666666666667</v>
      </c>
      <c r="K58" s="33">
        <f t="shared" si="0"/>
        <v>308.54285714285714</v>
      </c>
      <c r="L58" s="33">
        <f t="shared" si="0"/>
        <v>319.25714285714287</v>
      </c>
      <c r="M58" s="33">
        <f t="shared" si="0"/>
        <v>316</v>
      </c>
      <c r="N58" s="34">
        <f t="shared" si="0"/>
        <v>64.48571428571428</v>
      </c>
      <c r="O58" s="34">
        <f t="shared" si="0"/>
        <v>75.2</v>
      </c>
      <c r="P58" s="34">
        <f t="shared" si="0"/>
        <v>71.942857142857136</v>
      </c>
      <c r="Q58" s="175">
        <f t="shared" si="0"/>
        <v>1.1631142857142858</v>
      </c>
      <c r="R58" s="175">
        <f t="shared" si="0"/>
        <v>1.8866857142857141</v>
      </c>
      <c r="S58" s="175">
        <f t="shared" si="0"/>
        <v>3.1267999999999994</v>
      </c>
      <c r="T58" s="175">
        <f t="shared" si="0"/>
        <v>1.1532</v>
      </c>
      <c r="U58" s="175">
        <f t="shared" si="0"/>
        <v>1.8749142857142853</v>
      </c>
      <c r="V58" s="175">
        <f t="shared" si="0"/>
        <v>3.112428571428572</v>
      </c>
      <c r="W58" s="175">
        <f t="shared" si="0"/>
        <v>1.1465161290322579</v>
      </c>
      <c r="X58" s="175">
        <f t="shared" si="0"/>
        <v>1.8676774193548384</v>
      </c>
      <c r="Y58" s="175">
        <f t="shared" si="0"/>
        <v>3.1047096774193546</v>
      </c>
      <c r="Z58" s="175">
        <f t="shared" si="0"/>
        <v>1.1348</v>
      </c>
      <c r="AA58" s="175">
        <f t="shared" si="0"/>
        <v>1.8572571428571425</v>
      </c>
      <c r="AB58" s="175">
        <f t="shared" si="0"/>
        <v>3.0937428571428573</v>
      </c>
      <c r="AC58" s="175">
        <f t="shared" si="0"/>
        <v>8.6177714285714284</v>
      </c>
      <c r="AD58" s="175">
        <f t="shared" si="0"/>
        <v>8.6191470588235308</v>
      </c>
      <c r="AE58" s="175">
        <f t="shared" si="0"/>
        <v>8.6993333333333318</v>
      </c>
      <c r="AF58" s="175">
        <f t="shared" si="0"/>
        <v>8.5504285714285722</v>
      </c>
      <c r="AG58" s="32">
        <v>20.05</v>
      </c>
      <c r="AH58" s="33">
        <f>AVERAGE(AH3:AH57)</f>
        <v>653.71428571428567</v>
      </c>
      <c r="AI58" s="56" t="e">
        <f>CONCATENATE(#REF! &amp; "." &amp; AH58)</f>
        <v>#REF!</v>
      </c>
    </row>
    <row r="59" spans="1:35" ht="15.5" customHeight="1" x14ac:dyDescent="0.25">
      <c r="B59" s="31"/>
      <c r="C59" s="31"/>
      <c r="D59" s="7" t="s">
        <v>31</v>
      </c>
      <c r="E59" s="8"/>
      <c r="F59" s="31"/>
      <c r="G59" s="31"/>
      <c r="H59" s="34">
        <f>MAX(H3:H57)</f>
        <v>203.8</v>
      </c>
      <c r="I59" s="34"/>
      <c r="J59" s="33">
        <f t="shared" ref="J59:AH59" si="1">MAX(J3:J57)</f>
        <v>266</v>
      </c>
      <c r="K59" s="33">
        <f t="shared" si="1"/>
        <v>332</v>
      </c>
      <c r="L59" s="33">
        <f t="shared" si="1"/>
        <v>348</v>
      </c>
      <c r="M59" s="33">
        <f t="shared" si="1"/>
        <v>341</v>
      </c>
      <c r="N59" s="34">
        <f t="shared" si="1"/>
        <v>78</v>
      </c>
      <c r="O59" s="34">
        <f t="shared" si="1"/>
        <v>89</v>
      </c>
      <c r="P59" s="34">
        <f t="shared" si="1"/>
        <v>92</v>
      </c>
      <c r="Q59" s="175">
        <f t="shared" si="1"/>
        <v>1.4870000000000001</v>
      </c>
      <c r="R59" s="175">
        <f t="shared" si="1"/>
        <v>2.2330000000000001</v>
      </c>
      <c r="S59" s="175">
        <f t="shared" si="1"/>
        <v>3.5169999999999999</v>
      </c>
      <c r="T59" s="175">
        <f t="shared" si="1"/>
        <v>1.3240000000000001</v>
      </c>
      <c r="U59" s="175">
        <f t="shared" si="1"/>
        <v>2.052</v>
      </c>
      <c r="V59" s="175">
        <f t="shared" si="1"/>
        <v>3.3180000000000001</v>
      </c>
      <c r="W59" s="175">
        <f t="shared" si="1"/>
        <v>1.2609999999999999</v>
      </c>
      <c r="X59" s="175">
        <f t="shared" si="1"/>
        <v>1.98</v>
      </c>
      <c r="Y59" s="175">
        <f t="shared" si="1"/>
        <v>3.32</v>
      </c>
      <c r="Z59" s="175">
        <f t="shared" si="1"/>
        <v>1.252</v>
      </c>
      <c r="AA59" s="175">
        <f t="shared" si="1"/>
        <v>1.9870000000000001</v>
      </c>
      <c r="AB59" s="175">
        <f t="shared" si="1"/>
        <v>3.3039999999999998</v>
      </c>
      <c r="AC59" s="175">
        <f t="shared" si="1"/>
        <v>9.3160000000000007</v>
      </c>
      <c r="AD59" s="175">
        <f t="shared" si="1"/>
        <v>9.3670000000000009</v>
      </c>
      <c r="AE59" s="175">
        <f t="shared" si="1"/>
        <v>9.3800000000000008</v>
      </c>
      <c r="AF59" s="175">
        <f t="shared" si="1"/>
        <v>9.3160000000000007</v>
      </c>
      <c r="AG59" s="32">
        <v>21.08</v>
      </c>
      <c r="AH59" s="33">
        <f t="shared" si="1"/>
        <v>1080</v>
      </c>
      <c r="AI59" s="56" t="e">
        <f>CONCATENATE(#REF! &amp; "." &amp; AH59)</f>
        <v>#REF!</v>
      </c>
    </row>
    <row r="60" spans="1:35" ht="15.5" customHeight="1" x14ac:dyDescent="0.25">
      <c r="B60" s="31"/>
      <c r="C60" s="31"/>
      <c r="D60" s="7" t="s">
        <v>32</v>
      </c>
      <c r="E60" s="8"/>
      <c r="F60" s="31"/>
      <c r="G60" s="31"/>
      <c r="H60" s="34">
        <f>MIN(H3:H57)</f>
        <v>173.1</v>
      </c>
      <c r="I60" s="34"/>
      <c r="J60" s="33">
        <f t="shared" ref="J60:AH60" si="2">MIN(J3:J57)</f>
        <v>225</v>
      </c>
      <c r="K60" s="33">
        <f t="shared" si="2"/>
        <v>286</v>
      </c>
      <c r="L60" s="33">
        <f t="shared" si="2"/>
        <v>298</v>
      </c>
      <c r="M60" s="33">
        <f t="shared" si="2"/>
        <v>291</v>
      </c>
      <c r="N60" s="34">
        <f t="shared" si="2"/>
        <v>51</v>
      </c>
      <c r="O60" s="34">
        <f t="shared" si="2"/>
        <v>58</v>
      </c>
      <c r="P60" s="34">
        <f t="shared" si="2"/>
        <v>57</v>
      </c>
      <c r="Q60" s="175">
        <f t="shared" si="2"/>
        <v>1.0580000000000001</v>
      </c>
      <c r="R60" s="175">
        <f t="shared" si="2"/>
        <v>1.772</v>
      </c>
      <c r="S60" s="175">
        <f t="shared" si="2"/>
        <v>2.931</v>
      </c>
      <c r="T60" s="175">
        <f t="shared" si="2"/>
        <v>1.0549999999999999</v>
      </c>
      <c r="U60" s="175">
        <f t="shared" si="2"/>
        <v>1.774</v>
      </c>
      <c r="V60" s="175">
        <f t="shared" si="2"/>
        <v>2.9460000000000002</v>
      </c>
      <c r="W60" s="175">
        <f t="shared" si="2"/>
        <v>1.05</v>
      </c>
      <c r="X60" s="175">
        <f t="shared" si="2"/>
        <v>1.764</v>
      </c>
      <c r="Y60" s="175">
        <f t="shared" si="2"/>
        <v>2.9529999999999998</v>
      </c>
      <c r="Z60" s="175">
        <f t="shared" si="2"/>
        <v>1.05</v>
      </c>
      <c r="AA60" s="175">
        <f t="shared" si="2"/>
        <v>1.764</v>
      </c>
      <c r="AB60" s="175">
        <f t="shared" si="2"/>
        <v>2.931</v>
      </c>
      <c r="AC60" s="175">
        <f t="shared" si="2"/>
        <v>8.0760000000000005</v>
      </c>
      <c r="AD60" s="175">
        <f t="shared" si="2"/>
        <v>8.1690000000000005</v>
      </c>
      <c r="AE60" s="175">
        <f t="shared" si="2"/>
        <v>8.2249999999999996</v>
      </c>
      <c r="AF60" s="175">
        <f t="shared" si="2"/>
        <v>8.0760000000000005</v>
      </c>
      <c r="AG60" s="32">
        <v>18.03</v>
      </c>
      <c r="AH60" s="33">
        <f t="shared" si="2"/>
        <v>280</v>
      </c>
      <c r="AI60" s="56" t="e">
        <f>CONCATENATE(#REF! &amp; "." &amp; AH60)</f>
        <v>#REF!</v>
      </c>
    </row>
    <row r="61" spans="1:35" ht="6.5" customHeight="1" x14ac:dyDescent="0.25">
      <c r="B61" s="30"/>
      <c r="C61" s="52"/>
      <c r="D61" s="109"/>
      <c r="E61" s="110"/>
      <c r="F61" s="52"/>
      <c r="G61" s="52"/>
      <c r="H61" s="108"/>
      <c r="I61" s="108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108"/>
      <c r="AA61" s="108"/>
      <c r="AB61" s="108"/>
      <c r="AC61" s="52"/>
      <c r="AD61" s="52"/>
      <c r="AE61" s="52"/>
      <c r="AF61" s="108"/>
      <c r="AG61" s="281"/>
      <c r="AH61" s="40"/>
      <c r="AI61" s="56" t="e">
        <f>CONCATENATE(AF61 &amp; "." &amp;#REF!)</f>
        <v>#REF!</v>
      </c>
    </row>
    <row r="62" spans="1:35" hidden="1" x14ac:dyDescent="0.35">
      <c r="D62" s="27"/>
      <c r="E62" s="27"/>
      <c r="N62" s="27"/>
      <c r="O62" s="27"/>
      <c r="P62" s="27"/>
      <c r="Z62" s="27"/>
      <c r="AA62" s="27"/>
      <c r="AB62" s="27"/>
      <c r="AF62" s="27"/>
      <c r="AG62" s="278"/>
      <c r="AH62" s="27"/>
    </row>
    <row r="63" spans="1:35" hidden="1" x14ac:dyDescent="0.35">
      <c r="D63" s="27"/>
      <c r="E63" s="27"/>
      <c r="N63" s="27"/>
      <c r="O63" s="27"/>
      <c r="P63" s="27"/>
      <c r="Z63" s="27"/>
      <c r="AA63" s="27"/>
      <c r="AB63" s="27"/>
      <c r="AF63" s="27"/>
      <c r="AG63" s="278"/>
      <c r="AH63" s="27"/>
    </row>
    <row r="64" spans="1:35" hidden="1" x14ac:dyDescent="0.35">
      <c r="D64" s="27"/>
      <c r="E64" s="27"/>
      <c r="N64" s="27"/>
      <c r="O64" s="27"/>
      <c r="P64" s="27"/>
      <c r="Z64" s="27"/>
      <c r="AA64" s="27"/>
      <c r="AB64" s="27"/>
      <c r="AF64" s="27"/>
      <c r="AG64" s="278"/>
      <c r="AH64" s="27"/>
    </row>
    <row r="65" spans="4:34" hidden="1" x14ac:dyDescent="0.35">
      <c r="D65" s="27"/>
      <c r="E65" s="27"/>
      <c r="N65" s="27"/>
      <c r="O65" s="27"/>
      <c r="P65" s="27"/>
      <c r="Z65" s="27"/>
      <c r="AA65" s="27"/>
      <c r="AB65" s="27"/>
      <c r="AF65" s="27"/>
      <c r="AG65" s="278"/>
      <c r="AH65" s="27"/>
    </row>
    <row r="66" spans="4:34" hidden="1" x14ac:dyDescent="0.35">
      <c r="D66" s="27"/>
      <c r="E66" s="27"/>
      <c r="N66" s="27"/>
      <c r="O66" s="27"/>
      <c r="P66" s="27"/>
      <c r="Z66" s="27"/>
      <c r="AA66" s="27"/>
      <c r="AB66" s="27"/>
      <c r="AF66" s="27"/>
      <c r="AG66" s="278"/>
      <c r="AH66" s="27"/>
    </row>
    <row r="67" spans="4:34" hidden="1" x14ac:dyDescent="0.35">
      <c r="D67" s="27"/>
      <c r="E67" s="27"/>
      <c r="N67" s="27"/>
      <c r="O67" s="27"/>
      <c r="P67" s="27"/>
      <c r="Z67" s="27"/>
      <c r="AA67" s="27"/>
      <c r="AB67" s="27"/>
      <c r="AF67" s="27"/>
      <c r="AG67" s="278"/>
      <c r="AH67" s="27"/>
    </row>
    <row r="68" spans="4:34" hidden="1" x14ac:dyDescent="0.35">
      <c r="D68" s="27"/>
      <c r="E68" s="27"/>
      <c r="N68" s="27"/>
      <c r="O68" s="27"/>
      <c r="P68" s="27"/>
      <c r="Z68" s="27"/>
      <c r="AA68" s="27"/>
      <c r="AB68" s="27"/>
      <c r="AF68" s="27"/>
      <c r="AG68" s="278"/>
      <c r="AH68" s="27"/>
    </row>
    <row r="69" spans="4:34" hidden="1" x14ac:dyDescent="0.35">
      <c r="D69" s="27"/>
      <c r="E69" s="27"/>
      <c r="N69" s="27"/>
      <c r="O69" s="27"/>
      <c r="P69" s="27"/>
      <c r="Z69" s="27"/>
      <c r="AA69" s="27"/>
      <c r="AB69" s="27"/>
      <c r="AF69" s="27"/>
      <c r="AG69" s="278"/>
      <c r="AH69" s="27"/>
    </row>
    <row r="70" spans="4:34" hidden="1" x14ac:dyDescent="0.35">
      <c r="D70" s="27"/>
      <c r="E70" s="27"/>
      <c r="N70" s="27"/>
      <c r="O70" s="27"/>
      <c r="P70" s="27"/>
      <c r="Z70" s="27"/>
      <c r="AA70" s="27"/>
      <c r="AB70" s="27"/>
      <c r="AF70" s="27"/>
      <c r="AG70" s="278"/>
      <c r="AH70" s="27"/>
    </row>
    <row r="71" spans="4:34" hidden="1" x14ac:dyDescent="0.35">
      <c r="D71" s="27"/>
      <c r="E71" s="27"/>
      <c r="N71" s="27"/>
      <c r="O71" s="27"/>
      <c r="P71" s="27"/>
      <c r="Z71" s="27"/>
      <c r="AA71" s="27"/>
      <c r="AB71" s="27"/>
      <c r="AF71" s="27"/>
      <c r="AG71" s="278"/>
      <c r="AH71" s="27"/>
    </row>
    <row r="72" spans="4:34" hidden="1" x14ac:dyDescent="0.35">
      <c r="D72" s="27"/>
      <c r="E72" s="27"/>
      <c r="N72" s="27"/>
      <c r="O72" s="27"/>
      <c r="P72" s="27"/>
      <c r="Z72" s="27"/>
      <c r="AA72" s="27"/>
      <c r="AB72" s="27"/>
      <c r="AF72" s="27"/>
      <c r="AG72" s="278"/>
      <c r="AH72" s="27"/>
    </row>
    <row r="73" spans="4:34" hidden="1" x14ac:dyDescent="0.35">
      <c r="D73" s="27"/>
      <c r="E73" s="27"/>
      <c r="N73" s="27"/>
      <c r="O73" s="27"/>
      <c r="P73" s="27"/>
      <c r="Z73" s="27"/>
      <c r="AA73" s="27"/>
      <c r="AB73" s="27"/>
      <c r="AF73" s="27"/>
      <c r="AG73" s="278"/>
      <c r="AH73" s="27"/>
    </row>
    <row r="74" spans="4:34" hidden="1" x14ac:dyDescent="0.35">
      <c r="D74" s="27"/>
      <c r="E74" s="27"/>
      <c r="N74" s="27"/>
      <c r="O74" s="27"/>
      <c r="P74" s="27"/>
      <c r="Z74" s="27"/>
      <c r="AA74" s="27"/>
      <c r="AB74" s="27"/>
      <c r="AF74" s="27"/>
      <c r="AG74" s="278"/>
      <c r="AH74" s="27"/>
    </row>
    <row r="75" spans="4:34" hidden="1" x14ac:dyDescent="0.35">
      <c r="D75" s="27"/>
      <c r="E75" s="27"/>
      <c r="N75" s="27"/>
      <c r="O75" s="27"/>
      <c r="P75" s="27"/>
      <c r="Z75" s="27"/>
      <c r="AA75" s="27"/>
      <c r="AB75" s="27"/>
      <c r="AF75" s="27"/>
      <c r="AG75" s="278"/>
      <c r="AH75" s="27"/>
    </row>
    <row r="76" spans="4:34" hidden="1" x14ac:dyDescent="0.35">
      <c r="D76" s="27"/>
      <c r="E76" s="27"/>
      <c r="N76" s="27"/>
      <c r="O76" s="27"/>
      <c r="P76" s="27"/>
      <c r="Z76" s="27"/>
      <c r="AA76" s="27"/>
      <c r="AB76" s="27"/>
      <c r="AF76" s="27"/>
      <c r="AG76" s="278"/>
      <c r="AH76" s="27"/>
    </row>
    <row r="77" spans="4:34" hidden="1" x14ac:dyDescent="0.35">
      <c r="D77" s="27"/>
      <c r="E77" s="27"/>
      <c r="N77" s="27"/>
      <c r="O77" s="27"/>
      <c r="P77" s="27"/>
      <c r="Z77" s="27"/>
      <c r="AA77" s="27"/>
      <c r="AB77" s="27"/>
      <c r="AF77" s="27"/>
      <c r="AG77" s="278"/>
      <c r="AH77" s="27"/>
    </row>
    <row r="78" spans="4:34" hidden="1" x14ac:dyDescent="0.35">
      <c r="D78" s="27"/>
      <c r="E78" s="27"/>
      <c r="N78" s="27"/>
      <c r="O78" s="27"/>
      <c r="P78" s="27"/>
      <c r="Z78" s="27"/>
      <c r="AA78" s="27"/>
      <c r="AB78" s="27"/>
      <c r="AF78" s="27"/>
      <c r="AG78" s="278"/>
      <c r="AH78" s="27"/>
    </row>
    <row r="79" spans="4:34" hidden="1" x14ac:dyDescent="0.35">
      <c r="D79" s="27"/>
      <c r="E79" s="27"/>
      <c r="N79" s="27"/>
      <c r="O79" s="27"/>
      <c r="P79" s="27"/>
      <c r="Z79" s="27"/>
      <c r="AA79" s="27"/>
      <c r="AB79" s="27"/>
      <c r="AF79" s="27"/>
      <c r="AG79" s="278"/>
      <c r="AH79" s="27"/>
    </row>
    <row r="80" spans="4:34" hidden="1" x14ac:dyDescent="0.35">
      <c r="D80" s="27"/>
      <c r="E80" s="27"/>
      <c r="N80" s="27"/>
      <c r="O80" s="27"/>
      <c r="P80" s="27"/>
      <c r="Z80" s="27"/>
      <c r="AA80" s="27"/>
      <c r="AB80" s="27"/>
      <c r="AF80" s="27"/>
      <c r="AG80" s="278"/>
      <c r="AH80" s="27"/>
    </row>
    <row r="81" spans="4:34" hidden="1" x14ac:dyDescent="0.35">
      <c r="D81" s="27"/>
      <c r="E81" s="27"/>
      <c r="N81" s="27"/>
      <c r="O81" s="27"/>
      <c r="P81" s="27"/>
      <c r="Z81" s="27"/>
      <c r="AA81" s="27"/>
      <c r="AB81" s="27"/>
      <c r="AF81" s="27"/>
      <c r="AG81" s="278"/>
      <c r="AH81" s="27"/>
    </row>
    <row r="82" spans="4:34" hidden="1" x14ac:dyDescent="0.35">
      <c r="D82" s="27"/>
      <c r="E82" s="27"/>
      <c r="N82" s="27"/>
      <c r="O82" s="27"/>
      <c r="P82" s="27"/>
      <c r="Z82" s="27"/>
      <c r="AA82" s="27"/>
      <c r="AB82" s="27"/>
      <c r="AF82" s="27"/>
      <c r="AG82" s="278"/>
      <c r="AH82" s="27"/>
    </row>
    <row r="83" spans="4:34" hidden="1" x14ac:dyDescent="0.35">
      <c r="D83" s="27"/>
      <c r="E83" s="27"/>
      <c r="N83" s="27"/>
      <c r="O83" s="27"/>
      <c r="P83" s="27"/>
      <c r="Z83" s="27"/>
      <c r="AA83" s="27"/>
      <c r="AB83" s="27"/>
      <c r="AF83" s="27"/>
      <c r="AG83" s="278"/>
      <c r="AH83" s="27"/>
    </row>
    <row r="84" spans="4:34" hidden="1" x14ac:dyDescent="0.35">
      <c r="D84" s="27"/>
      <c r="E84" s="27"/>
      <c r="N84" s="27"/>
      <c r="O84" s="27"/>
      <c r="P84" s="27"/>
      <c r="Z84" s="27"/>
      <c r="AA84" s="27"/>
      <c r="AB84" s="27"/>
      <c r="AF84" s="27"/>
      <c r="AG84" s="278"/>
      <c r="AH84" s="27"/>
    </row>
    <row r="85" spans="4:34" hidden="1" x14ac:dyDescent="0.35">
      <c r="D85" s="27"/>
      <c r="E85" s="27"/>
      <c r="N85" s="27"/>
      <c r="O85" s="27"/>
      <c r="P85" s="27"/>
      <c r="Z85" s="27"/>
      <c r="AA85" s="27"/>
      <c r="AB85" s="27"/>
      <c r="AF85" s="27"/>
      <c r="AG85" s="278"/>
      <c r="AH85" s="27"/>
    </row>
    <row r="86" spans="4:34" hidden="1" x14ac:dyDescent="0.35">
      <c r="D86" s="27"/>
      <c r="E86" s="27"/>
      <c r="N86" s="27"/>
      <c r="O86" s="27"/>
      <c r="P86" s="27"/>
      <c r="Z86" s="27"/>
      <c r="AA86" s="27"/>
      <c r="AB86" s="27"/>
      <c r="AF86" s="27"/>
      <c r="AG86" s="278"/>
      <c r="AH86" s="27"/>
    </row>
    <row r="87" spans="4:34" hidden="1" x14ac:dyDescent="0.35">
      <c r="D87" s="27"/>
      <c r="E87" s="27"/>
      <c r="N87" s="27"/>
      <c r="O87" s="27"/>
      <c r="P87" s="27"/>
      <c r="Z87" s="27"/>
      <c r="AA87" s="27"/>
      <c r="AB87" s="27"/>
      <c r="AF87" s="27"/>
      <c r="AG87" s="278"/>
      <c r="AH87" s="27"/>
    </row>
    <row r="88" spans="4:34" hidden="1" x14ac:dyDescent="0.35">
      <c r="D88" s="27"/>
      <c r="E88" s="27"/>
      <c r="N88" s="27"/>
      <c r="O88" s="27"/>
      <c r="P88" s="27"/>
      <c r="Z88" s="27"/>
      <c r="AA88" s="27"/>
      <c r="AB88" s="27"/>
      <c r="AF88" s="27"/>
      <c r="AG88" s="278"/>
      <c r="AH88" s="27"/>
    </row>
    <row r="89" spans="4:34" hidden="1" x14ac:dyDescent="0.35">
      <c r="D89" s="27"/>
      <c r="E89" s="27"/>
      <c r="N89" s="27"/>
      <c r="O89" s="27"/>
      <c r="P89" s="27"/>
      <c r="Z89" s="27"/>
      <c r="AA89" s="27"/>
      <c r="AB89" s="27"/>
      <c r="AF89" s="27"/>
      <c r="AG89" s="278"/>
      <c r="AH89" s="27"/>
    </row>
    <row r="90" spans="4:34" hidden="1" x14ac:dyDescent="0.35">
      <c r="D90" s="27"/>
      <c r="E90" s="27"/>
      <c r="N90" s="27"/>
      <c r="O90" s="27"/>
      <c r="P90" s="27"/>
      <c r="Z90" s="27"/>
      <c r="AA90" s="27"/>
      <c r="AB90" s="27"/>
      <c r="AF90" s="27"/>
      <c r="AG90" s="278"/>
      <c r="AH90" s="27"/>
    </row>
    <row r="91" spans="4:34" hidden="1" x14ac:dyDescent="0.35">
      <c r="D91" s="27"/>
      <c r="E91" s="27"/>
      <c r="N91" s="27"/>
      <c r="O91" s="27"/>
      <c r="P91" s="27"/>
      <c r="Z91" s="27"/>
      <c r="AA91" s="27"/>
      <c r="AB91" s="27"/>
      <c r="AF91" s="27"/>
      <c r="AG91" s="278"/>
      <c r="AH91" s="27"/>
    </row>
    <row r="92" spans="4:34" hidden="1" x14ac:dyDescent="0.35">
      <c r="D92" s="27"/>
      <c r="E92" s="27"/>
      <c r="N92" s="27"/>
      <c r="O92" s="27"/>
      <c r="P92" s="27"/>
      <c r="Z92" s="27"/>
      <c r="AA92" s="27"/>
      <c r="AB92" s="27"/>
      <c r="AF92" s="27"/>
      <c r="AG92" s="278"/>
      <c r="AH92" s="27"/>
    </row>
    <row r="93" spans="4:34" hidden="1" x14ac:dyDescent="0.35">
      <c r="D93" s="27"/>
      <c r="E93" s="27"/>
      <c r="N93" s="27"/>
      <c r="O93" s="27"/>
      <c r="P93" s="27"/>
      <c r="Z93" s="27"/>
      <c r="AA93" s="27"/>
      <c r="AB93" s="27"/>
      <c r="AF93" s="27"/>
      <c r="AG93" s="278"/>
      <c r="AH93" s="27"/>
    </row>
    <row r="94" spans="4:34" hidden="1" x14ac:dyDescent="0.35">
      <c r="D94" s="27"/>
      <c r="E94" s="27"/>
      <c r="N94" s="27"/>
      <c r="O94" s="27"/>
      <c r="P94" s="27"/>
      <c r="Z94" s="27"/>
      <c r="AA94" s="27"/>
      <c r="AB94" s="27"/>
      <c r="AF94" s="27"/>
      <c r="AG94" s="278"/>
      <c r="AH94" s="27"/>
    </row>
    <row r="95" spans="4:34" hidden="1" x14ac:dyDescent="0.35">
      <c r="D95" s="27"/>
      <c r="E95" s="27"/>
      <c r="N95" s="27"/>
      <c r="O95" s="27"/>
      <c r="P95" s="27"/>
      <c r="Z95" s="27"/>
      <c r="AA95" s="27"/>
      <c r="AB95" s="27"/>
      <c r="AF95" s="27"/>
      <c r="AG95" s="278"/>
      <c r="AH95" s="27"/>
    </row>
    <row r="96" spans="4:34" hidden="1" x14ac:dyDescent="0.35">
      <c r="D96" s="27"/>
      <c r="E96" s="27"/>
      <c r="N96" s="27"/>
      <c r="O96" s="27"/>
      <c r="P96" s="27"/>
      <c r="Z96" s="27"/>
      <c r="AA96" s="27"/>
      <c r="AB96" s="27"/>
      <c r="AF96" s="27"/>
      <c r="AG96" s="278"/>
      <c r="AH96" s="27"/>
    </row>
    <row r="97" spans="4:34" hidden="1" x14ac:dyDescent="0.35">
      <c r="D97" s="27"/>
      <c r="E97" s="27"/>
      <c r="N97" s="27"/>
      <c r="O97" s="27"/>
      <c r="P97" s="27"/>
      <c r="Z97" s="27"/>
      <c r="AA97" s="27"/>
      <c r="AB97" s="27"/>
      <c r="AF97" s="27"/>
      <c r="AG97" s="278"/>
      <c r="AH97" s="27"/>
    </row>
    <row r="98" spans="4:34" hidden="1" x14ac:dyDescent="0.35">
      <c r="D98" s="27"/>
      <c r="E98" s="27"/>
      <c r="N98" s="27"/>
      <c r="O98" s="27"/>
      <c r="P98" s="27"/>
      <c r="Z98" s="27"/>
      <c r="AA98" s="27"/>
      <c r="AB98" s="27"/>
      <c r="AF98" s="27"/>
      <c r="AG98" s="278"/>
      <c r="AH98" s="27"/>
    </row>
    <row r="99" spans="4:34" hidden="1" x14ac:dyDescent="0.35">
      <c r="D99" s="27"/>
      <c r="E99" s="27"/>
      <c r="N99" s="27"/>
      <c r="O99" s="27"/>
      <c r="P99" s="27"/>
      <c r="Z99" s="27"/>
      <c r="AA99" s="27"/>
      <c r="AB99" s="27"/>
      <c r="AF99" s="27"/>
      <c r="AG99" s="278"/>
      <c r="AH99" s="27"/>
    </row>
    <row r="100" spans="4:34" hidden="1" x14ac:dyDescent="0.35">
      <c r="D100" s="27"/>
      <c r="E100" s="27"/>
      <c r="N100" s="27"/>
      <c r="O100" s="27"/>
      <c r="P100" s="27"/>
      <c r="Z100" s="27"/>
      <c r="AA100" s="27"/>
      <c r="AB100" s="27"/>
      <c r="AF100" s="27"/>
      <c r="AG100" s="278"/>
      <c r="AH100" s="27"/>
    </row>
    <row r="101" spans="4:34" hidden="1" x14ac:dyDescent="0.35">
      <c r="D101" s="27"/>
      <c r="E101" s="27"/>
      <c r="N101" s="27"/>
      <c r="O101" s="27"/>
      <c r="P101" s="27"/>
      <c r="Z101" s="27"/>
      <c r="AA101" s="27"/>
      <c r="AB101" s="27"/>
      <c r="AF101" s="27"/>
      <c r="AG101" s="278"/>
      <c r="AH101" s="27"/>
    </row>
    <row r="102" spans="4:34" hidden="1" x14ac:dyDescent="0.35">
      <c r="D102" s="27"/>
      <c r="E102" s="27"/>
      <c r="N102" s="27"/>
      <c r="O102" s="27"/>
      <c r="P102" s="27"/>
      <c r="Z102" s="27"/>
      <c r="AA102" s="27"/>
      <c r="AB102" s="27"/>
      <c r="AF102" s="27"/>
      <c r="AG102" s="278"/>
      <c r="AH102" s="27"/>
    </row>
    <row r="103" spans="4:34" hidden="1" x14ac:dyDescent="0.35">
      <c r="D103" s="27"/>
      <c r="E103" s="27"/>
      <c r="N103" s="27"/>
      <c r="O103" s="27"/>
      <c r="P103" s="27"/>
      <c r="Z103" s="27"/>
      <c r="AA103" s="27"/>
      <c r="AB103" s="27"/>
      <c r="AF103" s="27"/>
      <c r="AG103" s="278"/>
      <c r="AH103" s="27"/>
    </row>
    <row r="104" spans="4:34" hidden="1" x14ac:dyDescent="0.35">
      <c r="D104" s="27"/>
      <c r="E104" s="27"/>
      <c r="N104" s="27"/>
      <c r="O104" s="27"/>
      <c r="P104" s="27"/>
      <c r="Z104" s="27"/>
      <c r="AA104" s="27"/>
      <c r="AB104" s="27"/>
      <c r="AF104" s="27"/>
      <c r="AG104" s="278"/>
      <c r="AH104" s="27"/>
    </row>
    <row r="105" spans="4:34" hidden="1" x14ac:dyDescent="0.35">
      <c r="D105" s="27"/>
      <c r="E105" s="27"/>
      <c r="N105" s="27"/>
      <c r="O105" s="27"/>
      <c r="P105" s="27"/>
      <c r="Z105" s="27"/>
      <c r="AA105" s="27"/>
      <c r="AB105" s="27"/>
      <c r="AF105" s="27"/>
      <c r="AG105" s="278"/>
      <c r="AH105" s="27"/>
    </row>
    <row r="106" spans="4:34" hidden="1" x14ac:dyDescent="0.35">
      <c r="D106" s="27"/>
      <c r="E106" s="27"/>
      <c r="N106" s="27"/>
      <c r="O106" s="27"/>
      <c r="P106" s="27"/>
      <c r="Z106" s="27"/>
      <c r="AA106" s="27"/>
      <c r="AB106" s="27"/>
      <c r="AF106" s="27"/>
      <c r="AG106" s="278"/>
      <c r="AH106" s="27"/>
    </row>
    <row r="107" spans="4:34" hidden="1" x14ac:dyDescent="0.35">
      <c r="D107" s="27"/>
      <c r="E107" s="27"/>
      <c r="N107" s="27"/>
      <c r="O107" s="27"/>
      <c r="P107" s="27"/>
      <c r="Z107" s="27"/>
      <c r="AA107" s="27"/>
      <c r="AB107" s="27"/>
      <c r="AF107" s="27"/>
      <c r="AG107" s="278"/>
      <c r="AH107" s="27"/>
    </row>
    <row r="108" spans="4:34" hidden="1" x14ac:dyDescent="0.35">
      <c r="D108" s="27"/>
      <c r="E108" s="27"/>
      <c r="N108" s="27"/>
      <c r="O108" s="27"/>
      <c r="P108" s="27"/>
      <c r="Z108" s="27"/>
      <c r="AA108" s="27"/>
      <c r="AB108" s="27"/>
      <c r="AF108" s="27"/>
      <c r="AG108" s="278"/>
      <c r="AH108" s="27"/>
    </row>
    <row r="109" spans="4:34" hidden="1" x14ac:dyDescent="0.35">
      <c r="D109" s="27"/>
      <c r="E109" s="27"/>
      <c r="N109" s="27"/>
      <c r="O109" s="27"/>
      <c r="P109" s="27"/>
      <c r="Z109" s="27"/>
      <c r="AA109" s="27"/>
      <c r="AB109" s="27"/>
      <c r="AF109" s="27"/>
      <c r="AG109" s="278"/>
      <c r="AH109" s="27"/>
    </row>
    <row r="110" spans="4:34" hidden="1" x14ac:dyDescent="0.35">
      <c r="D110" s="27"/>
      <c r="E110" s="27"/>
      <c r="N110" s="27"/>
      <c r="O110" s="27"/>
      <c r="P110" s="27"/>
      <c r="Z110" s="27"/>
      <c r="AA110" s="27"/>
      <c r="AB110" s="27"/>
      <c r="AF110" s="27"/>
      <c r="AG110" s="278"/>
      <c r="AH110" s="27"/>
    </row>
    <row r="111" spans="4:34" hidden="1" x14ac:dyDescent="0.35">
      <c r="D111" s="27"/>
      <c r="E111" s="27"/>
      <c r="N111" s="27"/>
      <c r="O111" s="27"/>
      <c r="P111" s="27"/>
      <c r="Z111" s="27"/>
      <c r="AA111" s="27"/>
      <c r="AB111" s="27"/>
      <c r="AF111" s="27"/>
      <c r="AG111" s="278"/>
      <c r="AH111" s="27"/>
    </row>
    <row r="112" spans="4:34" hidden="1" x14ac:dyDescent="0.35">
      <c r="D112" s="27"/>
      <c r="E112" s="27"/>
      <c r="N112" s="27"/>
      <c r="O112" s="27"/>
      <c r="P112" s="27"/>
      <c r="Z112" s="27"/>
      <c r="AA112" s="27"/>
      <c r="AB112" s="27"/>
      <c r="AF112" s="27"/>
      <c r="AG112" s="278"/>
      <c r="AH112" s="27"/>
    </row>
    <row r="113" spans="4:34" hidden="1" x14ac:dyDescent="0.35">
      <c r="D113" s="27"/>
      <c r="E113" s="27"/>
      <c r="N113" s="27"/>
      <c r="O113" s="27"/>
      <c r="P113" s="27"/>
      <c r="Z113" s="27"/>
      <c r="AA113" s="27"/>
      <c r="AB113" s="27"/>
      <c r="AF113" s="27"/>
      <c r="AG113" s="278"/>
      <c r="AH113" s="27"/>
    </row>
    <row r="114" spans="4:34" hidden="1" x14ac:dyDescent="0.35">
      <c r="D114" s="27"/>
      <c r="E114" s="27"/>
      <c r="N114" s="27"/>
      <c r="O114" s="27"/>
      <c r="P114" s="27"/>
      <c r="Z114" s="27"/>
      <c r="AA114" s="27"/>
      <c r="AB114" s="27"/>
      <c r="AF114" s="27"/>
      <c r="AG114" s="278"/>
      <c r="AH114" s="27"/>
    </row>
    <row r="115" spans="4:34" hidden="1" x14ac:dyDescent="0.35">
      <c r="D115" s="27"/>
      <c r="E115" s="27"/>
      <c r="N115" s="27"/>
      <c r="O115" s="27"/>
      <c r="P115" s="27"/>
      <c r="Z115" s="27"/>
      <c r="AA115" s="27"/>
      <c r="AB115" s="27"/>
      <c r="AF115" s="27"/>
      <c r="AG115" s="278"/>
      <c r="AH115" s="27"/>
    </row>
    <row r="116" spans="4:34" hidden="1" x14ac:dyDescent="0.35">
      <c r="D116" s="27"/>
      <c r="E116" s="27"/>
      <c r="N116" s="27"/>
      <c r="O116" s="27"/>
      <c r="P116" s="27"/>
      <c r="Z116" s="27"/>
      <c r="AA116" s="27"/>
      <c r="AB116" s="27"/>
      <c r="AF116" s="27"/>
      <c r="AG116" s="278"/>
      <c r="AH116" s="27"/>
    </row>
    <row r="117" spans="4:34" hidden="1" x14ac:dyDescent="0.35">
      <c r="D117" s="27"/>
      <c r="E117" s="27"/>
      <c r="N117" s="27"/>
      <c r="O117" s="27"/>
      <c r="P117" s="27"/>
      <c r="Z117" s="27"/>
      <c r="AA117" s="27"/>
      <c r="AB117" s="27"/>
      <c r="AF117" s="27"/>
      <c r="AG117" s="278"/>
      <c r="AH117" s="27"/>
    </row>
    <row r="118" spans="4:34" hidden="1" x14ac:dyDescent="0.35">
      <c r="D118" s="27"/>
      <c r="E118" s="27"/>
      <c r="N118" s="27"/>
      <c r="O118" s="27"/>
      <c r="P118" s="27"/>
      <c r="Z118" s="27"/>
      <c r="AA118" s="27"/>
      <c r="AB118" s="27"/>
      <c r="AF118" s="27"/>
      <c r="AG118" s="278"/>
      <c r="AH118" s="27"/>
    </row>
    <row r="119" spans="4:34" hidden="1" x14ac:dyDescent="0.35">
      <c r="D119" s="27"/>
      <c r="E119" s="27"/>
      <c r="N119" s="27"/>
      <c r="O119" s="27"/>
      <c r="P119" s="27"/>
      <c r="Z119" s="27"/>
      <c r="AA119" s="27"/>
      <c r="AB119" s="27"/>
      <c r="AF119" s="27"/>
      <c r="AG119" s="278"/>
      <c r="AH119" s="27"/>
    </row>
    <row r="120" spans="4:34" hidden="1" x14ac:dyDescent="0.35">
      <c r="D120" s="27"/>
      <c r="E120" s="27"/>
      <c r="N120" s="27"/>
      <c r="O120" s="27"/>
      <c r="P120" s="27"/>
      <c r="Z120" s="27"/>
      <c r="AA120" s="27"/>
      <c r="AB120" s="27"/>
      <c r="AF120" s="27"/>
      <c r="AG120" s="278"/>
      <c r="AH120" s="27"/>
    </row>
    <row r="121" spans="4:34" hidden="1" x14ac:dyDescent="0.35">
      <c r="D121" s="27"/>
      <c r="E121" s="27"/>
      <c r="N121" s="27"/>
      <c r="O121" s="27"/>
      <c r="P121" s="27"/>
      <c r="Z121" s="27"/>
      <c r="AA121" s="27"/>
      <c r="AB121" s="27"/>
      <c r="AF121" s="27"/>
      <c r="AG121" s="278"/>
      <c r="AH121" s="27"/>
    </row>
    <row r="122" spans="4:34" hidden="1" x14ac:dyDescent="0.35">
      <c r="D122" s="27"/>
      <c r="E122" s="27"/>
      <c r="N122" s="27"/>
      <c r="O122" s="27"/>
      <c r="P122" s="27"/>
      <c r="Z122" s="27"/>
      <c r="AA122" s="27"/>
      <c r="AB122" s="27"/>
      <c r="AF122" s="27"/>
      <c r="AG122" s="278"/>
      <c r="AH122" s="27"/>
    </row>
    <row r="123" spans="4:34" hidden="1" x14ac:dyDescent="0.35">
      <c r="D123" s="27"/>
      <c r="E123" s="27"/>
      <c r="N123" s="27"/>
      <c r="O123" s="27"/>
      <c r="P123" s="27"/>
      <c r="Z123" s="27"/>
      <c r="AA123" s="27"/>
      <c r="AB123" s="27"/>
      <c r="AF123" s="27"/>
      <c r="AG123" s="278"/>
      <c r="AH123" s="27"/>
    </row>
    <row r="124" spans="4:34" hidden="1" x14ac:dyDescent="0.35">
      <c r="D124" s="27"/>
      <c r="E124" s="27"/>
      <c r="N124" s="27"/>
      <c r="O124" s="27"/>
      <c r="P124" s="27"/>
      <c r="Z124" s="27"/>
      <c r="AA124" s="27"/>
      <c r="AB124" s="27"/>
      <c r="AF124" s="27"/>
      <c r="AG124" s="278"/>
      <c r="AH124" s="27"/>
    </row>
    <row r="125" spans="4:34" hidden="1" x14ac:dyDescent="0.35">
      <c r="D125" s="27"/>
      <c r="E125" s="27"/>
      <c r="N125" s="27"/>
      <c r="O125" s="27"/>
      <c r="P125" s="27"/>
      <c r="Z125" s="27"/>
      <c r="AA125" s="27"/>
      <c r="AB125" s="27"/>
      <c r="AF125" s="27"/>
      <c r="AG125" s="278"/>
      <c r="AH125" s="27"/>
    </row>
    <row r="126" spans="4:34" hidden="1" x14ac:dyDescent="0.35">
      <c r="D126" s="27"/>
      <c r="E126" s="27"/>
      <c r="N126" s="27"/>
      <c r="O126" s="27"/>
      <c r="P126" s="27"/>
      <c r="Z126" s="27"/>
      <c r="AA126" s="27"/>
      <c r="AB126" s="27"/>
      <c r="AF126" s="27"/>
      <c r="AG126" s="278"/>
      <c r="AH126" s="27"/>
    </row>
    <row r="127" spans="4:34" hidden="1" x14ac:dyDescent="0.35">
      <c r="D127" s="27"/>
      <c r="E127" s="27"/>
      <c r="N127" s="27"/>
      <c r="O127" s="27"/>
      <c r="P127" s="27"/>
      <c r="Z127" s="27"/>
      <c r="AA127" s="27"/>
      <c r="AB127" s="27"/>
      <c r="AF127" s="27"/>
      <c r="AG127" s="278"/>
      <c r="AH127" s="27"/>
    </row>
    <row r="128" spans="4:34" hidden="1" x14ac:dyDescent="0.35">
      <c r="D128" s="27"/>
      <c r="E128" s="27"/>
      <c r="N128" s="27"/>
      <c r="O128" s="27"/>
      <c r="P128" s="27"/>
      <c r="Z128" s="27"/>
      <c r="AA128" s="27"/>
      <c r="AB128" s="27"/>
      <c r="AF128" s="27"/>
      <c r="AG128" s="278"/>
      <c r="AH128" s="27"/>
    </row>
    <row r="129" spans="4:34" hidden="1" x14ac:dyDescent="0.35">
      <c r="D129" s="27"/>
      <c r="E129" s="27"/>
      <c r="N129" s="27"/>
      <c r="O129" s="27"/>
      <c r="P129" s="27"/>
      <c r="Z129" s="27"/>
      <c r="AA129" s="27"/>
      <c r="AB129" s="27"/>
      <c r="AF129" s="27"/>
      <c r="AG129" s="278"/>
      <c r="AH129" s="27"/>
    </row>
    <row r="130" spans="4:34" hidden="1" x14ac:dyDescent="0.35">
      <c r="D130" s="27"/>
      <c r="E130" s="27"/>
      <c r="N130" s="27"/>
      <c r="O130" s="27"/>
      <c r="P130" s="27"/>
      <c r="Z130" s="27"/>
      <c r="AA130" s="27"/>
      <c r="AB130" s="27"/>
      <c r="AF130" s="27"/>
      <c r="AG130" s="278"/>
      <c r="AH130" s="27"/>
    </row>
    <row r="131" spans="4:34" hidden="1" x14ac:dyDescent="0.35">
      <c r="D131" s="27"/>
      <c r="E131" s="27"/>
      <c r="N131" s="27"/>
      <c r="O131" s="27"/>
      <c r="P131" s="27"/>
      <c r="Z131" s="27"/>
      <c r="AA131" s="27"/>
      <c r="AB131" s="27"/>
      <c r="AF131" s="27"/>
      <c r="AG131" s="278"/>
      <c r="AH131" s="27"/>
    </row>
    <row r="132" spans="4:34" hidden="1" x14ac:dyDescent="0.35">
      <c r="D132" s="27"/>
      <c r="E132" s="27"/>
      <c r="N132" s="27"/>
      <c r="O132" s="27"/>
      <c r="P132" s="27"/>
      <c r="Z132" s="27"/>
      <c r="AA132" s="27"/>
      <c r="AB132" s="27"/>
      <c r="AF132" s="27"/>
      <c r="AG132" s="278"/>
      <c r="AH132" s="27"/>
    </row>
    <row r="133" spans="4:34" hidden="1" x14ac:dyDescent="0.35">
      <c r="D133" s="27"/>
      <c r="E133" s="27"/>
      <c r="N133" s="27"/>
      <c r="O133" s="27"/>
      <c r="P133" s="27"/>
      <c r="Z133" s="27"/>
      <c r="AA133" s="27"/>
      <c r="AB133" s="27"/>
      <c r="AF133" s="27"/>
      <c r="AG133" s="278"/>
      <c r="AH133" s="27"/>
    </row>
    <row r="134" spans="4:34" hidden="1" x14ac:dyDescent="0.35">
      <c r="D134" s="27"/>
      <c r="E134" s="27"/>
      <c r="N134" s="27"/>
      <c r="O134" s="27"/>
      <c r="P134" s="27"/>
      <c r="Z134" s="27"/>
      <c r="AA134" s="27"/>
      <c r="AB134" s="27"/>
      <c r="AF134" s="27"/>
      <c r="AG134" s="278"/>
      <c r="AH134" s="27"/>
    </row>
    <row r="135" spans="4:34" hidden="1" x14ac:dyDescent="0.35">
      <c r="D135" s="27"/>
      <c r="E135" s="27"/>
      <c r="N135" s="27"/>
      <c r="O135" s="27"/>
      <c r="P135" s="27"/>
      <c r="Z135" s="27"/>
      <c r="AA135" s="27"/>
      <c r="AB135" s="27"/>
      <c r="AF135" s="27"/>
      <c r="AG135" s="278"/>
      <c r="AH135" s="27"/>
    </row>
    <row r="136" spans="4:34" hidden="1" x14ac:dyDescent="0.35">
      <c r="D136" s="27"/>
      <c r="E136" s="27"/>
      <c r="N136" s="27"/>
      <c r="O136" s="27"/>
      <c r="P136" s="27"/>
      <c r="Z136" s="27"/>
      <c r="AA136" s="27"/>
      <c r="AB136" s="27"/>
      <c r="AF136" s="27"/>
      <c r="AG136" s="278"/>
      <c r="AH136" s="27"/>
    </row>
    <row r="137" spans="4:34" hidden="1" x14ac:dyDescent="0.35">
      <c r="D137" s="27"/>
      <c r="E137" s="27"/>
      <c r="N137" s="27"/>
      <c r="O137" s="27"/>
      <c r="P137" s="27"/>
      <c r="Z137" s="27"/>
      <c r="AA137" s="27"/>
      <c r="AB137" s="27"/>
      <c r="AF137" s="27"/>
      <c r="AG137" s="278"/>
      <c r="AH137" s="27"/>
    </row>
    <row r="138" spans="4:34" hidden="1" x14ac:dyDescent="0.35">
      <c r="D138" s="27"/>
      <c r="E138" s="27"/>
      <c r="N138" s="27"/>
      <c r="O138" s="27"/>
      <c r="P138" s="27"/>
      <c r="Z138" s="27"/>
      <c r="AA138" s="27"/>
      <c r="AB138" s="27"/>
      <c r="AF138" s="27"/>
      <c r="AG138" s="278"/>
      <c r="AH138" s="27"/>
    </row>
    <row r="139" spans="4:34" hidden="1" x14ac:dyDescent="0.35">
      <c r="D139" s="27"/>
      <c r="E139" s="27"/>
      <c r="N139" s="27"/>
      <c r="O139" s="27"/>
      <c r="P139" s="27"/>
      <c r="Z139" s="27"/>
      <c r="AA139" s="27"/>
      <c r="AB139" s="27"/>
      <c r="AF139" s="27"/>
      <c r="AG139" s="278"/>
      <c r="AH139" s="27"/>
    </row>
    <row r="140" spans="4:34" hidden="1" x14ac:dyDescent="0.35">
      <c r="D140" s="27"/>
      <c r="E140" s="27"/>
      <c r="N140" s="27"/>
      <c r="O140" s="27"/>
      <c r="P140" s="27"/>
      <c r="Z140" s="27"/>
      <c r="AA140" s="27"/>
      <c r="AB140" s="27"/>
      <c r="AF140" s="27"/>
      <c r="AG140" s="278"/>
      <c r="AH140" s="27"/>
    </row>
    <row r="141" spans="4:34" hidden="1" x14ac:dyDescent="0.35">
      <c r="D141" s="27"/>
      <c r="E141" s="27"/>
      <c r="N141" s="27"/>
      <c r="O141" s="27"/>
      <c r="P141" s="27"/>
      <c r="Z141" s="27"/>
      <c r="AA141" s="27"/>
      <c r="AB141" s="27"/>
      <c r="AF141" s="27"/>
      <c r="AG141" s="278"/>
      <c r="AH141" s="27"/>
    </row>
    <row r="142" spans="4:34" hidden="1" x14ac:dyDescent="0.35">
      <c r="D142" s="27"/>
      <c r="E142" s="27"/>
      <c r="N142" s="27"/>
      <c r="O142" s="27"/>
      <c r="P142" s="27"/>
      <c r="Z142" s="27"/>
      <c r="AA142" s="27"/>
      <c r="AB142" s="27"/>
      <c r="AF142" s="27"/>
      <c r="AG142" s="278"/>
      <c r="AH142" s="27"/>
    </row>
    <row r="143" spans="4:34" hidden="1" x14ac:dyDescent="0.35">
      <c r="D143" s="27"/>
      <c r="E143" s="27"/>
      <c r="N143" s="27"/>
      <c r="O143" s="27"/>
      <c r="P143" s="27"/>
      <c r="Z143" s="27"/>
      <c r="AA143" s="27"/>
      <c r="AB143" s="27"/>
      <c r="AF143" s="27"/>
      <c r="AG143" s="278"/>
      <c r="AH143" s="27"/>
    </row>
    <row r="144" spans="4:34" hidden="1" x14ac:dyDescent="0.35">
      <c r="D144" s="27"/>
      <c r="E144" s="27"/>
      <c r="N144" s="27"/>
      <c r="O144" s="27"/>
      <c r="P144" s="27"/>
      <c r="Z144" s="27"/>
      <c r="AA144" s="27"/>
      <c r="AB144" s="27"/>
      <c r="AF144" s="27"/>
      <c r="AG144" s="278"/>
      <c r="AH144" s="27"/>
    </row>
    <row r="145" spans="4:34" hidden="1" x14ac:dyDescent="0.35">
      <c r="D145" s="27"/>
      <c r="E145" s="27"/>
      <c r="N145" s="27"/>
      <c r="O145" s="27"/>
      <c r="P145" s="27"/>
      <c r="Z145" s="27"/>
      <c r="AA145" s="27"/>
      <c r="AB145" s="27"/>
      <c r="AF145" s="27"/>
      <c r="AG145" s="278"/>
      <c r="AH145" s="27"/>
    </row>
    <row r="146" spans="4:34" hidden="1" x14ac:dyDescent="0.35">
      <c r="D146" s="27"/>
      <c r="E146" s="27"/>
      <c r="N146" s="27"/>
      <c r="O146" s="27"/>
      <c r="P146" s="27"/>
      <c r="Z146" s="27"/>
      <c r="AA146" s="27"/>
      <c r="AB146" s="27"/>
      <c r="AF146" s="27"/>
      <c r="AG146" s="278"/>
      <c r="AH146" s="27"/>
    </row>
    <row r="147" spans="4:34" hidden="1" x14ac:dyDescent="0.35">
      <c r="D147" s="27"/>
      <c r="E147" s="27"/>
      <c r="N147" s="27"/>
      <c r="O147" s="27"/>
      <c r="P147" s="27"/>
      <c r="Z147" s="27"/>
      <c r="AA147" s="27"/>
      <c r="AB147" s="27"/>
      <c r="AF147" s="27"/>
      <c r="AG147" s="278"/>
      <c r="AH147" s="27"/>
    </row>
    <row r="148" spans="4:34" hidden="1" x14ac:dyDescent="0.35">
      <c r="D148" s="27"/>
      <c r="E148" s="27"/>
      <c r="N148" s="27"/>
      <c r="O148" s="27"/>
      <c r="P148" s="27"/>
      <c r="Z148" s="27"/>
      <c r="AA148" s="27"/>
      <c r="AB148" s="27"/>
      <c r="AF148" s="27"/>
      <c r="AG148" s="278"/>
      <c r="AH148" s="27"/>
    </row>
    <row r="149" spans="4:34" hidden="1" x14ac:dyDescent="0.35">
      <c r="D149" s="27"/>
      <c r="E149" s="27"/>
      <c r="N149" s="27"/>
      <c r="O149" s="27"/>
      <c r="P149" s="27"/>
      <c r="Z149" s="27"/>
      <c r="AA149" s="27"/>
      <c r="AB149" s="27"/>
      <c r="AF149" s="27"/>
      <c r="AG149" s="278"/>
      <c r="AH149" s="27"/>
    </row>
    <row r="150" spans="4:34" hidden="1" x14ac:dyDescent="0.35">
      <c r="D150" s="27"/>
      <c r="E150" s="27"/>
      <c r="N150" s="27"/>
      <c r="O150" s="27"/>
      <c r="P150" s="27"/>
      <c r="Z150" s="27"/>
      <c r="AA150" s="27"/>
      <c r="AB150" s="27"/>
      <c r="AF150" s="27"/>
      <c r="AG150" s="278"/>
      <c r="AH150" s="27"/>
    </row>
    <row r="151" spans="4:34" hidden="1" x14ac:dyDescent="0.35">
      <c r="D151" s="27"/>
      <c r="E151" s="27"/>
      <c r="N151" s="27"/>
      <c r="O151" s="27"/>
      <c r="P151" s="27"/>
      <c r="Z151" s="27"/>
      <c r="AA151" s="27"/>
      <c r="AB151" s="27"/>
      <c r="AF151" s="27"/>
      <c r="AG151" s="278"/>
      <c r="AH151" s="27"/>
    </row>
    <row r="152" spans="4:34" hidden="1" x14ac:dyDescent="0.35">
      <c r="D152" s="27"/>
      <c r="E152" s="27"/>
      <c r="N152" s="27"/>
      <c r="O152" s="27"/>
      <c r="P152" s="27"/>
      <c r="Z152" s="27"/>
      <c r="AA152" s="27"/>
      <c r="AB152" s="27"/>
      <c r="AF152" s="27"/>
      <c r="AG152" s="278"/>
      <c r="AH152" s="27"/>
    </row>
    <row r="153" spans="4:34" hidden="1" x14ac:dyDescent="0.35">
      <c r="D153" s="27"/>
      <c r="E153" s="27"/>
      <c r="N153" s="27"/>
      <c r="O153" s="27"/>
      <c r="P153" s="27"/>
      <c r="Z153" s="27"/>
      <c r="AA153" s="27"/>
      <c r="AB153" s="27"/>
      <c r="AF153" s="27"/>
      <c r="AG153" s="278"/>
      <c r="AH153" s="27"/>
    </row>
    <row r="154" spans="4:34" hidden="1" x14ac:dyDescent="0.35">
      <c r="D154" s="27"/>
      <c r="E154" s="27"/>
      <c r="N154" s="27"/>
      <c r="O154" s="27"/>
      <c r="P154" s="27"/>
      <c r="Z154" s="27"/>
      <c r="AA154" s="27"/>
      <c r="AB154" s="27"/>
      <c r="AF154" s="27"/>
      <c r="AG154" s="278"/>
      <c r="AH154" s="27"/>
    </row>
    <row r="155" spans="4:34" hidden="1" x14ac:dyDescent="0.35">
      <c r="D155" s="27"/>
      <c r="E155" s="27"/>
      <c r="N155" s="27"/>
      <c r="O155" s="27"/>
      <c r="P155" s="27"/>
      <c r="Z155" s="27"/>
      <c r="AA155" s="27"/>
      <c r="AB155" s="27"/>
      <c r="AF155" s="27"/>
      <c r="AG155" s="278"/>
      <c r="AH155" s="27"/>
    </row>
    <row r="156" spans="4:34" hidden="1" x14ac:dyDescent="0.35">
      <c r="D156" s="27"/>
      <c r="E156" s="27"/>
      <c r="N156" s="27"/>
      <c r="O156" s="27"/>
      <c r="P156" s="27"/>
      <c r="Z156" s="27"/>
      <c r="AA156" s="27"/>
      <c r="AB156" s="27"/>
      <c r="AF156" s="27"/>
      <c r="AG156" s="278"/>
      <c r="AH156" s="27"/>
    </row>
    <row r="157" spans="4:34" hidden="1" x14ac:dyDescent="0.35">
      <c r="D157" s="27"/>
      <c r="E157" s="27"/>
      <c r="N157" s="27"/>
      <c r="O157" s="27"/>
      <c r="P157" s="27"/>
      <c r="Z157" s="27"/>
      <c r="AA157" s="27"/>
      <c r="AB157" s="27"/>
      <c r="AF157" s="27"/>
      <c r="AG157" s="278"/>
      <c r="AH157" s="27"/>
    </row>
    <row r="158" spans="4:34" hidden="1" x14ac:dyDescent="0.35">
      <c r="D158" s="27"/>
      <c r="E158" s="27"/>
      <c r="N158" s="27"/>
      <c r="O158" s="27"/>
      <c r="P158" s="27"/>
      <c r="Z158" s="27"/>
      <c r="AA158" s="27"/>
      <c r="AB158" s="27"/>
      <c r="AF158" s="27"/>
      <c r="AG158" s="278"/>
      <c r="AH158" s="27"/>
    </row>
    <row r="159" spans="4:34" hidden="1" x14ac:dyDescent="0.35">
      <c r="D159" s="27"/>
      <c r="E159" s="27"/>
      <c r="N159" s="27"/>
      <c r="O159" s="27"/>
      <c r="P159" s="27"/>
      <c r="Z159" s="27"/>
      <c r="AA159" s="27"/>
      <c r="AB159" s="27"/>
      <c r="AF159" s="27"/>
      <c r="AG159" s="278"/>
      <c r="AH159" s="27"/>
    </row>
    <row r="160" spans="4:34" hidden="1" x14ac:dyDescent="0.35">
      <c r="D160" s="27"/>
      <c r="E160" s="27"/>
      <c r="N160" s="27"/>
      <c r="O160" s="27"/>
      <c r="P160" s="27"/>
      <c r="Z160" s="27"/>
      <c r="AA160" s="27"/>
      <c r="AB160" s="27"/>
      <c r="AF160" s="27"/>
      <c r="AG160" s="278"/>
      <c r="AH160" s="27"/>
    </row>
    <row r="161" spans="4:34" hidden="1" x14ac:dyDescent="0.35">
      <c r="D161" s="27"/>
      <c r="E161" s="27"/>
      <c r="N161" s="27"/>
      <c r="O161" s="27"/>
      <c r="P161" s="27"/>
      <c r="Z161" s="27"/>
      <c r="AA161" s="27"/>
      <c r="AB161" s="27"/>
      <c r="AF161" s="27"/>
      <c r="AG161" s="278"/>
      <c r="AH161" s="27"/>
    </row>
    <row r="162" spans="4:34" hidden="1" x14ac:dyDescent="0.35">
      <c r="D162" s="27"/>
      <c r="E162" s="27"/>
      <c r="N162" s="27"/>
      <c r="O162" s="27"/>
      <c r="P162" s="27"/>
      <c r="Z162" s="27"/>
      <c r="AA162" s="27"/>
      <c r="AB162" s="27"/>
      <c r="AF162" s="27"/>
      <c r="AG162" s="278"/>
      <c r="AH162" s="27"/>
    </row>
    <row r="163" spans="4:34" hidden="1" x14ac:dyDescent="0.35">
      <c r="D163" s="27"/>
      <c r="E163" s="27"/>
      <c r="N163" s="27"/>
      <c r="O163" s="27"/>
      <c r="P163" s="27"/>
      <c r="Z163" s="27"/>
      <c r="AA163" s="27"/>
      <c r="AB163" s="27"/>
      <c r="AF163" s="27"/>
      <c r="AG163" s="278"/>
      <c r="AH163" s="27"/>
    </row>
    <row r="164" spans="4:34" hidden="1" x14ac:dyDescent="0.35">
      <c r="D164" s="27"/>
      <c r="E164" s="27"/>
      <c r="N164" s="27"/>
      <c r="O164" s="27"/>
      <c r="P164" s="27"/>
      <c r="Z164" s="27"/>
      <c r="AA164" s="27"/>
      <c r="AB164" s="27"/>
      <c r="AF164" s="27"/>
      <c r="AG164" s="278"/>
      <c r="AH164" s="27"/>
    </row>
    <row r="165" spans="4:34" hidden="1" x14ac:dyDescent="0.35">
      <c r="D165" s="27"/>
      <c r="E165" s="27"/>
      <c r="N165" s="27"/>
      <c r="O165" s="27"/>
      <c r="P165" s="27"/>
      <c r="Z165" s="27"/>
      <c r="AA165" s="27"/>
      <c r="AB165" s="27"/>
      <c r="AF165" s="27"/>
      <c r="AG165" s="278"/>
      <c r="AH165" s="27"/>
    </row>
    <row r="166" spans="4:34" hidden="1" x14ac:dyDescent="0.35">
      <c r="D166" s="27"/>
      <c r="E166" s="27"/>
      <c r="N166" s="27"/>
      <c r="O166" s="27"/>
      <c r="P166" s="27"/>
      <c r="Z166" s="27"/>
      <c r="AA166" s="27"/>
      <c r="AB166" s="27"/>
      <c r="AF166" s="27"/>
      <c r="AG166" s="278"/>
      <c r="AH166" s="27"/>
    </row>
    <row r="167" spans="4:34" hidden="1" x14ac:dyDescent="0.35">
      <c r="D167" s="27"/>
      <c r="E167" s="27"/>
      <c r="N167" s="27"/>
      <c r="O167" s="27"/>
      <c r="P167" s="27"/>
      <c r="Z167" s="27"/>
      <c r="AA167" s="27"/>
      <c r="AB167" s="27"/>
      <c r="AF167" s="27"/>
      <c r="AG167" s="278"/>
      <c r="AH167" s="27"/>
    </row>
    <row r="168" spans="4:34" hidden="1" x14ac:dyDescent="0.35">
      <c r="D168" s="27"/>
      <c r="E168" s="27"/>
      <c r="N168" s="27"/>
      <c r="O168" s="27"/>
      <c r="P168" s="27"/>
      <c r="Z168" s="27"/>
      <c r="AA168" s="27"/>
      <c r="AB168" s="27"/>
      <c r="AF168" s="27"/>
      <c r="AG168" s="278"/>
      <c r="AH168" s="27"/>
    </row>
    <row r="169" spans="4:34" hidden="1" x14ac:dyDescent="0.35">
      <c r="D169" s="27"/>
      <c r="E169" s="27"/>
      <c r="N169" s="27"/>
      <c r="O169" s="27"/>
      <c r="P169" s="27"/>
      <c r="Z169" s="27"/>
      <c r="AA169" s="27"/>
      <c r="AB169" s="27"/>
      <c r="AF169" s="27"/>
      <c r="AG169" s="278"/>
      <c r="AH169" s="27"/>
    </row>
    <row r="170" spans="4:34" hidden="1" x14ac:dyDescent="0.35">
      <c r="D170" s="27"/>
      <c r="E170" s="27"/>
      <c r="N170" s="27"/>
      <c r="O170" s="27"/>
      <c r="P170" s="27"/>
      <c r="Z170" s="27"/>
      <c r="AA170" s="27"/>
      <c r="AB170" s="27"/>
      <c r="AF170" s="27"/>
      <c r="AG170" s="278"/>
      <c r="AH170" s="27"/>
    </row>
    <row r="171" spans="4:34" hidden="1" x14ac:dyDescent="0.35">
      <c r="D171" s="27"/>
      <c r="E171" s="27"/>
      <c r="N171" s="27"/>
      <c r="O171" s="27"/>
      <c r="P171" s="27"/>
      <c r="Z171" s="27"/>
      <c r="AA171" s="27"/>
      <c r="AB171" s="27"/>
      <c r="AF171" s="27"/>
      <c r="AG171" s="278"/>
      <c r="AH171" s="27"/>
    </row>
    <row r="172" spans="4:34" hidden="1" x14ac:dyDescent="0.35">
      <c r="D172" s="27"/>
      <c r="E172" s="27"/>
      <c r="N172" s="27"/>
      <c r="O172" s="27"/>
      <c r="P172" s="27"/>
      <c r="Z172" s="27"/>
      <c r="AA172" s="27"/>
      <c r="AB172" s="27"/>
      <c r="AF172" s="27"/>
      <c r="AG172" s="278"/>
      <c r="AH172" s="27"/>
    </row>
    <row r="173" spans="4:34" hidden="1" x14ac:dyDescent="0.35">
      <c r="D173" s="27"/>
      <c r="E173" s="27"/>
      <c r="N173" s="27"/>
      <c r="O173" s="27"/>
      <c r="P173" s="27"/>
      <c r="Z173" s="27"/>
      <c r="AA173" s="27"/>
      <c r="AB173" s="27"/>
      <c r="AF173" s="27"/>
      <c r="AG173" s="278"/>
      <c r="AH173" s="27"/>
    </row>
    <row r="174" spans="4:34" hidden="1" x14ac:dyDescent="0.35">
      <c r="D174" s="27"/>
      <c r="E174" s="27"/>
      <c r="N174" s="27"/>
      <c r="O174" s="27"/>
      <c r="P174" s="27"/>
      <c r="Z174" s="27"/>
      <c r="AA174" s="27"/>
      <c r="AB174" s="27"/>
      <c r="AF174" s="27"/>
      <c r="AG174" s="278"/>
      <c r="AH174" s="27"/>
    </row>
    <row r="175" spans="4:34" hidden="1" x14ac:dyDescent="0.35">
      <c r="D175" s="27"/>
      <c r="E175" s="27"/>
      <c r="N175" s="27"/>
      <c r="O175" s="27"/>
      <c r="P175" s="27"/>
      <c r="Z175" s="27"/>
      <c r="AA175" s="27"/>
      <c r="AB175" s="27"/>
      <c r="AF175" s="27"/>
      <c r="AG175" s="278"/>
      <c r="AH175" s="27"/>
    </row>
    <row r="176" spans="4:34" hidden="1" x14ac:dyDescent="0.35">
      <c r="D176" s="27"/>
      <c r="E176" s="27"/>
      <c r="N176" s="27"/>
      <c r="O176" s="27"/>
      <c r="P176" s="27"/>
      <c r="Z176" s="27"/>
      <c r="AA176" s="27"/>
      <c r="AB176" s="27"/>
      <c r="AF176" s="27"/>
      <c r="AG176" s="278"/>
      <c r="AH176" s="27"/>
    </row>
    <row r="177" spans="4:34" hidden="1" x14ac:dyDescent="0.35">
      <c r="D177" s="27"/>
      <c r="E177" s="27"/>
      <c r="N177" s="27"/>
      <c r="O177" s="27"/>
      <c r="P177" s="27"/>
      <c r="Z177" s="27"/>
      <c r="AA177" s="27"/>
      <c r="AB177" s="27"/>
      <c r="AF177" s="27"/>
      <c r="AG177" s="278"/>
      <c r="AH177" s="27"/>
    </row>
    <row r="178" spans="4:34" hidden="1" x14ac:dyDescent="0.35">
      <c r="D178" s="27"/>
      <c r="E178" s="27"/>
      <c r="N178" s="27"/>
      <c r="O178" s="27"/>
      <c r="P178" s="27"/>
      <c r="Z178" s="27"/>
      <c r="AA178" s="27"/>
      <c r="AB178" s="27"/>
      <c r="AF178" s="27"/>
      <c r="AG178" s="278"/>
      <c r="AH178" s="27"/>
    </row>
    <row r="179" spans="4:34" hidden="1" x14ac:dyDescent="0.35">
      <c r="D179" s="27"/>
      <c r="E179" s="27"/>
      <c r="N179" s="27"/>
      <c r="O179" s="27"/>
      <c r="P179" s="27"/>
      <c r="Z179" s="27"/>
      <c r="AA179" s="27"/>
      <c r="AB179" s="27"/>
      <c r="AF179" s="27"/>
      <c r="AG179" s="278"/>
      <c r="AH179" s="27"/>
    </row>
    <row r="180" spans="4:34" hidden="1" x14ac:dyDescent="0.35">
      <c r="D180" s="27"/>
      <c r="E180" s="27"/>
      <c r="N180" s="27"/>
      <c r="O180" s="27"/>
      <c r="P180" s="27"/>
      <c r="Z180" s="27"/>
      <c r="AA180" s="27"/>
      <c r="AB180" s="27"/>
      <c r="AF180" s="27"/>
      <c r="AG180" s="278"/>
      <c r="AH180" s="27"/>
    </row>
    <row r="181" spans="4:34" hidden="1" x14ac:dyDescent="0.35">
      <c r="D181" s="27"/>
      <c r="E181" s="27"/>
      <c r="N181" s="27"/>
      <c r="O181" s="27"/>
      <c r="P181" s="27"/>
      <c r="Z181" s="27"/>
      <c r="AA181" s="27"/>
      <c r="AB181" s="27"/>
      <c r="AF181" s="27"/>
      <c r="AG181" s="278"/>
      <c r="AH181" s="27"/>
    </row>
    <row r="182" spans="4:34" hidden="1" x14ac:dyDescent="0.35">
      <c r="D182" s="27"/>
      <c r="E182" s="27"/>
      <c r="N182" s="27"/>
      <c r="O182" s="27"/>
      <c r="P182" s="27"/>
      <c r="Z182" s="27"/>
      <c r="AA182" s="27"/>
      <c r="AB182" s="27"/>
      <c r="AF182" s="27"/>
      <c r="AG182" s="278"/>
      <c r="AH182" s="27"/>
    </row>
    <row r="183" spans="4:34" hidden="1" x14ac:dyDescent="0.35">
      <c r="D183" s="27"/>
      <c r="E183" s="27"/>
      <c r="N183" s="27"/>
      <c r="O183" s="27"/>
      <c r="P183" s="27"/>
      <c r="Z183" s="27"/>
      <c r="AA183" s="27"/>
      <c r="AB183" s="27"/>
      <c r="AF183" s="27"/>
      <c r="AG183" s="278"/>
      <c r="AH183" s="27"/>
    </row>
    <row r="184" spans="4:34" hidden="1" x14ac:dyDescent="0.35">
      <c r="D184" s="27"/>
      <c r="E184" s="27"/>
      <c r="N184" s="27"/>
      <c r="O184" s="27"/>
      <c r="P184" s="27"/>
      <c r="Z184" s="27"/>
      <c r="AA184" s="27"/>
      <c r="AB184" s="27"/>
      <c r="AF184" s="27"/>
      <c r="AG184" s="278"/>
      <c r="AH184" s="27"/>
    </row>
    <row r="185" spans="4:34" hidden="1" x14ac:dyDescent="0.35">
      <c r="D185" s="27"/>
      <c r="E185" s="27"/>
      <c r="N185" s="27"/>
      <c r="O185" s="27"/>
      <c r="P185" s="27"/>
      <c r="Z185" s="27"/>
      <c r="AA185" s="27"/>
      <c r="AB185" s="27"/>
      <c r="AF185" s="27"/>
      <c r="AG185" s="278"/>
      <c r="AH185" s="27"/>
    </row>
    <row r="186" spans="4:34" hidden="1" x14ac:dyDescent="0.35">
      <c r="D186" s="27"/>
      <c r="E186" s="27"/>
      <c r="N186" s="27"/>
      <c r="O186" s="27"/>
      <c r="P186" s="27"/>
      <c r="Z186" s="27"/>
      <c r="AA186" s="27"/>
      <c r="AB186" s="27"/>
      <c r="AF186" s="27"/>
      <c r="AG186" s="278"/>
      <c r="AH186" s="27"/>
    </row>
    <row r="187" spans="4:34" hidden="1" x14ac:dyDescent="0.35">
      <c r="D187" s="27"/>
      <c r="E187" s="27"/>
      <c r="N187" s="27"/>
      <c r="O187" s="27"/>
      <c r="P187" s="27"/>
      <c r="Z187" s="27"/>
      <c r="AA187" s="27"/>
      <c r="AB187" s="27"/>
      <c r="AF187" s="27"/>
      <c r="AG187" s="278"/>
      <c r="AH187" s="27"/>
    </row>
    <row r="188" spans="4:34" hidden="1" x14ac:dyDescent="0.35">
      <c r="D188" s="27"/>
      <c r="E188" s="27"/>
      <c r="N188" s="27"/>
      <c r="O188" s="27"/>
      <c r="P188" s="27"/>
      <c r="Z188" s="27"/>
      <c r="AA188" s="27"/>
      <c r="AB188" s="27"/>
      <c r="AF188" s="27"/>
      <c r="AG188" s="278"/>
      <c r="AH188" s="27"/>
    </row>
    <row r="189" spans="4:34" hidden="1" x14ac:dyDescent="0.35">
      <c r="D189" s="27"/>
      <c r="E189" s="27"/>
      <c r="N189" s="27"/>
      <c r="O189" s="27"/>
      <c r="P189" s="27"/>
      <c r="Z189" s="27"/>
      <c r="AA189" s="27"/>
      <c r="AB189" s="27"/>
      <c r="AF189" s="27"/>
      <c r="AG189" s="278"/>
      <c r="AH189" s="27"/>
    </row>
    <row r="190" spans="4:34" hidden="1" x14ac:dyDescent="0.35">
      <c r="D190" s="27"/>
      <c r="E190" s="27"/>
      <c r="N190" s="27"/>
      <c r="O190" s="27"/>
      <c r="P190" s="27"/>
      <c r="Z190" s="27"/>
      <c r="AA190" s="27"/>
      <c r="AB190" s="27"/>
      <c r="AF190" s="27"/>
      <c r="AG190" s="278"/>
      <c r="AH190" s="27"/>
    </row>
    <row r="191" spans="4:34" hidden="1" x14ac:dyDescent="0.35">
      <c r="D191" s="27"/>
      <c r="E191" s="27"/>
      <c r="N191" s="27"/>
      <c r="O191" s="27"/>
      <c r="P191" s="27"/>
      <c r="Z191" s="27"/>
      <c r="AA191" s="27"/>
      <c r="AB191" s="27"/>
      <c r="AF191" s="27"/>
      <c r="AG191" s="278"/>
      <c r="AH191" s="27"/>
    </row>
    <row r="192" spans="4:34" hidden="1" x14ac:dyDescent="0.35">
      <c r="D192" s="27"/>
      <c r="E192" s="27"/>
      <c r="N192" s="27"/>
      <c r="O192" s="27"/>
      <c r="P192" s="27"/>
      <c r="Z192" s="27"/>
      <c r="AA192" s="27"/>
      <c r="AB192" s="27"/>
      <c r="AF192" s="27"/>
      <c r="AG192" s="278"/>
      <c r="AH192" s="27"/>
    </row>
    <row r="193" spans="4:34" hidden="1" x14ac:dyDescent="0.35">
      <c r="D193" s="27"/>
      <c r="E193" s="27"/>
      <c r="N193" s="27"/>
      <c r="O193" s="27"/>
      <c r="P193" s="27"/>
      <c r="Z193" s="27"/>
      <c r="AA193" s="27"/>
      <c r="AB193" s="27"/>
      <c r="AF193" s="27"/>
      <c r="AG193" s="278"/>
      <c r="AH193" s="27"/>
    </row>
    <row r="194" spans="4:34" hidden="1" x14ac:dyDescent="0.35">
      <c r="D194" s="27"/>
      <c r="E194" s="27"/>
      <c r="N194" s="27"/>
      <c r="O194" s="27"/>
      <c r="P194" s="27"/>
      <c r="Z194" s="27"/>
      <c r="AA194" s="27"/>
      <c r="AB194" s="27"/>
      <c r="AF194" s="27"/>
      <c r="AG194" s="278"/>
      <c r="AH194" s="27"/>
    </row>
    <row r="195" spans="4:34" hidden="1" x14ac:dyDescent="0.35">
      <c r="D195" s="27"/>
      <c r="E195" s="27"/>
      <c r="N195" s="27"/>
      <c r="O195" s="27"/>
      <c r="P195" s="27"/>
      <c r="Z195" s="27"/>
      <c r="AA195" s="27"/>
      <c r="AB195" s="27"/>
      <c r="AF195" s="27"/>
      <c r="AG195" s="278"/>
      <c r="AH195" s="27"/>
    </row>
    <row r="196" spans="4:34" hidden="1" x14ac:dyDescent="0.35">
      <c r="D196" s="27"/>
      <c r="E196" s="27"/>
      <c r="N196" s="27"/>
      <c r="O196" s="27"/>
      <c r="P196" s="27"/>
      <c r="Z196" s="27"/>
      <c r="AA196" s="27"/>
      <c r="AB196" s="27"/>
      <c r="AF196" s="27"/>
      <c r="AG196" s="278"/>
      <c r="AH196" s="27"/>
    </row>
    <row r="197" spans="4:34" hidden="1" x14ac:dyDescent="0.35">
      <c r="D197" s="27"/>
      <c r="E197" s="27"/>
      <c r="N197" s="27"/>
      <c r="O197" s="27"/>
      <c r="P197" s="27"/>
      <c r="Z197" s="27"/>
      <c r="AA197" s="27"/>
      <c r="AB197" s="27"/>
      <c r="AF197" s="27"/>
      <c r="AG197" s="278"/>
      <c r="AH197" s="27"/>
    </row>
    <row r="198" spans="4:34" hidden="1" x14ac:dyDescent="0.35">
      <c r="D198" s="27"/>
      <c r="E198" s="27"/>
      <c r="N198" s="27"/>
      <c r="O198" s="27"/>
      <c r="P198" s="27"/>
      <c r="Z198" s="27"/>
      <c r="AA198" s="27"/>
      <c r="AB198" s="27"/>
      <c r="AF198" s="27"/>
      <c r="AG198" s="278"/>
      <c r="AH198" s="27"/>
    </row>
    <row r="199" spans="4:34" hidden="1" x14ac:dyDescent="0.35">
      <c r="D199" s="27"/>
      <c r="E199" s="27"/>
      <c r="N199" s="27"/>
      <c r="O199" s="27"/>
      <c r="P199" s="27"/>
      <c r="Z199" s="27"/>
      <c r="AA199" s="27"/>
      <c r="AB199" s="27"/>
      <c r="AF199" s="27"/>
      <c r="AG199" s="278"/>
      <c r="AH199" s="27"/>
    </row>
    <row r="200" spans="4:34" hidden="1" x14ac:dyDescent="0.35">
      <c r="D200" s="27"/>
      <c r="E200" s="27"/>
      <c r="N200" s="27"/>
      <c r="O200" s="27"/>
      <c r="P200" s="27"/>
      <c r="Z200" s="27"/>
      <c r="AA200" s="27"/>
      <c r="AB200" s="27"/>
      <c r="AF200" s="27"/>
      <c r="AG200" s="278"/>
      <c r="AH200" s="27"/>
    </row>
    <row r="201" spans="4:34" hidden="1" x14ac:dyDescent="0.35">
      <c r="D201" s="27"/>
      <c r="E201" s="27"/>
      <c r="N201" s="27"/>
      <c r="O201" s="27"/>
      <c r="P201" s="27"/>
      <c r="Z201" s="27"/>
      <c r="AA201" s="27"/>
      <c r="AB201" s="27"/>
      <c r="AF201" s="27"/>
      <c r="AG201" s="278"/>
      <c r="AH201" s="27"/>
    </row>
    <row r="202" spans="4:34" hidden="1" x14ac:dyDescent="0.35">
      <c r="D202" s="27"/>
      <c r="E202" s="27"/>
      <c r="N202" s="27"/>
      <c r="O202" s="27"/>
      <c r="P202" s="27"/>
      <c r="Z202" s="27"/>
      <c r="AA202" s="27"/>
      <c r="AB202" s="27"/>
      <c r="AF202" s="27"/>
      <c r="AG202" s="278"/>
      <c r="AH202" s="27"/>
    </row>
    <row r="203" spans="4:34" hidden="1" x14ac:dyDescent="0.35">
      <c r="D203" s="27"/>
      <c r="E203" s="27"/>
      <c r="N203" s="27"/>
      <c r="O203" s="27"/>
      <c r="P203" s="27"/>
      <c r="Z203" s="27"/>
      <c r="AA203" s="27"/>
      <c r="AB203" s="27"/>
      <c r="AF203" s="27"/>
      <c r="AG203" s="278"/>
      <c r="AH203" s="27"/>
    </row>
    <row r="204" spans="4:34" hidden="1" x14ac:dyDescent="0.35">
      <c r="D204" s="27"/>
      <c r="E204" s="27"/>
      <c r="N204" s="27"/>
      <c r="O204" s="27"/>
      <c r="P204" s="27"/>
      <c r="Z204" s="27"/>
      <c r="AA204" s="27"/>
      <c r="AB204" s="27"/>
      <c r="AF204" s="27"/>
      <c r="AG204" s="278"/>
      <c r="AH204" s="27"/>
    </row>
    <row r="205" spans="4:34" hidden="1" x14ac:dyDescent="0.35">
      <c r="D205" s="27"/>
      <c r="E205" s="27"/>
      <c r="N205" s="27"/>
      <c r="O205" s="27"/>
      <c r="P205" s="27"/>
      <c r="Z205" s="27"/>
      <c r="AA205" s="27"/>
      <c r="AB205" s="27"/>
      <c r="AF205" s="27"/>
      <c r="AG205" s="278"/>
      <c r="AH205" s="27"/>
    </row>
    <row r="206" spans="4:34" hidden="1" x14ac:dyDescent="0.35">
      <c r="D206" s="27"/>
      <c r="E206" s="27"/>
      <c r="N206" s="27"/>
      <c r="O206" s="27"/>
      <c r="P206" s="27"/>
      <c r="Z206" s="27"/>
      <c r="AA206" s="27"/>
      <c r="AB206" s="27"/>
      <c r="AF206" s="27"/>
      <c r="AG206" s="278"/>
      <c r="AH206" s="27"/>
    </row>
    <row r="207" spans="4:34" hidden="1" x14ac:dyDescent="0.35">
      <c r="D207" s="27"/>
      <c r="E207" s="27"/>
      <c r="N207" s="27"/>
      <c r="O207" s="27"/>
      <c r="P207" s="27"/>
      <c r="Z207" s="27"/>
      <c r="AA207" s="27"/>
      <c r="AB207" s="27"/>
      <c r="AF207" s="27"/>
      <c r="AG207" s="278"/>
      <c r="AH207" s="27"/>
    </row>
    <row r="208" spans="4:34" hidden="1" x14ac:dyDescent="0.35">
      <c r="D208" s="27"/>
      <c r="E208" s="27"/>
      <c r="N208" s="27"/>
      <c r="O208" s="27"/>
      <c r="P208" s="27"/>
      <c r="Z208" s="27"/>
      <c r="AA208" s="27"/>
      <c r="AB208" s="27"/>
      <c r="AF208" s="27"/>
      <c r="AG208" s="278"/>
      <c r="AH208" s="27"/>
    </row>
    <row r="209" spans="4:34" hidden="1" x14ac:dyDescent="0.35">
      <c r="D209" s="27"/>
      <c r="E209" s="27"/>
      <c r="N209" s="27"/>
      <c r="O209" s="27"/>
      <c r="P209" s="27"/>
      <c r="Z209" s="27"/>
      <c r="AA209" s="27"/>
      <c r="AB209" s="27"/>
      <c r="AF209" s="27"/>
      <c r="AG209" s="278"/>
      <c r="AH209" s="27"/>
    </row>
    <row r="210" spans="4:34" hidden="1" x14ac:dyDescent="0.35">
      <c r="D210" s="27"/>
      <c r="E210" s="27"/>
      <c r="N210" s="27"/>
      <c r="O210" s="27"/>
      <c r="P210" s="27"/>
      <c r="Z210" s="27"/>
      <c r="AA210" s="27"/>
      <c r="AB210" s="27"/>
      <c r="AF210" s="27"/>
      <c r="AG210" s="278"/>
      <c r="AH210" s="27"/>
    </row>
    <row r="211" spans="4:34" hidden="1" x14ac:dyDescent="0.35">
      <c r="D211" s="27"/>
      <c r="E211" s="27"/>
      <c r="N211" s="27"/>
      <c r="O211" s="27"/>
      <c r="P211" s="27"/>
      <c r="Z211" s="27"/>
      <c r="AA211" s="27"/>
      <c r="AB211" s="27"/>
      <c r="AF211" s="27"/>
      <c r="AG211" s="278"/>
      <c r="AH211" s="27"/>
    </row>
    <row r="212" spans="4:34" hidden="1" x14ac:dyDescent="0.35">
      <c r="D212" s="27"/>
      <c r="E212" s="27"/>
      <c r="N212" s="27"/>
      <c r="O212" s="27"/>
      <c r="P212" s="27"/>
      <c r="Z212" s="27"/>
      <c r="AA212" s="27"/>
      <c r="AB212" s="27"/>
      <c r="AF212" s="27"/>
      <c r="AG212" s="278"/>
      <c r="AH212" s="27"/>
    </row>
    <row r="213" spans="4:34" hidden="1" x14ac:dyDescent="0.35">
      <c r="D213" s="27"/>
      <c r="E213" s="27"/>
      <c r="N213" s="27"/>
      <c r="O213" s="27"/>
      <c r="P213" s="27"/>
      <c r="Z213" s="27"/>
      <c r="AA213" s="27"/>
      <c r="AB213" s="27"/>
      <c r="AF213" s="27"/>
      <c r="AG213" s="278"/>
      <c r="AH213" s="27"/>
    </row>
    <row r="214" spans="4:34" hidden="1" x14ac:dyDescent="0.35">
      <c r="D214" s="27"/>
      <c r="E214" s="27"/>
      <c r="N214" s="27"/>
      <c r="O214" s="27"/>
      <c r="P214" s="27"/>
      <c r="Z214" s="27"/>
      <c r="AA214" s="27"/>
      <c r="AB214" s="27"/>
      <c r="AF214" s="27"/>
      <c r="AG214" s="278"/>
      <c r="AH214" s="27"/>
    </row>
    <row r="215" spans="4:34" hidden="1" x14ac:dyDescent="0.35">
      <c r="D215" s="27"/>
      <c r="E215" s="27"/>
      <c r="N215" s="27"/>
      <c r="O215" s="27"/>
      <c r="P215" s="27"/>
      <c r="Z215" s="27"/>
      <c r="AA215" s="27"/>
      <c r="AB215" s="27"/>
      <c r="AF215" s="27"/>
      <c r="AG215" s="278"/>
      <c r="AH215" s="27"/>
    </row>
    <row r="216" spans="4:34" hidden="1" x14ac:dyDescent="0.35">
      <c r="D216" s="27"/>
      <c r="E216" s="27"/>
      <c r="N216" s="27"/>
      <c r="O216" s="27"/>
      <c r="P216" s="27"/>
      <c r="Z216" s="27"/>
      <c r="AA216" s="27"/>
      <c r="AB216" s="27"/>
      <c r="AF216" s="27"/>
      <c r="AG216" s="278"/>
      <c r="AH216" s="27"/>
    </row>
    <row r="217" spans="4:34" hidden="1" x14ac:dyDescent="0.35">
      <c r="D217" s="27"/>
      <c r="E217" s="27"/>
      <c r="N217" s="27"/>
      <c r="O217" s="27"/>
      <c r="P217" s="27"/>
      <c r="Z217" s="27"/>
      <c r="AA217" s="27"/>
      <c r="AB217" s="27"/>
      <c r="AF217" s="27"/>
      <c r="AG217" s="278"/>
      <c r="AH217" s="27"/>
    </row>
    <row r="218" spans="4:34" hidden="1" x14ac:dyDescent="0.35">
      <c r="D218" s="27"/>
      <c r="E218" s="27"/>
      <c r="N218" s="27"/>
      <c r="O218" s="27"/>
      <c r="P218" s="27"/>
      <c r="Z218" s="27"/>
      <c r="AA218" s="27"/>
      <c r="AB218" s="27"/>
      <c r="AF218" s="27"/>
      <c r="AG218" s="278"/>
      <c r="AH218" s="27"/>
    </row>
    <row r="219" spans="4:34" hidden="1" x14ac:dyDescent="0.35">
      <c r="D219" s="27"/>
      <c r="E219" s="27"/>
      <c r="N219" s="27"/>
      <c r="O219" s="27"/>
      <c r="P219" s="27"/>
      <c r="Z219" s="27"/>
      <c r="AA219" s="27"/>
      <c r="AB219" s="27"/>
      <c r="AF219" s="27"/>
      <c r="AG219" s="278"/>
      <c r="AH219" s="27"/>
    </row>
    <row r="220" spans="4:34" hidden="1" x14ac:dyDescent="0.35">
      <c r="D220" s="27"/>
      <c r="E220" s="27"/>
      <c r="N220" s="27"/>
      <c r="O220" s="27"/>
      <c r="P220" s="27"/>
      <c r="Z220" s="27"/>
      <c r="AA220" s="27"/>
      <c r="AB220" s="27"/>
      <c r="AF220" s="27"/>
      <c r="AG220" s="278"/>
      <c r="AH220" s="27"/>
    </row>
    <row r="221" spans="4:34" hidden="1" x14ac:dyDescent="0.35">
      <c r="D221" s="27"/>
      <c r="E221" s="27"/>
      <c r="N221" s="27"/>
      <c r="O221" s="27"/>
      <c r="P221" s="27"/>
      <c r="Z221" s="27"/>
      <c r="AA221" s="27"/>
      <c r="AB221" s="27"/>
      <c r="AF221" s="27"/>
      <c r="AG221" s="278"/>
      <c r="AH221" s="27"/>
    </row>
    <row r="222" spans="4:34" hidden="1" x14ac:dyDescent="0.35">
      <c r="D222" s="27"/>
      <c r="E222" s="27"/>
      <c r="N222" s="27"/>
      <c r="O222" s="27"/>
      <c r="P222" s="27"/>
      <c r="Z222" s="27"/>
      <c r="AA222" s="27"/>
      <c r="AB222" s="27"/>
      <c r="AF222" s="27"/>
      <c r="AG222" s="278"/>
      <c r="AH222" s="27"/>
    </row>
    <row r="223" spans="4:34" hidden="1" x14ac:dyDescent="0.35">
      <c r="D223" s="27"/>
      <c r="E223" s="27"/>
      <c r="N223" s="27"/>
      <c r="O223" s="27"/>
      <c r="P223" s="27"/>
      <c r="Z223" s="27"/>
      <c r="AA223" s="27"/>
      <c r="AB223" s="27"/>
      <c r="AF223" s="27"/>
      <c r="AG223" s="278"/>
      <c r="AH223" s="27"/>
    </row>
    <row r="224" spans="4:34" hidden="1" x14ac:dyDescent="0.35">
      <c r="D224" s="27"/>
      <c r="E224" s="27"/>
      <c r="N224" s="27"/>
      <c r="O224" s="27"/>
      <c r="P224" s="27"/>
      <c r="Z224" s="27"/>
      <c r="AA224" s="27"/>
      <c r="AB224" s="27"/>
      <c r="AF224" s="27"/>
      <c r="AG224" s="278"/>
      <c r="AH224" s="27"/>
    </row>
    <row r="225" spans="4:34" hidden="1" x14ac:dyDescent="0.35">
      <c r="D225" s="27"/>
      <c r="E225" s="27"/>
      <c r="N225" s="27"/>
      <c r="O225" s="27"/>
      <c r="P225" s="27"/>
      <c r="Z225" s="27"/>
      <c r="AA225" s="27"/>
      <c r="AB225" s="27"/>
      <c r="AF225" s="27"/>
      <c r="AG225" s="278"/>
      <c r="AH225" s="27"/>
    </row>
    <row r="226" spans="4:34" hidden="1" x14ac:dyDescent="0.35">
      <c r="D226" s="27"/>
      <c r="E226" s="27"/>
      <c r="N226" s="27"/>
      <c r="O226" s="27"/>
      <c r="P226" s="27"/>
      <c r="Z226" s="27"/>
      <c r="AA226" s="27"/>
      <c r="AB226" s="27"/>
      <c r="AF226" s="27"/>
      <c r="AG226" s="278"/>
      <c r="AH226" s="27"/>
    </row>
    <row r="227" spans="4:34" hidden="1" x14ac:dyDescent="0.35">
      <c r="D227" s="27"/>
      <c r="E227" s="27"/>
      <c r="N227" s="27"/>
      <c r="O227" s="27"/>
      <c r="P227" s="27"/>
      <c r="Z227" s="27"/>
      <c r="AA227" s="27"/>
      <c r="AB227" s="27"/>
      <c r="AF227" s="27"/>
      <c r="AG227" s="278"/>
      <c r="AH227" s="27"/>
    </row>
    <row r="228" spans="4:34" hidden="1" x14ac:dyDescent="0.35">
      <c r="D228" s="27"/>
      <c r="E228" s="27"/>
      <c r="N228" s="27"/>
      <c r="O228" s="27"/>
      <c r="P228" s="27"/>
      <c r="Z228" s="27"/>
      <c r="AA228" s="27"/>
      <c r="AB228" s="27"/>
      <c r="AF228" s="27"/>
      <c r="AG228" s="278"/>
      <c r="AH228" s="27"/>
    </row>
    <row r="229" spans="4:34" hidden="1" x14ac:dyDescent="0.35">
      <c r="D229" s="27"/>
      <c r="E229" s="27"/>
      <c r="N229" s="27"/>
      <c r="O229" s="27"/>
      <c r="P229" s="27"/>
      <c r="Z229" s="27"/>
      <c r="AA229" s="27"/>
      <c r="AB229" s="27"/>
      <c r="AF229" s="27"/>
      <c r="AG229" s="278"/>
      <c r="AH229" s="27"/>
    </row>
    <row r="230" spans="4:34" hidden="1" x14ac:dyDescent="0.35">
      <c r="D230" s="27"/>
      <c r="E230" s="27"/>
      <c r="N230" s="27"/>
      <c r="O230" s="27"/>
      <c r="P230" s="27"/>
      <c r="Z230" s="27"/>
      <c r="AA230" s="27"/>
      <c r="AB230" s="27"/>
      <c r="AF230" s="27"/>
      <c r="AG230" s="278"/>
      <c r="AH230" s="27"/>
    </row>
    <row r="231" spans="4:34" hidden="1" x14ac:dyDescent="0.35">
      <c r="D231" s="27"/>
      <c r="E231" s="27"/>
      <c r="N231" s="27"/>
      <c r="O231" s="27"/>
      <c r="P231" s="27"/>
      <c r="Z231" s="27"/>
      <c r="AA231" s="27"/>
      <c r="AB231" s="27"/>
      <c r="AF231" s="27"/>
      <c r="AG231" s="278"/>
      <c r="AH231" s="27"/>
    </row>
    <row r="232" spans="4:34" hidden="1" x14ac:dyDescent="0.35">
      <c r="D232" s="27"/>
      <c r="E232" s="27"/>
      <c r="N232" s="27"/>
      <c r="O232" s="27"/>
      <c r="P232" s="27"/>
      <c r="Z232" s="27"/>
      <c r="AA232" s="27"/>
      <c r="AB232" s="27"/>
      <c r="AF232" s="27"/>
      <c r="AG232" s="278"/>
      <c r="AH232" s="27"/>
    </row>
    <row r="233" spans="4:34" hidden="1" x14ac:dyDescent="0.35">
      <c r="D233" s="27"/>
      <c r="E233" s="27"/>
      <c r="N233" s="27"/>
      <c r="O233" s="27"/>
      <c r="P233" s="27"/>
      <c r="Z233" s="27"/>
      <c r="AA233" s="27"/>
      <c r="AB233" s="27"/>
      <c r="AF233" s="27"/>
      <c r="AG233" s="278"/>
      <c r="AH233" s="27"/>
    </row>
    <row r="234" spans="4:34" hidden="1" x14ac:dyDescent="0.35">
      <c r="D234" s="27"/>
      <c r="E234" s="27"/>
      <c r="N234" s="27"/>
      <c r="O234" s="27"/>
      <c r="P234" s="27"/>
      <c r="Z234" s="27"/>
      <c r="AA234" s="27"/>
      <c r="AB234" s="27"/>
      <c r="AF234" s="27"/>
      <c r="AG234" s="278"/>
      <c r="AH234" s="27"/>
    </row>
    <row r="235" spans="4:34" hidden="1" x14ac:dyDescent="0.35">
      <c r="D235" s="27"/>
      <c r="E235" s="27"/>
      <c r="N235" s="27"/>
      <c r="O235" s="27"/>
      <c r="P235" s="27"/>
      <c r="Z235" s="27"/>
      <c r="AA235" s="27"/>
      <c r="AB235" s="27"/>
      <c r="AF235" s="27"/>
      <c r="AG235" s="278"/>
      <c r="AH235" s="27"/>
    </row>
    <row r="236" spans="4:34" hidden="1" x14ac:dyDescent="0.35">
      <c r="D236" s="27"/>
      <c r="E236" s="27"/>
      <c r="N236" s="27"/>
      <c r="O236" s="27"/>
      <c r="P236" s="27"/>
      <c r="Z236" s="27"/>
      <c r="AA236" s="27"/>
      <c r="AB236" s="27"/>
      <c r="AF236" s="27"/>
      <c r="AG236" s="278"/>
      <c r="AH236" s="27"/>
    </row>
    <row r="237" spans="4:34" hidden="1" x14ac:dyDescent="0.35">
      <c r="D237" s="27"/>
      <c r="E237" s="27"/>
      <c r="N237" s="27"/>
      <c r="O237" s="27"/>
      <c r="P237" s="27"/>
      <c r="Z237" s="27"/>
      <c r="AA237" s="27"/>
      <c r="AB237" s="27"/>
      <c r="AF237" s="27"/>
      <c r="AG237" s="278"/>
      <c r="AH237" s="27"/>
    </row>
    <row r="238" spans="4:34" hidden="1" x14ac:dyDescent="0.35">
      <c r="D238" s="27"/>
      <c r="E238" s="27"/>
      <c r="N238" s="27"/>
      <c r="O238" s="27"/>
      <c r="P238" s="27"/>
      <c r="Z238" s="27"/>
      <c r="AA238" s="27"/>
      <c r="AB238" s="27"/>
      <c r="AF238" s="27"/>
      <c r="AG238" s="278"/>
      <c r="AH238" s="27"/>
    </row>
    <row r="239" spans="4:34" hidden="1" x14ac:dyDescent="0.35">
      <c r="D239" s="27"/>
      <c r="E239" s="27"/>
      <c r="N239" s="27"/>
      <c r="O239" s="27"/>
      <c r="P239" s="27"/>
      <c r="Z239" s="27"/>
      <c r="AA239" s="27"/>
      <c r="AB239" s="27"/>
      <c r="AF239" s="27"/>
      <c r="AG239" s="278"/>
      <c r="AH239" s="27"/>
    </row>
    <row r="240" spans="4:34" hidden="1" x14ac:dyDescent="0.35">
      <c r="D240" s="27"/>
      <c r="E240" s="27"/>
      <c r="N240" s="27"/>
      <c r="O240" s="27"/>
      <c r="P240" s="27"/>
      <c r="Z240" s="27"/>
      <c r="AA240" s="27"/>
      <c r="AB240" s="27"/>
      <c r="AF240" s="27"/>
      <c r="AG240" s="278"/>
      <c r="AH240" s="27"/>
    </row>
    <row r="241" spans="4:34" hidden="1" x14ac:dyDescent="0.35">
      <c r="D241" s="27"/>
      <c r="E241" s="27"/>
      <c r="N241" s="27"/>
      <c r="O241" s="27"/>
      <c r="P241" s="27"/>
      <c r="Z241" s="27"/>
      <c r="AA241" s="27"/>
      <c r="AB241" s="27"/>
      <c r="AF241" s="27"/>
      <c r="AG241" s="278"/>
      <c r="AH241" s="27"/>
    </row>
    <row r="242" spans="4:34" hidden="1" x14ac:dyDescent="0.35">
      <c r="D242" s="27"/>
      <c r="E242" s="27"/>
      <c r="N242" s="27"/>
      <c r="O242" s="27"/>
      <c r="P242" s="27"/>
      <c r="Z242" s="27"/>
      <c r="AA242" s="27"/>
      <c r="AB242" s="27"/>
      <c r="AF242" s="27"/>
      <c r="AG242" s="278"/>
      <c r="AH242" s="27"/>
    </row>
    <row r="243" spans="4:34" hidden="1" x14ac:dyDescent="0.35">
      <c r="D243" s="27"/>
      <c r="E243" s="27"/>
      <c r="N243" s="27"/>
      <c r="O243" s="27"/>
      <c r="P243" s="27"/>
      <c r="Z243" s="27"/>
      <c r="AA243" s="27"/>
      <c r="AB243" s="27"/>
      <c r="AF243" s="27"/>
      <c r="AG243" s="278"/>
      <c r="AH243" s="27"/>
    </row>
    <row r="244" spans="4:34" hidden="1" x14ac:dyDescent="0.35">
      <c r="D244" s="27"/>
      <c r="E244" s="27"/>
      <c r="N244" s="27"/>
      <c r="O244" s="27"/>
      <c r="P244" s="27"/>
      <c r="Z244" s="27"/>
      <c r="AA244" s="27"/>
      <c r="AB244" s="27"/>
      <c r="AF244" s="27"/>
      <c r="AG244" s="278"/>
      <c r="AH244" s="27"/>
    </row>
    <row r="245" spans="4:34" hidden="1" x14ac:dyDescent="0.35">
      <c r="D245" s="27"/>
      <c r="E245" s="27"/>
      <c r="N245" s="27"/>
      <c r="O245" s="27"/>
      <c r="P245" s="27"/>
      <c r="Z245" s="27"/>
      <c r="AA245" s="27"/>
      <c r="AB245" s="27"/>
      <c r="AF245" s="27"/>
      <c r="AG245" s="278"/>
      <c r="AH245" s="27"/>
    </row>
    <row r="246" spans="4:34" hidden="1" x14ac:dyDescent="0.35">
      <c r="D246" s="27"/>
      <c r="E246" s="27"/>
      <c r="N246" s="27"/>
      <c r="O246" s="27"/>
      <c r="P246" s="27"/>
      <c r="Z246" s="27"/>
      <c r="AA246" s="27"/>
      <c r="AB246" s="27"/>
      <c r="AF246" s="27"/>
      <c r="AG246" s="278"/>
      <c r="AH246" s="27"/>
    </row>
    <row r="247" spans="4:34" hidden="1" x14ac:dyDescent="0.35">
      <c r="D247" s="27"/>
      <c r="E247" s="27"/>
      <c r="N247" s="27"/>
      <c r="O247" s="27"/>
      <c r="P247" s="27"/>
      <c r="Z247" s="27"/>
      <c r="AA247" s="27"/>
      <c r="AB247" s="27"/>
      <c r="AF247" s="27"/>
      <c r="AG247" s="278"/>
      <c r="AH247" s="27"/>
    </row>
    <row r="248" spans="4:34" hidden="1" x14ac:dyDescent="0.35">
      <c r="D248" s="27"/>
      <c r="E248" s="27"/>
      <c r="N248" s="27"/>
      <c r="O248" s="27"/>
      <c r="P248" s="27"/>
      <c r="Z248" s="27"/>
      <c r="AA248" s="27"/>
      <c r="AB248" s="27"/>
      <c r="AF248" s="27"/>
      <c r="AG248" s="278"/>
      <c r="AH248" s="27"/>
    </row>
    <row r="249" spans="4:34" hidden="1" x14ac:dyDescent="0.35">
      <c r="D249" s="27"/>
      <c r="E249" s="27"/>
      <c r="N249" s="27"/>
      <c r="O249" s="27"/>
      <c r="P249" s="27"/>
      <c r="Z249" s="27"/>
      <c r="AA249" s="27"/>
      <c r="AB249" s="27"/>
      <c r="AF249" s="27"/>
      <c r="AG249" s="278"/>
      <c r="AH249" s="27"/>
    </row>
    <row r="250" spans="4:34" hidden="1" x14ac:dyDescent="0.35">
      <c r="D250" s="27"/>
      <c r="E250" s="27"/>
      <c r="N250" s="27"/>
      <c r="O250" s="27"/>
      <c r="P250" s="27"/>
      <c r="Z250" s="27"/>
      <c r="AA250" s="27"/>
      <c r="AB250" s="27"/>
      <c r="AF250" s="27"/>
      <c r="AG250" s="278"/>
      <c r="AH250" s="27"/>
    </row>
    <row r="251" spans="4:34" hidden="1" x14ac:dyDescent="0.35">
      <c r="D251" s="27"/>
      <c r="E251" s="27"/>
      <c r="N251" s="27"/>
      <c r="O251" s="27"/>
      <c r="P251" s="27"/>
      <c r="Z251" s="27"/>
      <c r="AA251" s="27"/>
      <c r="AB251" s="27"/>
      <c r="AF251" s="27"/>
      <c r="AG251" s="278"/>
      <c r="AH251" s="27"/>
    </row>
    <row r="252" spans="4:34" hidden="1" x14ac:dyDescent="0.35">
      <c r="D252" s="27"/>
      <c r="E252" s="27"/>
      <c r="N252" s="27"/>
      <c r="O252" s="27"/>
      <c r="P252" s="27"/>
      <c r="Z252" s="27"/>
      <c r="AA252" s="27"/>
      <c r="AB252" s="27"/>
      <c r="AF252" s="27"/>
      <c r="AG252" s="278"/>
      <c r="AH252" s="27"/>
    </row>
    <row r="253" spans="4:34" hidden="1" x14ac:dyDescent="0.35">
      <c r="D253" s="27"/>
      <c r="E253" s="27"/>
      <c r="N253" s="27"/>
      <c r="O253" s="27"/>
      <c r="P253" s="27"/>
      <c r="Z253" s="27"/>
      <c r="AA253" s="27"/>
      <c r="AB253" s="27"/>
      <c r="AF253" s="27"/>
      <c r="AG253" s="278"/>
      <c r="AH253" s="27"/>
    </row>
    <row r="254" spans="4:34" hidden="1" x14ac:dyDescent="0.35">
      <c r="D254" s="27"/>
      <c r="E254" s="27"/>
      <c r="N254" s="27"/>
      <c r="O254" s="27"/>
      <c r="P254" s="27"/>
      <c r="Z254" s="27"/>
      <c r="AA254" s="27"/>
      <c r="AB254" s="27"/>
      <c r="AF254" s="27"/>
      <c r="AG254" s="278"/>
      <c r="AH254" s="27"/>
    </row>
    <row r="255" spans="4:34" hidden="1" x14ac:dyDescent="0.35">
      <c r="D255" s="27"/>
      <c r="E255" s="27"/>
      <c r="N255" s="27"/>
      <c r="O255" s="27"/>
      <c r="P255" s="27"/>
      <c r="Z255" s="27"/>
      <c r="AA255" s="27"/>
      <c r="AB255" s="27"/>
      <c r="AF255" s="27"/>
      <c r="AG255" s="278"/>
      <c r="AH255" s="27"/>
    </row>
    <row r="256" spans="4:34" hidden="1" x14ac:dyDescent="0.35">
      <c r="D256" s="27"/>
      <c r="E256" s="27"/>
      <c r="N256" s="27"/>
      <c r="O256" s="27"/>
      <c r="P256" s="27"/>
      <c r="Z256" s="27"/>
      <c r="AA256" s="27"/>
      <c r="AB256" s="27"/>
      <c r="AF256" s="27"/>
      <c r="AG256" s="278"/>
      <c r="AH256" s="27"/>
    </row>
    <row r="257" spans="4:34" hidden="1" x14ac:dyDescent="0.35">
      <c r="D257" s="27"/>
      <c r="E257" s="27"/>
      <c r="N257" s="27"/>
      <c r="O257" s="27"/>
      <c r="P257" s="27"/>
      <c r="Z257" s="27"/>
      <c r="AA257" s="27"/>
      <c r="AB257" s="27"/>
      <c r="AF257" s="27"/>
      <c r="AG257" s="278"/>
      <c r="AH257" s="27"/>
    </row>
    <row r="258" spans="4:34" hidden="1" x14ac:dyDescent="0.35">
      <c r="D258" s="27"/>
      <c r="E258" s="27"/>
      <c r="N258" s="27"/>
      <c r="O258" s="27"/>
      <c r="P258" s="27"/>
      <c r="Z258" s="27"/>
      <c r="AA258" s="27"/>
      <c r="AB258" s="27"/>
      <c r="AF258" s="27"/>
      <c r="AG258" s="278"/>
      <c r="AH258" s="27"/>
    </row>
    <row r="259" spans="4:34" hidden="1" x14ac:dyDescent="0.35">
      <c r="D259" s="27"/>
      <c r="E259" s="27"/>
      <c r="N259" s="27"/>
      <c r="O259" s="27"/>
      <c r="P259" s="27"/>
      <c r="Z259" s="27"/>
      <c r="AA259" s="27"/>
      <c r="AB259" s="27"/>
      <c r="AF259" s="27"/>
      <c r="AG259" s="278"/>
      <c r="AH259" s="27"/>
    </row>
    <row r="260" spans="4:34" hidden="1" x14ac:dyDescent="0.35">
      <c r="D260" s="27"/>
      <c r="E260" s="27"/>
      <c r="N260" s="27"/>
      <c r="O260" s="27"/>
      <c r="P260" s="27"/>
      <c r="Z260" s="27"/>
      <c r="AA260" s="27"/>
      <c r="AB260" s="27"/>
      <c r="AF260" s="27"/>
      <c r="AG260" s="278"/>
      <c r="AH260" s="27"/>
    </row>
    <row r="261" spans="4:34" hidden="1" x14ac:dyDescent="0.35">
      <c r="D261" s="27"/>
      <c r="E261" s="27"/>
      <c r="N261" s="27"/>
      <c r="O261" s="27"/>
      <c r="P261" s="27"/>
      <c r="Z261" s="27"/>
      <c r="AA261" s="27"/>
      <c r="AB261" s="27"/>
      <c r="AF261" s="27"/>
      <c r="AG261" s="278"/>
      <c r="AH261" s="27"/>
    </row>
    <row r="262" spans="4:34" hidden="1" x14ac:dyDescent="0.35">
      <c r="D262" s="27"/>
      <c r="E262" s="27"/>
      <c r="N262" s="27"/>
      <c r="O262" s="27"/>
      <c r="P262" s="27"/>
      <c r="Z262" s="27"/>
      <c r="AA262" s="27"/>
      <c r="AB262" s="27"/>
      <c r="AF262" s="27"/>
      <c r="AG262" s="278"/>
      <c r="AH262" s="27"/>
    </row>
    <row r="263" spans="4:34" hidden="1" x14ac:dyDescent="0.35">
      <c r="D263" s="27"/>
      <c r="E263" s="27"/>
      <c r="N263" s="27"/>
      <c r="O263" s="27"/>
      <c r="P263" s="27"/>
      <c r="Z263" s="27"/>
      <c r="AA263" s="27"/>
      <c r="AB263" s="27"/>
      <c r="AF263" s="27"/>
      <c r="AG263" s="278"/>
      <c r="AH263" s="27"/>
    </row>
    <row r="264" spans="4:34" hidden="1" x14ac:dyDescent="0.35">
      <c r="D264" s="27"/>
      <c r="E264" s="27"/>
      <c r="N264" s="27"/>
      <c r="O264" s="27"/>
      <c r="P264" s="27"/>
      <c r="Z264" s="27"/>
      <c r="AA264" s="27"/>
      <c r="AB264" s="27"/>
      <c r="AF264" s="27"/>
      <c r="AG264" s="278"/>
      <c r="AH264" s="27"/>
    </row>
    <row r="265" spans="4:34" hidden="1" x14ac:dyDescent="0.35">
      <c r="D265" s="27"/>
      <c r="E265" s="27"/>
      <c r="N265" s="27"/>
      <c r="O265" s="27"/>
      <c r="P265" s="27"/>
      <c r="Z265" s="27"/>
      <c r="AA265" s="27"/>
      <c r="AB265" s="27"/>
      <c r="AF265" s="27"/>
      <c r="AG265" s="278"/>
      <c r="AH265" s="27"/>
    </row>
    <row r="266" spans="4:34" hidden="1" x14ac:dyDescent="0.35">
      <c r="D266" s="27"/>
      <c r="E266" s="27"/>
      <c r="N266" s="27"/>
      <c r="O266" s="27"/>
      <c r="P266" s="27"/>
      <c r="Z266" s="27"/>
      <c r="AA266" s="27"/>
      <c r="AB266" s="27"/>
      <c r="AF266" s="27"/>
      <c r="AG266" s="278"/>
      <c r="AH266" s="27"/>
    </row>
    <row r="267" spans="4:34" hidden="1" x14ac:dyDescent="0.35">
      <c r="D267" s="27"/>
      <c r="E267" s="27"/>
      <c r="N267" s="27"/>
      <c r="O267" s="27"/>
      <c r="P267" s="27"/>
      <c r="Z267" s="27"/>
      <c r="AA267" s="27"/>
      <c r="AB267" s="27"/>
      <c r="AF267" s="27"/>
      <c r="AG267" s="278"/>
      <c r="AH267" s="27"/>
    </row>
    <row r="268" spans="4:34" hidden="1" x14ac:dyDescent="0.35">
      <c r="D268" s="27"/>
      <c r="E268" s="27"/>
      <c r="N268" s="27"/>
      <c r="O268" s="27"/>
      <c r="P268" s="27"/>
      <c r="Z268" s="27"/>
      <c r="AA268" s="27"/>
      <c r="AB268" s="27"/>
      <c r="AF268" s="27"/>
      <c r="AG268" s="278"/>
      <c r="AH268" s="27"/>
    </row>
    <row r="269" spans="4:34" hidden="1" x14ac:dyDescent="0.35">
      <c r="D269" s="27"/>
      <c r="E269" s="27"/>
      <c r="N269" s="27"/>
      <c r="O269" s="27"/>
      <c r="P269" s="27"/>
      <c r="Z269" s="27"/>
      <c r="AA269" s="27"/>
      <c r="AB269" s="27"/>
      <c r="AF269" s="27"/>
      <c r="AG269" s="278"/>
      <c r="AH269" s="27"/>
    </row>
    <row r="270" spans="4:34" hidden="1" x14ac:dyDescent="0.35">
      <c r="D270" s="27"/>
      <c r="E270" s="27"/>
      <c r="N270" s="27"/>
      <c r="O270" s="27"/>
      <c r="P270" s="27"/>
      <c r="Z270" s="27"/>
      <c r="AA270" s="27"/>
      <c r="AB270" s="27"/>
      <c r="AF270" s="27"/>
      <c r="AG270" s="278"/>
      <c r="AH270" s="27"/>
    </row>
    <row r="271" spans="4:34" hidden="1" x14ac:dyDescent="0.35">
      <c r="D271" s="27"/>
      <c r="E271" s="27"/>
      <c r="N271" s="27"/>
      <c r="O271" s="27"/>
      <c r="P271" s="27"/>
      <c r="Z271" s="27"/>
      <c r="AA271" s="27"/>
      <c r="AB271" s="27"/>
      <c r="AF271" s="27"/>
      <c r="AG271" s="278"/>
      <c r="AH271" s="27"/>
    </row>
    <row r="272" spans="4:34" hidden="1" x14ac:dyDescent="0.35">
      <c r="D272" s="27"/>
      <c r="E272" s="27"/>
      <c r="N272" s="27"/>
      <c r="O272" s="27"/>
      <c r="P272" s="27"/>
      <c r="Z272" s="27"/>
      <c r="AA272" s="27"/>
      <c r="AB272" s="27"/>
      <c r="AF272" s="27"/>
      <c r="AG272" s="278"/>
      <c r="AH272" s="27"/>
    </row>
    <row r="273" spans="4:34" hidden="1" x14ac:dyDescent="0.35">
      <c r="D273" s="27"/>
      <c r="E273" s="27"/>
      <c r="N273" s="27"/>
      <c r="O273" s="27"/>
      <c r="P273" s="27"/>
      <c r="Z273" s="27"/>
      <c r="AA273" s="27"/>
      <c r="AB273" s="27"/>
      <c r="AF273" s="27"/>
      <c r="AG273" s="278"/>
      <c r="AH273" s="27"/>
    </row>
    <row r="274" spans="4:34" hidden="1" x14ac:dyDescent="0.35">
      <c r="D274" s="27"/>
      <c r="E274" s="27"/>
      <c r="N274" s="27"/>
      <c r="O274" s="27"/>
      <c r="P274" s="27"/>
      <c r="Z274" s="27"/>
      <c r="AA274" s="27"/>
      <c r="AB274" s="27"/>
      <c r="AF274" s="27"/>
      <c r="AG274" s="278"/>
      <c r="AH274" s="27"/>
    </row>
    <row r="275" spans="4:34" hidden="1" x14ac:dyDescent="0.35">
      <c r="D275" s="27"/>
      <c r="E275" s="27"/>
      <c r="N275" s="27"/>
      <c r="O275" s="27"/>
      <c r="P275" s="27"/>
      <c r="Z275" s="27"/>
      <c r="AA275" s="27"/>
      <c r="AB275" s="27"/>
      <c r="AF275" s="27"/>
      <c r="AG275" s="278"/>
      <c r="AH275" s="27"/>
    </row>
    <row r="276" spans="4:34" hidden="1" x14ac:dyDescent="0.35">
      <c r="D276" s="27"/>
      <c r="E276" s="27"/>
      <c r="N276" s="27"/>
      <c r="O276" s="27"/>
      <c r="P276" s="27"/>
      <c r="Z276" s="27"/>
      <c r="AA276" s="27"/>
      <c r="AB276" s="27"/>
      <c r="AF276" s="27"/>
      <c r="AG276" s="278"/>
      <c r="AH276" s="27"/>
    </row>
    <row r="277" spans="4:34" hidden="1" x14ac:dyDescent="0.35">
      <c r="D277" s="27"/>
      <c r="E277" s="27"/>
      <c r="N277" s="27"/>
      <c r="O277" s="27"/>
      <c r="P277" s="27"/>
      <c r="Z277" s="27"/>
      <c r="AA277" s="27"/>
      <c r="AB277" s="27"/>
      <c r="AF277" s="27"/>
      <c r="AG277" s="278"/>
      <c r="AH277" s="27"/>
    </row>
    <row r="278" spans="4:34" hidden="1" x14ac:dyDescent="0.35">
      <c r="D278" s="27"/>
      <c r="E278" s="27"/>
      <c r="N278" s="27"/>
      <c r="O278" s="27"/>
      <c r="P278" s="27"/>
      <c r="Z278" s="27"/>
      <c r="AA278" s="27"/>
      <c r="AB278" s="27"/>
      <c r="AF278" s="27"/>
      <c r="AG278" s="278"/>
      <c r="AH278" s="27"/>
    </row>
    <row r="279" spans="4:34" hidden="1" x14ac:dyDescent="0.35">
      <c r="D279" s="27"/>
      <c r="E279" s="27"/>
      <c r="N279" s="27"/>
      <c r="O279" s="27"/>
      <c r="P279" s="27"/>
      <c r="Z279" s="27"/>
      <c r="AA279" s="27"/>
      <c r="AB279" s="27"/>
      <c r="AF279" s="27"/>
      <c r="AG279" s="278"/>
      <c r="AH279" s="27"/>
    </row>
    <row r="280" spans="4:34" hidden="1" x14ac:dyDescent="0.35">
      <c r="D280" s="27"/>
      <c r="E280" s="27"/>
      <c r="N280" s="27"/>
      <c r="O280" s="27"/>
      <c r="P280" s="27"/>
      <c r="Z280" s="27"/>
      <c r="AA280" s="27"/>
      <c r="AB280" s="27"/>
      <c r="AF280" s="27"/>
      <c r="AG280" s="278"/>
      <c r="AH280" s="27"/>
    </row>
    <row r="281" spans="4:34" hidden="1" x14ac:dyDescent="0.35">
      <c r="D281" s="27"/>
      <c r="E281" s="27"/>
      <c r="N281" s="27"/>
      <c r="O281" s="27"/>
      <c r="P281" s="27"/>
      <c r="Z281" s="27"/>
      <c r="AA281" s="27"/>
      <c r="AB281" s="27"/>
      <c r="AF281" s="27"/>
      <c r="AG281" s="278"/>
      <c r="AH281" s="27"/>
    </row>
    <row r="282" spans="4:34" hidden="1" x14ac:dyDescent="0.35">
      <c r="D282" s="27"/>
      <c r="E282" s="27"/>
      <c r="N282" s="27"/>
      <c r="O282" s="27"/>
      <c r="P282" s="27"/>
      <c r="Z282" s="27"/>
      <c r="AA282" s="27"/>
      <c r="AB282" s="27"/>
      <c r="AF282" s="27"/>
      <c r="AG282" s="278"/>
      <c r="AH282" s="27"/>
    </row>
    <row r="283" spans="4:34" hidden="1" x14ac:dyDescent="0.35">
      <c r="D283" s="27"/>
      <c r="E283" s="27"/>
      <c r="N283" s="27"/>
      <c r="O283" s="27"/>
      <c r="P283" s="27"/>
      <c r="Z283" s="27"/>
      <c r="AA283" s="27"/>
      <c r="AB283" s="27"/>
      <c r="AF283" s="27"/>
      <c r="AG283" s="278"/>
      <c r="AH283" s="27"/>
    </row>
    <row r="284" spans="4:34" hidden="1" x14ac:dyDescent="0.35">
      <c r="D284" s="27"/>
      <c r="E284" s="27"/>
      <c r="N284" s="27"/>
      <c r="O284" s="27"/>
      <c r="P284" s="27"/>
      <c r="Z284" s="27"/>
      <c r="AA284" s="27"/>
      <c r="AB284" s="27"/>
      <c r="AF284" s="27"/>
      <c r="AG284" s="278"/>
      <c r="AH284" s="27"/>
    </row>
    <row r="285" spans="4:34" hidden="1" x14ac:dyDescent="0.35">
      <c r="D285" s="27"/>
      <c r="E285" s="27"/>
      <c r="N285" s="27"/>
      <c r="O285" s="27"/>
      <c r="P285" s="27"/>
      <c r="Z285" s="27"/>
      <c r="AA285" s="27"/>
      <c r="AB285" s="27"/>
      <c r="AF285" s="27"/>
      <c r="AG285" s="278"/>
      <c r="AH285" s="27"/>
    </row>
    <row r="286" spans="4:34" hidden="1" x14ac:dyDescent="0.35">
      <c r="D286" s="27"/>
      <c r="E286" s="27"/>
      <c r="N286" s="27"/>
      <c r="O286" s="27"/>
      <c r="P286" s="27"/>
      <c r="Z286" s="27"/>
      <c r="AA286" s="27"/>
      <c r="AB286" s="27"/>
      <c r="AF286" s="27"/>
      <c r="AG286" s="278"/>
      <c r="AH286" s="27"/>
    </row>
    <row r="287" spans="4:34" hidden="1" x14ac:dyDescent="0.35">
      <c r="D287" s="27"/>
      <c r="E287" s="27"/>
      <c r="N287" s="27"/>
      <c r="O287" s="27"/>
      <c r="P287" s="27"/>
      <c r="Z287" s="27"/>
      <c r="AA287" s="27"/>
      <c r="AB287" s="27"/>
      <c r="AF287" s="27"/>
      <c r="AG287" s="278"/>
      <c r="AH287" s="27"/>
    </row>
    <row r="288" spans="4:34" hidden="1" x14ac:dyDescent="0.35">
      <c r="D288" s="27"/>
      <c r="E288" s="27"/>
      <c r="N288" s="27"/>
      <c r="O288" s="27"/>
      <c r="P288" s="27"/>
      <c r="Z288" s="27"/>
      <c r="AA288" s="27"/>
      <c r="AB288" s="27"/>
      <c r="AF288" s="27"/>
      <c r="AG288" s="278"/>
      <c r="AH288" s="27"/>
    </row>
    <row r="289" spans="4:34" hidden="1" x14ac:dyDescent="0.35">
      <c r="D289" s="27"/>
      <c r="E289" s="27"/>
      <c r="N289" s="27"/>
      <c r="O289" s="27"/>
      <c r="P289" s="27"/>
      <c r="Z289" s="27"/>
      <c r="AA289" s="27"/>
      <c r="AB289" s="27"/>
      <c r="AF289" s="27"/>
      <c r="AG289" s="278"/>
      <c r="AH289" s="27"/>
    </row>
    <row r="290" spans="4:34" hidden="1" x14ac:dyDescent="0.35">
      <c r="D290" s="27"/>
      <c r="E290" s="27"/>
      <c r="N290" s="27"/>
      <c r="O290" s="27"/>
      <c r="P290" s="27"/>
      <c r="Z290" s="27"/>
      <c r="AA290" s="27"/>
      <c r="AB290" s="27"/>
      <c r="AF290" s="27"/>
      <c r="AG290" s="278"/>
      <c r="AH290" s="27"/>
    </row>
    <row r="291" spans="4:34" hidden="1" x14ac:dyDescent="0.35">
      <c r="D291" s="27"/>
      <c r="E291" s="27"/>
      <c r="N291" s="27"/>
      <c r="O291" s="27"/>
      <c r="P291" s="27"/>
      <c r="Z291" s="27"/>
      <c r="AA291" s="27"/>
      <c r="AB291" s="27"/>
      <c r="AF291" s="27"/>
      <c r="AG291" s="278"/>
      <c r="AH291" s="27"/>
    </row>
    <row r="292" spans="4:34" hidden="1" x14ac:dyDescent="0.35">
      <c r="D292" s="27"/>
      <c r="E292" s="27"/>
      <c r="N292" s="27"/>
      <c r="O292" s="27"/>
      <c r="P292" s="27"/>
      <c r="Z292" s="27"/>
      <c r="AA292" s="27"/>
      <c r="AB292" s="27"/>
      <c r="AF292" s="27"/>
      <c r="AG292" s="278"/>
      <c r="AH292" s="27"/>
    </row>
    <row r="293" spans="4:34" hidden="1" x14ac:dyDescent="0.35">
      <c r="D293" s="27"/>
      <c r="E293" s="27"/>
      <c r="N293" s="27"/>
      <c r="O293" s="27"/>
      <c r="P293" s="27"/>
      <c r="Z293" s="27"/>
      <c r="AA293" s="27"/>
      <c r="AB293" s="27"/>
      <c r="AF293" s="27"/>
      <c r="AG293" s="278"/>
      <c r="AH293" s="27"/>
    </row>
    <row r="294" spans="4:34" hidden="1" x14ac:dyDescent="0.35">
      <c r="D294" s="27"/>
      <c r="E294" s="27"/>
      <c r="N294" s="27"/>
      <c r="O294" s="27"/>
      <c r="P294" s="27"/>
      <c r="Z294" s="27"/>
      <c r="AA294" s="27"/>
      <c r="AB294" s="27"/>
      <c r="AF294" s="27"/>
      <c r="AG294" s="278"/>
      <c r="AH294" s="27"/>
    </row>
    <row r="295" spans="4:34" hidden="1" x14ac:dyDescent="0.35">
      <c r="D295" s="27"/>
      <c r="E295" s="27"/>
      <c r="N295" s="27"/>
      <c r="O295" s="27"/>
      <c r="P295" s="27"/>
      <c r="Z295" s="27"/>
      <c r="AA295" s="27"/>
      <c r="AB295" s="27"/>
      <c r="AF295" s="27"/>
      <c r="AG295" s="278"/>
      <c r="AH295" s="27"/>
    </row>
    <row r="296" spans="4:34" hidden="1" x14ac:dyDescent="0.35">
      <c r="D296" s="27"/>
      <c r="E296" s="27"/>
      <c r="N296" s="27"/>
      <c r="O296" s="27"/>
      <c r="P296" s="27"/>
      <c r="Z296" s="27"/>
      <c r="AA296" s="27"/>
      <c r="AB296" s="27"/>
      <c r="AF296" s="27"/>
      <c r="AG296" s="278"/>
      <c r="AH296" s="27"/>
    </row>
    <row r="297" spans="4:34" hidden="1" x14ac:dyDescent="0.35">
      <c r="D297" s="27"/>
      <c r="E297" s="27"/>
      <c r="N297" s="27"/>
      <c r="O297" s="27"/>
      <c r="P297" s="27"/>
      <c r="Z297" s="27"/>
      <c r="AA297" s="27"/>
      <c r="AB297" s="27"/>
      <c r="AF297" s="27"/>
      <c r="AG297" s="278"/>
      <c r="AH297" s="27"/>
    </row>
    <row r="298" spans="4:34" hidden="1" x14ac:dyDescent="0.35">
      <c r="D298" s="27"/>
      <c r="E298" s="27"/>
      <c r="N298" s="27"/>
      <c r="O298" s="27"/>
      <c r="P298" s="27"/>
      <c r="Z298" s="27"/>
      <c r="AA298" s="27"/>
      <c r="AB298" s="27"/>
      <c r="AF298" s="27"/>
      <c r="AG298" s="278"/>
      <c r="AH298" s="27"/>
    </row>
    <row r="299" spans="4:34" hidden="1" x14ac:dyDescent="0.35">
      <c r="D299" s="27"/>
      <c r="E299" s="27"/>
      <c r="N299" s="27"/>
      <c r="O299" s="27"/>
      <c r="P299" s="27"/>
      <c r="Z299" s="27"/>
      <c r="AA299" s="27"/>
      <c r="AB299" s="27"/>
      <c r="AF299" s="27"/>
      <c r="AG299" s="278"/>
      <c r="AH299" s="27"/>
    </row>
    <row r="300" spans="4:34" hidden="1" x14ac:dyDescent="0.35">
      <c r="D300" s="27"/>
      <c r="E300" s="27"/>
      <c r="N300" s="27"/>
      <c r="O300" s="27"/>
      <c r="P300" s="27"/>
      <c r="Z300" s="27"/>
      <c r="AA300" s="27"/>
      <c r="AB300" s="27"/>
      <c r="AF300" s="27"/>
      <c r="AG300" s="278"/>
      <c r="AH300" s="27"/>
    </row>
    <row r="301" spans="4:34" hidden="1" x14ac:dyDescent="0.35">
      <c r="D301" s="27"/>
      <c r="E301" s="27"/>
      <c r="N301" s="27"/>
      <c r="O301" s="27"/>
      <c r="P301" s="27"/>
      <c r="Z301" s="27"/>
      <c r="AA301" s="27"/>
      <c r="AB301" s="27"/>
      <c r="AF301" s="27"/>
      <c r="AG301" s="278"/>
      <c r="AH301" s="27"/>
    </row>
    <row r="302" spans="4:34" hidden="1" x14ac:dyDescent="0.35">
      <c r="D302" s="27"/>
      <c r="E302" s="27"/>
      <c r="N302" s="27"/>
      <c r="O302" s="27"/>
      <c r="P302" s="27"/>
      <c r="Z302" s="27"/>
      <c r="AA302" s="27"/>
      <c r="AB302" s="27"/>
      <c r="AF302" s="27"/>
      <c r="AG302" s="278"/>
      <c r="AH302" s="27"/>
    </row>
    <row r="303" spans="4:34" hidden="1" x14ac:dyDescent="0.35">
      <c r="D303" s="27"/>
      <c r="E303" s="27"/>
      <c r="N303" s="27"/>
      <c r="O303" s="27"/>
      <c r="P303" s="27"/>
      <c r="Z303" s="27"/>
      <c r="AA303" s="27"/>
      <c r="AB303" s="27"/>
      <c r="AF303" s="27"/>
      <c r="AG303" s="278"/>
      <c r="AH303" s="27"/>
    </row>
    <row r="304" spans="4:34" hidden="1" x14ac:dyDescent="0.35">
      <c r="D304" s="27"/>
      <c r="E304" s="27"/>
      <c r="N304" s="27"/>
      <c r="O304" s="27"/>
      <c r="P304" s="27"/>
      <c r="Z304" s="27"/>
      <c r="AA304" s="27"/>
      <c r="AB304" s="27"/>
      <c r="AF304" s="27"/>
      <c r="AG304" s="278"/>
      <c r="AH304" s="27"/>
    </row>
    <row r="305" spans="4:34" hidden="1" x14ac:dyDescent="0.35">
      <c r="D305" s="27"/>
      <c r="E305" s="27"/>
      <c r="N305" s="27"/>
      <c r="O305" s="27"/>
      <c r="P305" s="27"/>
      <c r="Z305" s="27"/>
      <c r="AA305" s="27"/>
      <c r="AB305" s="27"/>
      <c r="AF305" s="27"/>
      <c r="AG305" s="278"/>
      <c r="AH305" s="27"/>
    </row>
    <row r="306" spans="4:34" hidden="1" x14ac:dyDescent="0.35">
      <c r="D306" s="27"/>
      <c r="E306" s="27"/>
      <c r="N306" s="27"/>
      <c r="O306" s="27"/>
      <c r="P306" s="27"/>
      <c r="Z306" s="27"/>
      <c r="AA306" s="27"/>
      <c r="AB306" s="27"/>
      <c r="AF306" s="27"/>
      <c r="AG306" s="278"/>
      <c r="AH306" s="27"/>
    </row>
    <row r="307" spans="4:34" hidden="1" x14ac:dyDescent="0.35">
      <c r="D307" s="27"/>
      <c r="E307" s="27"/>
      <c r="N307" s="27"/>
      <c r="O307" s="27"/>
      <c r="P307" s="27"/>
      <c r="Z307" s="27"/>
      <c r="AA307" s="27"/>
      <c r="AB307" s="27"/>
      <c r="AF307" s="27"/>
      <c r="AG307" s="278"/>
      <c r="AH307" s="27"/>
    </row>
    <row r="308" spans="4:34" hidden="1" x14ac:dyDescent="0.35">
      <c r="D308" s="27"/>
      <c r="E308" s="27"/>
      <c r="N308" s="27"/>
      <c r="O308" s="27"/>
      <c r="P308" s="27"/>
      <c r="Z308" s="27"/>
      <c r="AA308" s="27"/>
      <c r="AB308" s="27"/>
      <c r="AF308" s="27"/>
      <c r="AG308" s="278"/>
      <c r="AH308" s="27"/>
    </row>
    <row r="309" spans="4:34" hidden="1" x14ac:dyDescent="0.35">
      <c r="D309" s="27"/>
      <c r="E309" s="27"/>
      <c r="N309" s="27"/>
      <c r="O309" s="27"/>
      <c r="P309" s="27"/>
      <c r="Z309" s="27"/>
      <c r="AA309" s="27"/>
      <c r="AB309" s="27"/>
      <c r="AF309" s="27"/>
      <c r="AG309" s="278"/>
      <c r="AH309" s="27"/>
    </row>
    <row r="310" spans="4:34" hidden="1" x14ac:dyDescent="0.35">
      <c r="D310" s="27"/>
      <c r="E310" s="27"/>
      <c r="N310" s="27"/>
      <c r="O310" s="27"/>
      <c r="P310" s="27"/>
      <c r="Z310" s="27"/>
      <c r="AA310" s="27"/>
      <c r="AB310" s="27"/>
      <c r="AF310" s="27"/>
      <c r="AG310" s="278"/>
      <c r="AH310" s="27"/>
    </row>
    <row r="311" spans="4:34" hidden="1" x14ac:dyDescent="0.35">
      <c r="D311" s="27"/>
      <c r="E311" s="27"/>
      <c r="N311" s="27"/>
      <c r="O311" s="27"/>
      <c r="P311" s="27"/>
      <c r="Z311" s="27"/>
      <c r="AA311" s="27"/>
      <c r="AB311" s="27"/>
      <c r="AF311" s="27"/>
      <c r="AG311" s="278"/>
      <c r="AH311" s="27"/>
    </row>
    <row r="312" spans="4:34" hidden="1" x14ac:dyDescent="0.35">
      <c r="D312" s="27"/>
      <c r="E312" s="27"/>
      <c r="N312" s="27"/>
      <c r="O312" s="27"/>
      <c r="P312" s="27"/>
      <c r="Z312" s="27"/>
      <c r="AA312" s="27"/>
      <c r="AB312" s="27"/>
      <c r="AF312" s="27"/>
      <c r="AG312" s="278"/>
      <c r="AH312" s="27"/>
    </row>
    <row r="313" spans="4:34" hidden="1" x14ac:dyDescent="0.35">
      <c r="D313" s="27"/>
      <c r="E313" s="27"/>
      <c r="N313" s="27"/>
      <c r="O313" s="27"/>
      <c r="P313" s="27"/>
      <c r="Z313" s="27"/>
      <c r="AA313" s="27"/>
      <c r="AB313" s="27"/>
      <c r="AF313" s="27"/>
      <c r="AG313" s="278"/>
      <c r="AH313" s="27"/>
    </row>
    <row r="314" spans="4:34" hidden="1" x14ac:dyDescent="0.35">
      <c r="D314" s="27"/>
      <c r="E314" s="27"/>
      <c r="N314" s="27"/>
      <c r="O314" s="27"/>
      <c r="P314" s="27"/>
      <c r="Z314" s="27"/>
      <c r="AA314" s="27"/>
      <c r="AB314" s="27"/>
      <c r="AF314" s="27"/>
      <c r="AG314" s="278"/>
      <c r="AH314" s="27"/>
    </row>
    <row r="315" spans="4:34" hidden="1" x14ac:dyDescent="0.35">
      <c r="D315" s="27"/>
      <c r="E315" s="27"/>
      <c r="N315" s="27"/>
      <c r="O315" s="27"/>
      <c r="P315" s="27"/>
      <c r="Z315" s="27"/>
      <c r="AA315" s="27"/>
      <c r="AB315" s="27"/>
      <c r="AF315" s="27"/>
      <c r="AG315" s="278"/>
      <c r="AH315" s="27"/>
    </row>
    <row r="316" spans="4:34" hidden="1" x14ac:dyDescent="0.35">
      <c r="D316" s="27"/>
      <c r="E316" s="27"/>
      <c r="N316" s="27"/>
      <c r="O316" s="27"/>
      <c r="P316" s="27"/>
      <c r="Z316" s="27"/>
      <c r="AA316" s="27"/>
      <c r="AB316" s="27"/>
      <c r="AF316" s="27"/>
      <c r="AG316" s="278"/>
      <c r="AH316" s="27"/>
    </row>
    <row r="317" spans="4:34" hidden="1" x14ac:dyDescent="0.35">
      <c r="D317" s="27"/>
      <c r="E317" s="27"/>
      <c r="N317" s="27"/>
      <c r="O317" s="27"/>
      <c r="P317" s="27"/>
      <c r="Z317" s="27"/>
      <c r="AA317" s="27"/>
      <c r="AB317" s="27"/>
      <c r="AF317" s="27"/>
      <c r="AG317" s="278"/>
      <c r="AH317" s="27"/>
    </row>
    <row r="318" spans="4:34" hidden="1" x14ac:dyDescent="0.35">
      <c r="D318" s="27"/>
      <c r="E318" s="27"/>
      <c r="N318" s="27"/>
      <c r="O318" s="27"/>
      <c r="P318" s="27"/>
      <c r="Z318" s="27"/>
      <c r="AA318" s="27"/>
      <c r="AB318" s="27"/>
      <c r="AF318" s="27"/>
      <c r="AG318" s="278"/>
      <c r="AH318" s="27"/>
    </row>
    <row r="319" spans="4:34" hidden="1" x14ac:dyDescent="0.35">
      <c r="D319" s="27"/>
      <c r="E319" s="27"/>
      <c r="N319" s="27"/>
      <c r="O319" s="27"/>
      <c r="P319" s="27"/>
      <c r="Z319" s="27"/>
      <c r="AA319" s="27"/>
      <c r="AB319" s="27"/>
      <c r="AF319" s="27"/>
      <c r="AG319" s="278"/>
      <c r="AH319" s="27"/>
    </row>
    <row r="320" spans="4:34" hidden="1" x14ac:dyDescent="0.35">
      <c r="D320" s="27"/>
      <c r="E320" s="27"/>
      <c r="N320" s="27"/>
      <c r="O320" s="27"/>
      <c r="P320" s="27"/>
      <c r="Z320" s="27"/>
      <c r="AA320" s="27"/>
      <c r="AB320" s="27"/>
      <c r="AF320" s="27"/>
      <c r="AG320" s="278"/>
      <c r="AH320" s="27"/>
    </row>
    <row r="321" spans="4:34" hidden="1" x14ac:dyDescent="0.35">
      <c r="D321" s="27"/>
      <c r="E321" s="27"/>
      <c r="N321" s="27"/>
      <c r="O321" s="27"/>
      <c r="P321" s="27"/>
      <c r="Z321" s="27"/>
      <c r="AA321" s="27"/>
      <c r="AB321" s="27"/>
      <c r="AF321" s="27"/>
      <c r="AG321" s="278"/>
      <c r="AH321" s="27"/>
    </row>
    <row r="322" spans="4:34" hidden="1" x14ac:dyDescent="0.35">
      <c r="D322" s="27"/>
      <c r="E322" s="27"/>
      <c r="N322" s="27"/>
      <c r="O322" s="27"/>
      <c r="P322" s="27"/>
      <c r="Z322" s="27"/>
      <c r="AA322" s="27"/>
      <c r="AB322" s="27"/>
      <c r="AF322" s="27"/>
      <c r="AG322" s="278"/>
      <c r="AH322" s="27"/>
    </row>
    <row r="323" spans="4:34" hidden="1" x14ac:dyDescent="0.35">
      <c r="D323" s="27"/>
      <c r="E323" s="27"/>
      <c r="N323" s="27"/>
      <c r="O323" s="27"/>
      <c r="P323" s="27"/>
      <c r="Z323" s="27"/>
      <c r="AA323" s="27"/>
      <c r="AB323" s="27"/>
      <c r="AF323" s="27"/>
      <c r="AG323" s="278"/>
      <c r="AH323" s="27"/>
    </row>
    <row r="324" spans="4:34" hidden="1" x14ac:dyDescent="0.35">
      <c r="D324" s="27"/>
      <c r="E324" s="27"/>
      <c r="N324" s="27"/>
      <c r="O324" s="27"/>
      <c r="P324" s="27"/>
      <c r="Z324" s="27"/>
      <c r="AA324" s="27"/>
      <c r="AB324" s="27"/>
      <c r="AF324" s="27"/>
      <c r="AG324" s="278"/>
      <c r="AH324" s="27"/>
    </row>
    <row r="325" spans="4:34" hidden="1" x14ac:dyDescent="0.35">
      <c r="D325" s="27"/>
      <c r="E325" s="27"/>
      <c r="N325" s="27"/>
      <c r="O325" s="27"/>
      <c r="P325" s="27"/>
      <c r="Z325" s="27"/>
      <c r="AA325" s="27"/>
      <c r="AB325" s="27"/>
      <c r="AF325" s="27"/>
      <c r="AG325" s="278"/>
      <c r="AH325" s="27"/>
    </row>
    <row r="326" spans="4:34" hidden="1" x14ac:dyDescent="0.35">
      <c r="D326" s="27"/>
      <c r="E326" s="27"/>
      <c r="N326" s="27"/>
      <c r="O326" s="27"/>
      <c r="P326" s="27"/>
      <c r="Z326" s="27"/>
      <c r="AA326" s="27"/>
      <c r="AB326" s="27"/>
      <c r="AF326" s="27"/>
      <c r="AG326" s="278"/>
      <c r="AH326" s="27"/>
    </row>
    <row r="327" spans="4:34" hidden="1" x14ac:dyDescent="0.35">
      <c r="D327" s="27"/>
      <c r="E327" s="27"/>
      <c r="N327" s="27"/>
      <c r="O327" s="27"/>
      <c r="P327" s="27"/>
      <c r="Z327" s="27"/>
      <c r="AA327" s="27"/>
      <c r="AB327" s="27"/>
      <c r="AF327" s="27"/>
      <c r="AG327" s="278"/>
      <c r="AH327" s="27"/>
    </row>
    <row r="328" spans="4:34" hidden="1" x14ac:dyDescent="0.35">
      <c r="D328" s="27"/>
      <c r="E328" s="27"/>
      <c r="N328" s="27"/>
      <c r="O328" s="27"/>
      <c r="P328" s="27"/>
      <c r="Z328" s="27"/>
      <c r="AA328" s="27"/>
      <c r="AB328" s="27"/>
      <c r="AF328" s="27"/>
      <c r="AG328" s="278"/>
      <c r="AH328" s="27"/>
    </row>
    <row r="329" spans="4:34" hidden="1" x14ac:dyDescent="0.35">
      <c r="D329" s="27"/>
      <c r="E329" s="27"/>
      <c r="N329" s="27"/>
      <c r="O329" s="27"/>
      <c r="P329" s="27"/>
      <c r="Z329" s="27"/>
      <c r="AA329" s="27"/>
      <c r="AB329" s="27"/>
      <c r="AF329" s="27"/>
      <c r="AG329" s="278"/>
      <c r="AH329" s="27"/>
    </row>
    <row r="330" spans="4:34" hidden="1" x14ac:dyDescent="0.35">
      <c r="D330" s="27"/>
      <c r="E330" s="27"/>
      <c r="N330" s="27"/>
      <c r="O330" s="27"/>
      <c r="P330" s="27"/>
      <c r="Z330" s="27"/>
      <c r="AA330" s="27"/>
      <c r="AB330" s="27"/>
      <c r="AF330" s="27"/>
      <c r="AG330" s="278"/>
      <c r="AH330" s="27"/>
    </row>
    <row r="331" spans="4:34" hidden="1" x14ac:dyDescent="0.35">
      <c r="D331" s="27"/>
      <c r="E331" s="27"/>
      <c r="N331" s="27"/>
      <c r="O331" s="27"/>
      <c r="P331" s="27"/>
      <c r="Z331" s="27"/>
      <c r="AA331" s="27"/>
      <c r="AB331" s="27"/>
      <c r="AF331" s="27"/>
      <c r="AG331" s="278"/>
      <c r="AH331" s="27"/>
    </row>
    <row r="332" spans="4:34" hidden="1" x14ac:dyDescent="0.35">
      <c r="D332" s="27"/>
      <c r="E332" s="27"/>
      <c r="N332" s="27"/>
      <c r="O332" s="27"/>
      <c r="P332" s="27"/>
      <c r="Z332" s="27"/>
      <c r="AA332" s="27"/>
      <c r="AB332" s="27"/>
      <c r="AF332" s="27"/>
      <c r="AG332" s="278"/>
      <c r="AH332" s="27"/>
    </row>
    <row r="333" spans="4:34" hidden="1" x14ac:dyDescent="0.35">
      <c r="D333" s="27"/>
      <c r="E333" s="27"/>
      <c r="N333" s="27"/>
      <c r="O333" s="27"/>
      <c r="P333" s="27"/>
      <c r="Z333" s="27"/>
      <c r="AA333" s="27"/>
      <c r="AB333" s="27"/>
      <c r="AF333" s="27"/>
      <c r="AG333" s="278"/>
      <c r="AH333" s="27"/>
    </row>
    <row r="334" spans="4:34" hidden="1" x14ac:dyDescent="0.35">
      <c r="D334" s="27"/>
      <c r="E334" s="27"/>
      <c r="N334" s="27"/>
      <c r="O334" s="27"/>
      <c r="P334" s="27"/>
      <c r="Z334" s="27"/>
      <c r="AA334" s="27"/>
      <c r="AB334" s="27"/>
      <c r="AF334" s="27"/>
      <c r="AG334" s="278"/>
      <c r="AH334" s="27"/>
    </row>
    <row r="335" spans="4:34" hidden="1" x14ac:dyDescent="0.35">
      <c r="D335" s="27"/>
      <c r="E335" s="27"/>
      <c r="N335" s="27"/>
      <c r="O335" s="27"/>
      <c r="P335" s="27"/>
      <c r="Z335" s="27"/>
      <c r="AA335" s="27"/>
      <c r="AB335" s="27"/>
      <c r="AF335" s="27"/>
      <c r="AG335" s="278"/>
      <c r="AH335" s="27"/>
    </row>
    <row r="336" spans="4:34" hidden="1" x14ac:dyDescent="0.35">
      <c r="D336" s="27"/>
      <c r="E336" s="27"/>
      <c r="N336" s="27"/>
      <c r="O336" s="27"/>
      <c r="P336" s="27"/>
      <c r="Z336" s="27"/>
      <c r="AA336" s="27"/>
      <c r="AB336" s="27"/>
      <c r="AF336" s="27"/>
      <c r="AG336" s="278"/>
      <c r="AH336" s="27"/>
    </row>
    <row r="337" spans="4:34" hidden="1" x14ac:dyDescent="0.35">
      <c r="D337" s="27"/>
      <c r="E337" s="27"/>
      <c r="N337" s="27"/>
      <c r="O337" s="27"/>
      <c r="P337" s="27"/>
      <c r="Z337" s="27"/>
      <c r="AA337" s="27"/>
      <c r="AB337" s="27"/>
      <c r="AF337" s="27"/>
      <c r="AG337" s="278"/>
      <c r="AH337" s="27"/>
    </row>
    <row r="338" spans="4:34" hidden="1" x14ac:dyDescent="0.35">
      <c r="D338" s="27"/>
      <c r="E338" s="27"/>
      <c r="N338" s="27"/>
      <c r="O338" s="27"/>
      <c r="P338" s="27"/>
      <c r="Z338" s="27"/>
      <c r="AA338" s="27"/>
      <c r="AB338" s="27"/>
      <c r="AF338" s="27"/>
      <c r="AG338" s="278"/>
      <c r="AH338" s="27"/>
    </row>
    <row r="339" spans="4:34" hidden="1" x14ac:dyDescent="0.35">
      <c r="D339" s="27"/>
      <c r="E339" s="27"/>
      <c r="N339" s="27"/>
      <c r="O339" s="27"/>
      <c r="P339" s="27"/>
      <c r="Z339" s="27"/>
      <c r="AA339" s="27"/>
      <c r="AB339" s="27"/>
      <c r="AF339" s="27"/>
      <c r="AG339" s="278"/>
      <c r="AH339" s="27"/>
    </row>
    <row r="340" spans="4:34" hidden="1" x14ac:dyDescent="0.35">
      <c r="D340" s="27"/>
      <c r="E340" s="27"/>
      <c r="N340" s="27"/>
      <c r="O340" s="27"/>
      <c r="P340" s="27"/>
      <c r="Z340" s="27"/>
      <c r="AA340" s="27"/>
      <c r="AB340" s="27"/>
      <c r="AF340" s="27"/>
      <c r="AG340" s="278"/>
      <c r="AH340" s="27"/>
    </row>
    <row r="341" spans="4:34" hidden="1" x14ac:dyDescent="0.35">
      <c r="D341" s="27"/>
      <c r="E341" s="27"/>
      <c r="N341" s="27"/>
      <c r="O341" s="27"/>
      <c r="P341" s="27"/>
      <c r="Z341" s="27"/>
      <c r="AA341" s="27"/>
      <c r="AB341" s="27"/>
      <c r="AF341" s="27"/>
      <c r="AG341" s="278"/>
      <c r="AH341" s="27"/>
    </row>
    <row r="342" spans="4:34" hidden="1" x14ac:dyDescent="0.35">
      <c r="D342" s="27"/>
      <c r="E342" s="27"/>
      <c r="N342" s="27"/>
      <c r="O342" s="27"/>
      <c r="P342" s="27"/>
      <c r="Z342" s="27"/>
      <c r="AA342" s="27"/>
      <c r="AB342" s="27"/>
      <c r="AF342" s="27"/>
      <c r="AG342" s="278"/>
      <c r="AH342" s="27"/>
    </row>
    <row r="343" spans="4:34" hidden="1" x14ac:dyDescent="0.35">
      <c r="D343" s="27"/>
      <c r="E343" s="27"/>
      <c r="N343" s="27"/>
      <c r="O343" s="27"/>
      <c r="P343" s="27"/>
      <c r="Z343" s="27"/>
      <c r="AA343" s="27"/>
      <c r="AB343" s="27"/>
      <c r="AF343" s="27"/>
      <c r="AG343" s="278"/>
      <c r="AH343" s="27"/>
    </row>
    <row r="344" spans="4:34" hidden="1" x14ac:dyDescent="0.35">
      <c r="D344" s="27"/>
      <c r="E344" s="27"/>
      <c r="N344" s="27"/>
      <c r="O344" s="27"/>
      <c r="P344" s="27"/>
      <c r="Z344" s="27"/>
      <c r="AA344" s="27"/>
      <c r="AB344" s="27"/>
      <c r="AF344" s="27"/>
      <c r="AG344" s="278"/>
      <c r="AH344" s="27"/>
    </row>
    <row r="345" spans="4:34" hidden="1" x14ac:dyDescent="0.35">
      <c r="D345" s="27"/>
      <c r="E345" s="27"/>
      <c r="N345" s="27"/>
      <c r="O345" s="27"/>
      <c r="P345" s="27"/>
      <c r="Z345" s="27"/>
      <c r="AA345" s="27"/>
      <c r="AB345" s="27"/>
      <c r="AF345" s="27"/>
      <c r="AG345" s="278"/>
      <c r="AH345" s="27"/>
    </row>
    <row r="346" spans="4:34" hidden="1" x14ac:dyDescent="0.35">
      <c r="D346" s="27"/>
      <c r="E346" s="27"/>
      <c r="N346" s="27"/>
      <c r="O346" s="27"/>
      <c r="P346" s="27"/>
      <c r="Z346" s="27"/>
      <c r="AA346" s="27"/>
      <c r="AB346" s="27"/>
      <c r="AF346" s="27"/>
      <c r="AG346" s="278"/>
      <c r="AH346" s="27"/>
    </row>
    <row r="347" spans="4:34" hidden="1" x14ac:dyDescent="0.35">
      <c r="D347" s="27"/>
      <c r="E347" s="27"/>
      <c r="N347" s="27"/>
      <c r="O347" s="27"/>
      <c r="P347" s="27"/>
      <c r="Z347" s="27"/>
      <c r="AA347" s="27"/>
      <c r="AB347" s="27"/>
      <c r="AF347" s="27"/>
      <c r="AG347" s="278"/>
      <c r="AH347" s="27"/>
    </row>
    <row r="348" spans="4:34" hidden="1" x14ac:dyDescent="0.35">
      <c r="D348" s="27"/>
      <c r="E348" s="27"/>
      <c r="N348" s="27"/>
      <c r="O348" s="27"/>
      <c r="P348" s="27"/>
      <c r="Z348" s="27"/>
      <c r="AA348" s="27"/>
      <c r="AB348" s="27"/>
      <c r="AF348" s="27"/>
      <c r="AG348" s="278"/>
      <c r="AH348" s="27"/>
    </row>
    <row r="349" spans="4:34" hidden="1" x14ac:dyDescent="0.35">
      <c r="D349" s="27"/>
      <c r="E349" s="27"/>
      <c r="N349" s="27"/>
      <c r="O349" s="27"/>
      <c r="P349" s="27"/>
      <c r="Z349" s="27"/>
      <c r="AA349" s="27"/>
      <c r="AB349" s="27"/>
      <c r="AF349" s="27"/>
      <c r="AG349" s="278"/>
      <c r="AH349" s="27"/>
    </row>
    <row r="350" spans="4:34" hidden="1" x14ac:dyDescent="0.35">
      <c r="D350" s="27"/>
      <c r="E350" s="27"/>
      <c r="N350" s="27"/>
      <c r="O350" s="27"/>
      <c r="P350" s="27"/>
      <c r="Z350" s="27"/>
      <c r="AA350" s="27"/>
      <c r="AB350" s="27"/>
      <c r="AF350" s="27"/>
      <c r="AG350" s="278"/>
      <c r="AH350" s="27"/>
    </row>
    <row r="351" spans="4:34" hidden="1" x14ac:dyDescent="0.35">
      <c r="D351" s="27"/>
      <c r="E351" s="27"/>
      <c r="N351" s="27"/>
      <c r="O351" s="27"/>
      <c r="P351" s="27"/>
      <c r="Z351" s="27"/>
      <c r="AA351" s="27"/>
      <c r="AB351" s="27"/>
      <c r="AF351" s="27"/>
      <c r="AG351" s="278"/>
      <c r="AH351" s="27"/>
    </row>
    <row r="352" spans="4:34" hidden="1" x14ac:dyDescent="0.35">
      <c r="D352" s="27"/>
      <c r="E352" s="27"/>
      <c r="N352" s="27"/>
      <c r="O352" s="27"/>
      <c r="P352" s="27"/>
      <c r="Z352" s="27"/>
      <c r="AA352" s="27"/>
      <c r="AB352" s="27"/>
      <c r="AF352" s="27"/>
      <c r="AG352" s="278"/>
      <c r="AH352" s="27"/>
    </row>
    <row r="353" spans="4:34" hidden="1" x14ac:dyDescent="0.35">
      <c r="D353" s="27"/>
      <c r="E353" s="27"/>
      <c r="N353" s="27"/>
      <c r="O353" s="27"/>
      <c r="P353" s="27"/>
      <c r="Z353" s="27"/>
      <c r="AA353" s="27"/>
      <c r="AB353" s="27"/>
      <c r="AF353" s="27"/>
      <c r="AG353" s="278"/>
      <c r="AH353" s="27"/>
    </row>
    <row r="354" spans="4:34" hidden="1" x14ac:dyDescent="0.35">
      <c r="D354" s="27"/>
      <c r="E354" s="27"/>
      <c r="N354" s="27"/>
      <c r="O354" s="27"/>
      <c r="P354" s="27"/>
      <c r="Z354" s="27"/>
      <c r="AA354" s="27"/>
      <c r="AB354" s="27"/>
      <c r="AF354" s="27"/>
      <c r="AG354" s="278"/>
      <c r="AH354" s="27"/>
    </row>
    <row r="355" spans="4:34" hidden="1" x14ac:dyDescent="0.35">
      <c r="D355" s="27"/>
      <c r="E355" s="27"/>
      <c r="N355" s="27"/>
      <c r="O355" s="27"/>
      <c r="P355" s="27"/>
      <c r="Z355" s="27"/>
      <c r="AA355" s="27"/>
      <c r="AB355" s="27"/>
      <c r="AF355" s="27"/>
      <c r="AG355" s="278"/>
      <c r="AH355" s="27"/>
    </row>
    <row r="356" spans="4:34" hidden="1" x14ac:dyDescent="0.35">
      <c r="D356" s="27"/>
      <c r="E356" s="27"/>
      <c r="N356" s="27"/>
      <c r="O356" s="27"/>
      <c r="P356" s="27"/>
      <c r="Z356" s="27"/>
      <c r="AA356" s="27"/>
      <c r="AB356" s="27"/>
      <c r="AF356" s="27"/>
      <c r="AG356" s="278"/>
      <c r="AH356" s="27"/>
    </row>
    <row r="357" spans="4:34" hidden="1" x14ac:dyDescent="0.35">
      <c r="D357" s="27"/>
      <c r="E357" s="27"/>
      <c r="N357" s="27"/>
      <c r="O357" s="27"/>
      <c r="P357" s="27"/>
      <c r="Z357" s="27"/>
      <c r="AA357" s="27"/>
      <c r="AB357" s="27"/>
      <c r="AF357" s="27"/>
      <c r="AG357" s="278"/>
      <c r="AH357" s="27"/>
    </row>
    <row r="358" spans="4:34" hidden="1" x14ac:dyDescent="0.35">
      <c r="D358" s="27"/>
      <c r="E358" s="27"/>
      <c r="N358" s="27"/>
      <c r="O358" s="27"/>
      <c r="P358" s="27"/>
      <c r="Z358" s="27"/>
      <c r="AA358" s="27"/>
      <c r="AB358" s="27"/>
      <c r="AF358" s="27"/>
      <c r="AG358" s="278"/>
      <c r="AH358" s="27"/>
    </row>
    <row r="359" spans="4:34" hidden="1" x14ac:dyDescent="0.35">
      <c r="D359" s="27"/>
      <c r="E359" s="27"/>
      <c r="N359" s="27"/>
      <c r="O359" s="27"/>
      <c r="P359" s="27"/>
      <c r="Z359" s="27"/>
      <c r="AA359" s="27"/>
      <c r="AB359" s="27"/>
      <c r="AF359" s="27"/>
      <c r="AG359" s="278"/>
      <c r="AH359" s="27"/>
    </row>
    <row r="360" spans="4:34" hidden="1" x14ac:dyDescent="0.35">
      <c r="D360" s="27"/>
      <c r="E360" s="27"/>
      <c r="N360" s="27"/>
      <c r="O360" s="27"/>
      <c r="P360" s="27"/>
      <c r="Z360" s="27"/>
      <c r="AA360" s="27"/>
      <c r="AB360" s="27"/>
      <c r="AF360" s="27"/>
      <c r="AG360" s="278"/>
      <c r="AH360" s="27"/>
    </row>
    <row r="361" spans="4:34" hidden="1" x14ac:dyDescent="0.35">
      <c r="D361" s="27"/>
      <c r="E361" s="27"/>
      <c r="N361" s="27"/>
      <c r="O361" s="27"/>
      <c r="P361" s="27"/>
      <c r="Z361" s="27"/>
      <c r="AA361" s="27"/>
      <c r="AB361" s="27"/>
      <c r="AF361" s="27"/>
      <c r="AG361" s="278"/>
      <c r="AH361" s="27"/>
    </row>
    <row r="362" spans="4:34" hidden="1" x14ac:dyDescent="0.35">
      <c r="D362" s="27"/>
      <c r="E362" s="27"/>
      <c r="N362" s="27"/>
      <c r="O362" s="27"/>
      <c r="P362" s="27"/>
      <c r="Z362" s="27"/>
      <c r="AA362" s="27"/>
      <c r="AB362" s="27"/>
      <c r="AF362" s="27"/>
      <c r="AG362" s="278"/>
      <c r="AH362" s="27"/>
    </row>
    <row r="363" spans="4:34" hidden="1" x14ac:dyDescent="0.35">
      <c r="D363" s="27"/>
      <c r="E363" s="27"/>
      <c r="N363" s="27"/>
      <c r="O363" s="27"/>
      <c r="P363" s="27"/>
      <c r="Z363" s="27"/>
      <c r="AA363" s="27"/>
      <c r="AB363" s="27"/>
      <c r="AF363" s="27"/>
      <c r="AG363" s="278"/>
      <c r="AH363" s="27"/>
    </row>
    <row r="364" spans="4:34" hidden="1" x14ac:dyDescent="0.35">
      <c r="D364" s="27"/>
      <c r="E364" s="27"/>
      <c r="N364" s="27"/>
      <c r="O364" s="27"/>
      <c r="P364" s="27"/>
      <c r="Z364" s="27"/>
      <c r="AA364" s="27"/>
      <c r="AB364" s="27"/>
      <c r="AF364" s="27"/>
      <c r="AG364" s="278"/>
      <c r="AH364" s="27"/>
    </row>
    <row r="365" spans="4:34" hidden="1" x14ac:dyDescent="0.35">
      <c r="D365" s="27"/>
      <c r="E365" s="27"/>
      <c r="N365" s="27"/>
      <c r="O365" s="27"/>
      <c r="P365" s="27"/>
      <c r="Z365" s="27"/>
      <c r="AA365" s="27"/>
      <c r="AB365" s="27"/>
      <c r="AF365" s="27"/>
      <c r="AG365" s="278"/>
      <c r="AH365" s="27"/>
    </row>
    <row r="366" spans="4:34" hidden="1" x14ac:dyDescent="0.35">
      <c r="D366" s="27"/>
      <c r="E366" s="27"/>
      <c r="N366" s="27"/>
      <c r="O366" s="27"/>
      <c r="P366" s="27"/>
      <c r="Z366" s="27"/>
      <c r="AA366" s="27"/>
      <c r="AB366" s="27"/>
      <c r="AF366" s="27"/>
      <c r="AG366" s="278"/>
      <c r="AH366" s="27"/>
    </row>
    <row r="367" spans="4:34" hidden="1" x14ac:dyDescent="0.35">
      <c r="D367" s="27"/>
      <c r="E367" s="27"/>
      <c r="N367" s="27"/>
      <c r="O367" s="27"/>
      <c r="P367" s="27"/>
      <c r="Z367" s="27"/>
      <c r="AA367" s="27"/>
      <c r="AB367" s="27"/>
      <c r="AF367" s="27"/>
      <c r="AG367" s="278"/>
      <c r="AH367" s="27"/>
    </row>
    <row r="368" spans="4:34" hidden="1" x14ac:dyDescent="0.35">
      <c r="D368" s="27"/>
      <c r="E368" s="27"/>
      <c r="N368" s="27"/>
      <c r="O368" s="27"/>
      <c r="P368" s="27"/>
      <c r="Z368" s="27"/>
      <c r="AA368" s="27"/>
      <c r="AB368" s="27"/>
      <c r="AF368" s="27"/>
      <c r="AG368" s="278"/>
      <c r="AH368" s="27"/>
    </row>
    <row r="369" spans="4:34" hidden="1" x14ac:dyDescent="0.35">
      <c r="D369" s="27"/>
      <c r="E369" s="27"/>
      <c r="N369" s="27"/>
      <c r="O369" s="27"/>
      <c r="P369" s="27"/>
      <c r="Z369" s="27"/>
      <c r="AA369" s="27"/>
      <c r="AB369" s="27"/>
      <c r="AF369" s="27"/>
      <c r="AG369" s="278"/>
      <c r="AH369" s="27"/>
    </row>
    <row r="370" spans="4:34" hidden="1" x14ac:dyDescent="0.35">
      <c r="D370" s="27"/>
      <c r="E370" s="27"/>
      <c r="N370" s="27"/>
      <c r="O370" s="27"/>
      <c r="P370" s="27"/>
      <c r="Z370" s="27"/>
      <c r="AA370" s="27"/>
      <c r="AB370" s="27"/>
      <c r="AF370" s="27"/>
      <c r="AG370" s="278"/>
      <c r="AH370" s="27"/>
    </row>
    <row r="371" spans="4:34" hidden="1" x14ac:dyDescent="0.35">
      <c r="D371" s="27"/>
      <c r="E371" s="27"/>
      <c r="N371" s="27"/>
      <c r="O371" s="27"/>
      <c r="P371" s="27"/>
      <c r="Z371" s="27"/>
      <c r="AA371" s="27"/>
      <c r="AB371" s="27"/>
      <c r="AF371" s="27"/>
      <c r="AG371" s="278"/>
      <c r="AH371" s="27"/>
    </row>
    <row r="372" spans="4:34" hidden="1" x14ac:dyDescent="0.35">
      <c r="D372" s="27"/>
      <c r="E372" s="27"/>
      <c r="N372" s="27"/>
      <c r="O372" s="27"/>
      <c r="P372" s="27"/>
      <c r="Z372" s="27"/>
      <c r="AA372" s="27"/>
      <c r="AB372" s="27"/>
      <c r="AF372" s="27"/>
      <c r="AG372" s="278"/>
      <c r="AH372" s="27"/>
    </row>
    <row r="373" spans="4:34" hidden="1" x14ac:dyDescent="0.35">
      <c r="D373" s="27"/>
      <c r="E373" s="27"/>
      <c r="N373" s="27"/>
      <c r="O373" s="27"/>
      <c r="P373" s="27"/>
      <c r="Z373" s="27"/>
      <c r="AA373" s="27"/>
      <c r="AB373" s="27"/>
      <c r="AF373" s="27"/>
      <c r="AG373" s="278"/>
      <c r="AH373" s="27"/>
    </row>
    <row r="374" spans="4:34" hidden="1" x14ac:dyDescent="0.35">
      <c r="D374" s="27"/>
      <c r="E374" s="27"/>
      <c r="N374" s="27"/>
      <c r="O374" s="27"/>
      <c r="P374" s="27"/>
      <c r="Z374" s="27"/>
      <c r="AA374" s="27"/>
      <c r="AB374" s="27"/>
      <c r="AF374" s="27"/>
      <c r="AG374" s="278"/>
      <c r="AH374" s="27"/>
    </row>
    <row r="375" spans="4:34" hidden="1" x14ac:dyDescent="0.35">
      <c r="D375" s="27"/>
      <c r="E375" s="27"/>
      <c r="N375" s="27"/>
      <c r="O375" s="27"/>
      <c r="P375" s="27"/>
      <c r="Z375" s="27"/>
      <c r="AA375" s="27"/>
      <c r="AB375" s="27"/>
      <c r="AF375" s="27"/>
      <c r="AG375" s="278"/>
      <c r="AH375" s="27"/>
    </row>
    <row r="376" spans="4:34" hidden="1" x14ac:dyDescent="0.35">
      <c r="D376" s="27"/>
      <c r="E376" s="27"/>
      <c r="N376" s="27"/>
      <c r="O376" s="27"/>
      <c r="P376" s="27"/>
      <c r="Z376" s="27"/>
      <c r="AA376" s="27"/>
      <c r="AB376" s="27"/>
      <c r="AF376" s="27"/>
      <c r="AG376" s="278"/>
      <c r="AH376" s="27"/>
    </row>
    <row r="377" spans="4:34" hidden="1" x14ac:dyDescent="0.35">
      <c r="D377" s="27"/>
      <c r="E377" s="27"/>
      <c r="N377" s="27"/>
      <c r="O377" s="27"/>
      <c r="P377" s="27"/>
      <c r="Z377" s="27"/>
      <c r="AA377" s="27"/>
      <c r="AB377" s="27"/>
      <c r="AF377" s="27"/>
      <c r="AG377" s="278"/>
      <c r="AH377" s="27"/>
    </row>
    <row r="378" spans="4:34" hidden="1" x14ac:dyDescent="0.35">
      <c r="D378" s="27"/>
      <c r="E378" s="27"/>
      <c r="N378" s="27"/>
      <c r="O378" s="27"/>
      <c r="P378" s="27"/>
      <c r="Z378" s="27"/>
      <c r="AA378" s="27"/>
      <c r="AB378" s="27"/>
      <c r="AF378" s="27"/>
      <c r="AG378" s="278"/>
      <c r="AH378" s="27"/>
    </row>
    <row r="379" spans="4:34" hidden="1" x14ac:dyDescent="0.35">
      <c r="D379" s="27"/>
      <c r="E379" s="27"/>
      <c r="N379" s="27"/>
      <c r="O379" s="27"/>
      <c r="P379" s="27"/>
      <c r="Z379" s="27"/>
      <c r="AA379" s="27"/>
      <c r="AB379" s="27"/>
      <c r="AF379" s="27"/>
      <c r="AG379" s="278"/>
      <c r="AH379" s="27"/>
    </row>
    <row r="380" spans="4:34" hidden="1" x14ac:dyDescent="0.35">
      <c r="D380" s="27"/>
      <c r="E380" s="27"/>
      <c r="N380" s="27"/>
      <c r="O380" s="27"/>
      <c r="P380" s="27"/>
      <c r="Z380" s="27"/>
      <c r="AA380" s="27"/>
      <c r="AB380" s="27"/>
      <c r="AF380" s="27"/>
      <c r="AG380" s="278"/>
      <c r="AH380" s="27"/>
    </row>
    <row r="381" spans="4:34" hidden="1" x14ac:dyDescent="0.35">
      <c r="D381" s="27"/>
      <c r="E381" s="27"/>
      <c r="N381" s="27"/>
      <c r="O381" s="27"/>
      <c r="P381" s="27"/>
      <c r="Z381" s="27"/>
      <c r="AA381" s="27"/>
      <c r="AB381" s="27"/>
      <c r="AF381" s="27"/>
      <c r="AG381" s="278"/>
      <c r="AH381" s="27"/>
    </row>
    <row r="382" spans="4:34" hidden="1" x14ac:dyDescent="0.35">
      <c r="D382" s="27"/>
      <c r="E382" s="27"/>
      <c r="N382" s="27"/>
      <c r="O382" s="27"/>
      <c r="P382" s="27"/>
      <c r="Z382" s="27"/>
      <c r="AA382" s="27"/>
      <c r="AB382" s="27"/>
      <c r="AF382" s="27"/>
      <c r="AG382" s="278"/>
      <c r="AH382" s="27"/>
    </row>
    <row r="383" spans="4:34" hidden="1" x14ac:dyDescent="0.35">
      <c r="D383" s="27"/>
      <c r="E383" s="27"/>
      <c r="N383" s="27"/>
      <c r="O383" s="27"/>
      <c r="P383" s="27"/>
      <c r="Z383" s="27"/>
      <c r="AA383" s="27"/>
      <c r="AB383" s="27"/>
      <c r="AF383" s="27"/>
      <c r="AG383" s="278"/>
      <c r="AH383" s="27"/>
    </row>
    <row r="384" spans="4:34" hidden="1" x14ac:dyDescent="0.35">
      <c r="D384" s="27"/>
      <c r="E384" s="27"/>
      <c r="N384" s="27"/>
      <c r="O384" s="27"/>
      <c r="P384" s="27"/>
      <c r="Z384" s="27"/>
      <c r="AA384" s="27"/>
      <c r="AB384" s="27"/>
      <c r="AF384" s="27"/>
      <c r="AG384" s="278"/>
      <c r="AH384" s="27"/>
    </row>
    <row r="385" spans="4:34" hidden="1" x14ac:dyDescent="0.35">
      <c r="D385" s="27"/>
      <c r="E385" s="27"/>
      <c r="N385" s="27"/>
      <c r="O385" s="27"/>
      <c r="P385" s="27"/>
      <c r="Z385" s="27"/>
      <c r="AA385" s="27"/>
      <c r="AB385" s="27"/>
      <c r="AF385" s="27"/>
      <c r="AG385" s="278"/>
      <c r="AH385" s="27"/>
    </row>
    <row r="386" spans="4:34" hidden="1" x14ac:dyDescent="0.35">
      <c r="D386" s="27"/>
      <c r="E386" s="27"/>
      <c r="N386" s="27"/>
      <c r="O386" s="27"/>
      <c r="P386" s="27"/>
      <c r="Z386" s="27"/>
      <c r="AA386" s="27"/>
      <c r="AB386" s="27"/>
      <c r="AF386" s="27"/>
      <c r="AG386" s="278"/>
      <c r="AH386" s="27"/>
    </row>
    <row r="387" spans="4:34" hidden="1" x14ac:dyDescent="0.35">
      <c r="D387" s="27"/>
      <c r="E387" s="27"/>
      <c r="N387" s="27"/>
      <c r="O387" s="27"/>
      <c r="P387" s="27"/>
      <c r="Z387" s="27"/>
      <c r="AA387" s="27"/>
      <c r="AB387" s="27"/>
      <c r="AF387" s="27"/>
      <c r="AG387" s="278"/>
      <c r="AH387" s="27"/>
    </row>
    <row r="388" spans="4:34" hidden="1" x14ac:dyDescent="0.35">
      <c r="D388" s="27"/>
      <c r="E388" s="27"/>
      <c r="N388" s="27"/>
      <c r="O388" s="27"/>
      <c r="P388" s="27"/>
      <c r="Z388" s="27"/>
      <c r="AA388" s="27"/>
      <c r="AB388" s="27"/>
      <c r="AF388" s="27"/>
      <c r="AG388" s="278"/>
      <c r="AH388" s="27"/>
    </row>
    <row r="389" spans="4:34" hidden="1" x14ac:dyDescent="0.35">
      <c r="D389" s="27"/>
      <c r="E389" s="27"/>
      <c r="N389" s="27"/>
      <c r="O389" s="27"/>
      <c r="P389" s="27"/>
      <c r="Z389" s="27"/>
      <c r="AA389" s="27"/>
      <c r="AB389" s="27"/>
      <c r="AF389" s="27"/>
      <c r="AG389" s="278"/>
      <c r="AH389" s="27"/>
    </row>
    <row r="390" spans="4:34" hidden="1" x14ac:dyDescent="0.35">
      <c r="D390" s="27"/>
      <c r="E390" s="27"/>
      <c r="N390" s="27"/>
      <c r="O390" s="27"/>
      <c r="P390" s="27"/>
      <c r="Z390" s="27"/>
      <c r="AA390" s="27"/>
      <c r="AB390" s="27"/>
      <c r="AF390" s="27"/>
      <c r="AG390" s="278"/>
      <c r="AH390" s="27"/>
    </row>
    <row r="391" spans="4:34" hidden="1" x14ac:dyDescent="0.35">
      <c r="D391" s="27"/>
      <c r="E391" s="27"/>
      <c r="N391" s="27"/>
      <c r="O391" s="27"/>
      <c r="P391" s="27"/>
      <c r="Z391" s="27"/>
      <c r="AA391" s="27"/>
      <c r="AB391" s="27"/>
      <c r="AF391" s="27"/>
      <c r="AG391" s="278"/>
      <c r="AH391" s="27"/>
    </row>
    <row r="392" spans="4:34" hidden="1" x14ac:dyDescent="0.35">
      <c r="D392" s="27"/>
      <c r="E392" s="27"/>
      <c r="N392" s="27"/>
      <c r="O392" s="27"/>
      <c r="P392" s="27"/>
      <c r="Z392" s="27"/>
      <c r="AA392" s="27"/>
      <c r="AB392" s="27"/>
      <c r="AF392" s="27"/>
      <c r="AG392" s="278"/>
      <c r="AH392" s="27"/>
    </row>
    <row r="393" spans="4:34" hidden="1" x14ac:dyDescent="0.35">
      <c r="D393" s="27"/>
      <c r="E393" s="27"/>
      <c r="N393" s="27"/>
      <c r="O393" s="27"/>
      <c r="P393" s="27"/>
      <c r="Z393" s="27"/>
      <c r="AA393" s="27"/>
      <c r="AB393" s="27"/>
      <c r="AF393" s="27"/>
      <c r="AG393" s="278"/>
      <c r="AH393" s="27"/>
    </row>
    <row r="394" spans="4:34" hidden="1" x14ac:dyDescent="0.35">
      <c r="D394" s="27"/>
      <c r="E394" s="27"/>
      <c r="N394" s="27"/>
      <c r="O394" s="27"/>
      <c r="P394" s="27"/>
      <c r="Z394" s="27"/>
      <c r="AA394" s="27"/>
      <c r="AB394" s="27"/>
      <c r="AF394" s="27"/>
      <c r="AG394" s="278"/>
      <c r="AH394" s="27"/>
    </row>
    <row r="395" spans="4:34" hidden="1" x14ac:dyDescent="0.35">
      <c r="D395" s="27"/>
      <c r="E395" s="27"/>
      <c r="N395" s="27"/>
      <c r="O395" s="27"/>
      <c r="P395" s="27"/>
      <c r="Z395" s="27"/>
      <c r="AA395" s="27"/>
      <c r="AB395" s="27"/>
      <c r="AF395" s="27"/>
      <c r="AG395" s="278"/>
      <c r="AH395" s="27"/>
    </row>
    <row r="396" spans="4:34" hidden="1" x14ac:dyDescent="0.35">
      <c r="D396" s="27"/>
      <c r="E396" s="27"/>
      <c r="N396" s="27"/>
      <c r="O396" s="27"/>
      <c r="P396" s="27"/>
      <c r="Z396" s="27"/>
      <c r="AA396" s="27"/>
      <c r="AB396" s="27"/>
      <c r="AF396" s="27"/>
      <c r="AG396" s="278"/>
      <c r="AH396" s="27"/>
    </row>
    <row r="397" spans="4:34" hidden="1" x14ac:dyDescent="0.35">
      <c r="D397" s="27"/>
      <c r="E397" s="27"/>
      <c r="N397" s="27"/>
      <c r="O397" s="27"/>
      <c r="P397" s="27"/>
      <c r="Z397" s="27"/>
      <c r="AA397" s="27"/>
      <c r="AB397" s="27"/>
      <c r="AF397" s="27"/>
      <c r="AG397" s="278"/>
      <c r="AH397" s="27"/>
    </row>
    <row r="398" spans="4:34" hidden="1" x14ac:dyDescent="0.35">
      <c r="D398" s="27"/>
      <c r="E398" s="27"/>
      <c r="N398" s="27"/>
      <c r="O398" s="27"/>
      <c r="P398" s="27"/>
      <c r="Z398" s="27"/>
      <c r="AA398" s="27"/>
      <c r="AB398" s="27"/>
      <c r="AF398" s="27"/>
      <c r="AG398" s="278"/>
      <c r="AH398" s="27"/>
    </row>
    <row r="399" spans="4:34" hidden="1" x14ac:dyDescent="0.35">
      <c r="D399" s="27"/>
      <c r="E399" s="27"/>
      <c r="N399" s="27"/>
      <c r="O399" s="27"/>
      <c r="P399" s="27"/>
      <c r="Z399" s="27"/>
      <c r="AA399" s="27"/>
      <c r="AB399" s="27"/>
      <c r="AF399" s="27"/>
      <c r="AG399" s="278"/>
      <c r="AH399" s="27"/>
    </row>
    <row r="400" spans="4:34" hidden="1" x14ac:dyDescent="0.35">
      <c r="D400" s="27"/>
      <c r="E400" s="27"/>
      <c r="N400" s="27"/>
      <c r="O400" s="27"/>
      <c r="P400" s="27"/>
      <c r="Z400" s="27"/>
      <c r="AA400" s="27"/>
      <c r="AB400" s="27"/>
      <c r="AF400" s="27"/>
      <c r="AG400" s="278"/>
      <c r="AH400" s="27"/>
    </row>
    <row r="401" spans="4:34" hidden="1" x14ac:dyDescent="0.35">
      <c r="D401" s="27"/>
      <c r="E401" s="27"/>
      <c r="N401" s="27"/>
      <c r="O401" s="27"/>
      <c r="P401" s="27"/>
      <c r="Z401" s="27"/>
      <c r="AA401" s="27"/>
      <c r="AB401" s="27"/>
      <c r="AF401" s="27"/>
      <c r="AG401" s="278"/>
      <c r="AH401" s="27"/>
    </row>
    <row r="402" spans="4:34" hidden="1" x14ac:dyDescent="0.35">
      <c r="D402" s="27"/>
      <c r="E402" s="27"/>
      <c r="N402" s="27"/>
      <c r="O402" s="27"/>
      <c r="P402" s="27"/>
      <c r="Z402" s="27"/>
      <c r="AA402" s="27"/>
      <c r="AB402" s="27"/>
      <c r="AF402" s="27"/>
      <c r="AG402" s="278"/>
      <c r="AH402" s="27"/>
    </row>
    <row r="403" spans="4:34" hidden="1" x14ac:dyDescent="0.35">
      <c r="D403" s="27"/>
      <c r="E403" s="27"/>
      <c r="N403" s="27"/>
      <c r="O403" s="27"/>
      <c r="P403" s="27"/>
      <c r="Z403" s="27"/>
      <c r="AA403" s="27"/>
      <c r="AB403" s="27"/>
      <c r="AF403" s="27"/>
      <c r="AG403" s="278"/>
      <c r="AH403" s="27"/>
    </row>
    <row r="404" spans="4:34" hidden="1" x14ac:dyDescent="0.35">
      <c r="D404" s="27"/>
      <c r="E404" s="27"/>
      <c r="N404" s="27"/>
      <c r="O404" s="27"/>
      <c r="P404" s="27"/>
      <c r="Z404" s="27"/>
      <c r="AA404" s="27"/>
      <c r="AB404" s="27"/>
      <c r="AF404" s="27"/>
      <c r="AG404" s="278"/>
      <c r="AH404" s="27"/>
    </row>
    <row r="405" spans="4:34" hidden="1" x14ac:dyDescent="0.35">
      <c r="D405" s="27"/>
      <c r="E405" s="27"/>
      <c r="N405" s="27"/>
      <c r="O405" s="27"/>
      <c r="P405" s="27"/>
      <c r="Z405" s="27"/>
      <c r="AA405" s="27"/>
      <c r="AB405" s="27"/>
      <c r="AF405" s="27"/>
      <c r="AG405" s="278"/>
      <c r="AH405" s="27"/>
    </row>
    <row r="406" spans="4:34" hidden="1" x14ac:dyDescent="0.35">
      <c r="D406" s="27"/>
      <c r="E406" s="27"/>
      <c r="N406" s="27"/>
      <c r="O406" s="27"/>
      <c r="P406" s="27"/>
      <c r="Z406" s="27"/>
      <c r="AA406" s="27"/>
      <c r="AB406" s="27"/>
      <c r="AF406" s="27"/>
      <c r="AG406" s="278"/>
      <c r="AH406" s="27"/>
    </row>
    <row r="407" spans="4:34" hidden="1" x14ac:dyDescent="0.35">
      <c r="D407" s="27"/>
      <c r="E407" s="27"/>
      <c r="N407" s="27"/>
      <c r="O407" s="27"/>
      <c r="P407" s="27"/>
      <c r="Z407" s="27"/>
      <c r="AA407" s="27"/>
      <c r="AB407" s="27"/>
      <c r="AF407" s="27"/>
      <c r="AG407" s="278"/>
      <c r="AH407" s="27"/>
    </row>
    <row r="408" spans="4:34" hidden="1" x14ac:dyDescent="0.35">
      <c r="D408" s="27"/>
      <c r="E408" s="27"/>
      <c r="N408" s="27"/>
      <c r="O408" s="27"/>
      <c r="P408" s="27"/>
      <c r="Z408" s="27"/>
      <c r="AA408" s="27"/>
      <c r="AB408" s="27"/>
      <c r="AF408" s="27"/>
      <c r="AG408" s="278"/>
      <c r="AH408" s="27"/>
    </row>
    <row r="409" spans="4:34" hidden="1" x14ac:dyDescent="0.35">
      <c r="D409" s="27"/>
      <c r="E409" s="27"/>
      <c r="N409" s="27"/>
      <c r="O409" s="27"/>
      <c r="P409" s="27"/>
      <c r="Z409" s="27"/>
      <c r="AA409" s="27"/>
      <c r="AB409" s="27"/>
      <c r="AF409" s="27"/>
      <c r="AG409" s="278"/>
      <c r="AH409" s="27"/>
    </row>
    <row r="410" spans="4:34" hidden="1" x14ac:dyDescent="0.35">
      <c r="D410" s="27"/>
      <c r="E410" s="27"/>
      <c r="N410" s="27"/>
      <c r="O410" s="27"/>
      <c r="P410" s="27"/>
      <c r="Z410" s="27"/>
      <c r="AA410" s="27"/>
      <c r="AB410" s="27"/>
      <c r="AF410" s="27"/>
      <c r="AG410" s="278"/>
      <c r="AH410" s="27"/>
    </row>
    <row r="411" spans="4:34" hidden="1" x14ac:dyDescent="0.35">
      <c r="D411" s="27"/>
      <c r="E411" s="27"/>
      <c r="N411" s="27"/>
      <c r="O411" s="27"/>
      <c r="P411" s="27"/>
      <c r="Z411" s="27"/>
      <c r="AA411" s="27"/>
      <c r="AB411" s="27"/>
      <c r="AF411" s="27"/>
      <c r="AG411" s="278"/>
      <c r="AH411" s="27"/>
    </row>
    <row r="412" spans="4:34" hidden="1" x14ac:dyDescent="0.35">
      <c r="D412" s="27"/>
      <c r="E412" s="27"/>
      <c r="N412" s="27"/>
      <c r="O412" s="27"/>
      <c r="P412" s="27"/>
      <c r="Z412" s="27"/>
      <c r="AA412" s="27"/>
      <c r="AB412" s="27"/>
      <c r="AF412" s="27"/>
      <c r="AG412" s="278"/>
      <c r="AH412" s="27"/>
    </row>
    <row r="413" spans="4:34" hidden="1" x14ac:dyDescent="0.35">
      <c r="D413" s="27"/>
      <c r="E413" s="27"/>
      <c r="N413" s="27"/>
      <c r="O413" s="27"/>
      <c r="P413" s="27"/>
      <c r="Z413" s="27"/>
      <c r="AA413" s="27"/>
      <c r="AB413" s="27"/>
      <c r="AF413" s="27"/>
      <c r="AG413" s="278"/>
      <c r="AH413" s="27"/>
    </row>
    <row r="414" spans="4:34" hidden="1" x14ac:dyDescent="0.35">
      <c r="D414" s="27"/>
      <c r="E414" s="27"/>
      <c r="N414" s="27"/>
      <c r="O414" s="27"/>
      <c r="P414" s="27"/>
      <c r="Z414" s="27"/>
      <c r="AA414" s="27"/>
      <c r="AB414" s="27"/>
      <c r="AF414" s="27"/>
      <c r="AG414" s="278"/>
      <c r="AH414" s="27"/>
    </row>
    <row r="415" spans="4:34" hidden="1" x14ac:dyDescent="0.35">
      <c r="D415" s="27"/>
      <c r="E415" s="27"/>
      <c r="N415" s="27"/>
      <c r="O415" s="27"/>
      <c r="P415" s="27"/>
      <c r="Z415" s="27"/>
      <c r="AA415" s="27"/>
      <c r="AB415" s="27"/>
      <c r="AF415" s="27"/>
      <c r="AG415" s="278"/>
      <c r="AH415" s="27"/>
    </row>
    <row r="416" spans="4:34" hidden="1" x14ac:dyDescent="0.35">
      <c r="D416" s="27"/>
      <c r="E416" s="27"/>
      <c r="N416" s="27"/>
      <c r="O416" s="27"/>
      <c r="P416" s="27"/>
      <c r="Z416" s="27"/>
      <c r="AA416" s="27"/>
      <c r="AB416" s="27"/>
      <c r="AF416" s="27"/>
      <c r="AG416" s="278"/>
      <c r="AH416" s="27"/>
    </row>
    <row r="417" spans="4:34" hidden="1" x14ac:dyDescent="0.35">
      <c r="D417" s="27"/>
      <c r="E417" s="27"/>
      <c r="N417" s="27"/>
      <c r="O417" s="27"/>
      <c r="P417" s="27"/>
      <c r="Z417" s="27"/>
      <c r="AA417" s="27"/>
      <c r="AB417" s="27"/>
      <c r="AF417" s="27"/>
      <c r="AG417" s="278"/>
      <c r="AH417" s="27"/>
    </row>
    <row r="418" spans="4:34" hidden="1" x14ac:dyDescent="0.35">
      <c r="D418" s="27"/>
      <c r="E418" s="27"/>
      <c r="N418" s="27"/>
      <c r="O418" s="27"/>
      <c r="P418" s="27"/>
      <c r="Z418" s="27"/>
      <c r="AA418" s="27"/>
      <c r="AB418" s="27"/>
      <c r="AF418" s="27"/>
      <c r="AG418" s="278"/>
      <c r="AH418" s="27"/>
    </row>
    <row r="419" spans="4:34" hidden="1" x14ac:dyDescent="0.35">
      <c r="D419" s="27"/>
      <c r="E419" s="27"/>
      <c r="N419" s="27"/>
      <c r="O419" s="27"/>
      <c r="P419" s="27"/>
      <c r="Z419" s="27"/>
      <c r="AA419" s="27"/>
      <c r="AB419" s="27"/>
      <c r="AF419" s="27"/>
      <c r="AG419" s="278"/>
      <c r="AH419" s="27"/>
    </row>
    <row r="420" spans="4:34" hidden="1" x14ac:dyDescent="0.35">
      <c r="D420" s="27"/>
      <c r="E420" s="27"/>
      <c r="N420" s="27"/>
      <c r="O420" s="27"/>
      <c r="P420" s="27"/>
      <c r="Z420" s="27"/>
      <c r="AA420" s="27"/>
      <c r="AB420" s="27"/>
      <c r="AF420" s="27"/>
      <c r="AG420" s="278"/>
      <c r="AH420" s="27"/>
    </row>
    <row r="421" spans="4:34" hidden="1" x14ac:dyDescent="0.35">
      <c r="D421" s="27"/>
      <c r="E421" s="27"/>
      <c r="N421" s="27"/>
      <c r="O421" s="27"/>
      <c r="P421" s="27"/>
      <c r="Z421" s="27"/>
      <c r="AA421" s="27"/>
      <c r="AB421" s="27"/>
      <c r="AF421" s="27"/>
      <c r="AG421" s="278"/>
      <c r="AH421" s="27"/>
    </row>
    <row r="422" spans="4:34" hidden="1" x14ac:dyDescent="0.35">
      <c r="D422" s="27"/>
      <c r="E422" s="27"/>
      <c r="N422" s="27"/>
      <c r="O422" s="27"/>
      <c r="P422" s="27"/>
      <c r="Z422" s="27"/>
      <c r="AA422" s="27"/>
      <c r="AB422" s="27"/>
      <c r="AF422" s="27"/>
      <c r="AG422" s="278"/>
      <c r="AH422" s="27"/>
    </row>
    <row r="423" spans="4:34" hidden="1" x14ac:dyDescent="0.35">
      <c r="D423" s="27"/>
      <c r="E423" s="27"/>
      <c r="N423" s="27"/>
      <c r="O423" s="27"/>
      <c r="P423" s="27"/>
      <c r="Z423" s="27"/>
      <c r="AA423" s="27"/>
      <c r="AB423" s="27"/>
      <c r="AF423" s="27"/>
      <c r="AG423" s="278"/>
      <c r="AH423" s="27"/>
    </row>
    <row r="424" spans="4:34" hidden="1" x14ac:dyDescent="0.35">
      <c r="D424" s="27"/>
      <c r="E424" s="27"/>
      <c r="N424" s="27"/>
      <c r="O424" s="27"/>
      <c r="P424" s="27"/>
      <c r="Z424" s="27"/>
      <c r="AA424" s="27"/>
      <c r="AB424" s="27"/>
      <c r="AF424" s="27"/>
      <c r="AG424" s="278"/>
      <c r="AH424" s="27"/>
    </row>
    <row r="425" spans="4:34" hidden="1" x14ac:dyDescent="0.35">
      <c r="D425" s="27"/>
      <c r="E425" s="27"/>
      <c r="N425" s="27"/>
      <c r="O425" s="27"/>
      <c r="P425" s="27"/>
      <c r="Z425" s="27"/>
      <c r="AA425" s="27"/>
      <c r="AB425" s="27"/>
      <c r="AF425" s="27"/>
      <c r="AG425" s="278"/>
      <c r="AH425" s="27"/>
    </row>
    <row r="426" spans="4:34" hidden="1" x14ac:dyDescent="0.35">
      <c r="D426" s="27"/>
      <c r="E426" s="27"/>
      <c r="N426" s="27"/>
      <c r="O426" s="27"/>
      <c r="P426" s="27"/>
      <c r="Z426" s="27"/>
      <c r="AA426" s="27"/>
      <c r="AB426" s="27"/>
      <c r="AF426" s="27"/>
      <c r="AG426" s="278"/>
      <c r="AH426" s="27"/>
    </row>
    <row r="427" spans="4:34" hidden="1" x14ac:dyDescent="0.35">
      <c r="D427" s="27"/>
      <c r="E427" s="27"/>
      <c r="N427" s="27"/>
      <c r="O427" s="27"/>
      <c r="P427" s="27"/>
      <c r="Z427" s="27"/>
      <c r="AA427" s="27"/>
      <c r="AB427" s="27"/>
      <c r="AF427" s="27"/>
      <c r="AG427" s="278"/>
      <c r="AH427" s="27"/>
    </row>
    <row r="428" spans="4:34" hidden="1" x14ac:dyDescent="0.35">
      <c r="D428" s="27"/>
      <c r="E428" s="27"/>
      <c r="N428" s="27"/>
      <c r="O428" s="27"/>
      <c r="P428" s="27"/>
      <c r="Z428" s="27"/>
      <c r="AA428" s="27"/>
      <c r="AB428" s="27"/>
      <c r="AF428" s="27"/>
      <c r="AG428" s="278"/>
      <c r="AH428" s="27"/>
    </row>
    <row r="429" spans="4:34" hidden="1" x14ac:dyDescent="0.35">
      <c r="D429" s="27"/>
      <c r="E429" s="27"/>
      <c r="N429" s="27"/>
      <c r="O429" s="27"/>
      <c r="P429" s="27"/>
      <c r="Z429" s="27"/>
      <c r="AA429" s="27"/>
      <c r="AB429" s="27"/>
      <c r="AF429" s="27"/>
      <c r="AG429" s="278"/>
      <c r="AH429" s="27"/>
    </row>
    <row r="430" spans="4:34" hidden="1" x14ac:dyDescent="0.35">
      <c r="D430" s="27"/>
      <c r="E430" s="27"/>
      <c r="N430" s="27"/>
      <c r="O430" s="27"/>
      <c r="P430" s="27"/>
      <c r="Z430" s="27"/>
      <c r="AA430" s="27"/>
      <c r="AB430" s="27"/>
      <c r="AF430" s="27"/>
      <c r="AG430" s="278"/>
      <c r="AH430" s="27"/>
    </row>
    <row r="431" spans="4:34" hidden="1" x14ac:dyDescent="0.35">
      <c r="D431" s="27"/>
      <c r="E431" s="27"/>
      <c r="N431" s="27"/>
      <c r="O431" s="27"/>
      <c r="P431" s="27"/>
      <c r="Z431" s="27"/>
      <c r="AA431" s="27"/>
      <c r="AB431" s="27"/>
      <c r="AF431" s="27"/>
      <c r="AG431" s="278"/>
      <c r="AH431" s="27"/>
    </row>
    <row r="432" spans="4:34" hidden="1" x14ac:dyDescent="0.35">
      <c r="D432" s="27"/>
      <c r="E432" s="27"/>
      <c r="N432" s="27"/>
      <c r="O432" s="27"/>
      <c r="P432" s="27"/>
      <c r="Z432" s="27"/>
      <c r="AA432" s="27"/>
      <c r="AB432" s="27"/>
      <c r="AF432" s="27"/>
      <c r="AG432" s="278"/>
      <c r="AH432" s="27"/>
    </row>
    <row r="433" spans="4:34" hidden="1" x14ac:dyDescent="0.35">
      <c r="D433" s="27"/>
      <c r="E433" s="27"/>
      <c r="N433" s="27"/>
      <c r="O433" s="27"/>
      <c r="P433" s="27"/>
      <c r="Z433" s="27"/>
      <c r="AA433" s="27"/>
      <c r="AB433" s="27"/>
      <c r="AF433" s="27"/>
      <c r="AG433" s="278"/>
      <c r="AH433" s="27"/>
    </row>
    <row r="434" spans="4:34" hidden="1" x14ac:dyDescent="0.35">
      <c r="D434" s="27"/>
      <c r="E434" s="27"/>
      <c r="N434" s="27"/>
      <c r="O434" s="27"/>
      <c r="P434" s="27"/>
      <c r="Z434" s="27"/>
      <c r="AA434" s="27"/>
      <c r="AB434" s="27"/>
      <c r="AF434" s="27"/>
      <c r="AG434" s="278"/>
      <c r="AH434" s="27"/>
    </row>
    <row r="435" spans="4:34" hidden="1" x14ac:dyDescent="0.35">
      <c r="D435" s="27"/>
      <c r="E435" s="27"/>
      <c r="N435" s="27"/>
      <c r="O435" s="27"/>
      <c r="P435" s="27"/>
      <c r="Z435" s="27"/>
      <c r="AA435" s="27"/>
      <c r="AB435" s="27"/>
      <c r="AF435" s="27"/>
      <c r="AG435" s="278"/>
      <c r="AH435" s="27"/>
    </row>
    <row r="436" spans="4:34" hidden="1" x14ac:dyDescent="0.35">
      <c r="D436" s="27"/>
      <c r="E436" s="27"/>
      <c r="N436" s="27"/>
      <c r="O436" s="27"/>
      <c r="P436" s="27"/>
      <c r="Z436" s="27"/>
      <c r="AA436" s="27"/>
      <c r="AB436" s="27"/>
      <c r="AF436" s="27"/>
      <c r="AG436" s="278"/>
      <c r="AH436" s="27"/>
    </row>
    <row r="437" spans="4:34" hidden="1" x14ac:dyDescent="0.35">
      <c r="D437" s="27"/>
      <c r="E437" s="27"/>
      <c r="N437" s="27"/>
      <c r="O437" s="27"/>
      <c r="P437" s="27"/>
      <c r="Z437" s="27"/>
      <c r="AA437" s="27"/>
      <c r="AB437" s="27"/>
      <c r="AF437" s="27"/>
      <c r="AG437" s="278"/>
      <c r="AH437" s="27"/>
    </row>
    <row r="438" spans="4:34" hidden="1" x14ac:dyDescent="0.35">
      <c r="D438" s="27"/>
      <c r="E438" s="27"/>
      <c r="N438" s="27"/>
      <c r="O438" s="27"/>
      <c r="P438" s="27"/>
      <c r="Z438" s="27"/>
      <c r="AA438" s="27"/>
      <c r="AB438" s="27"/>
      <c r="AF438" s="27"/>
      <c r="AG438" s="278"/>
      <c r="AH438" s="27"/>
    </row>
    <row r="439" spans="4:34" hidden="1" x14ac:dyDescent="0.35">
      <c r="D439" s="27"/>
      <c r="E439" s="27"/>
      <c r="N439" s="27"/>
      <c r="O439" s="27"/>
      <c r="P439" s="27"/>
      <c r="Z439" s="27"/>
      <c r="AA439" s="27"/>
      <c r="AB439" s="27"/>
      <c r="AF439" s="27"/>
      <c r="AG439" s="278"/>
      <c r="AH439" s="27"/>
    </row>
    <row r="440" spans="4:34" hidden="1" x14ac:dyDescent="0.35">
      <c r="D440" s="27"/>
      <c r="E440" s="27"/>
      <c r="N440" s="27"/>
      <c r="O440" s="27"/>
      <c r="P440" s="27"/>
      <c r="Z440" s="27"/>
      <c r="AA440" s="27"/>
      <c r="AB440" s="27"/>
      <c r="AF440" s="27"/>
      <c r="AG440" s="278"/>
      <c r="AH440" s="27"/>
    </row>
    <row r="441" spans="4:34" hidden="1" x14ac:dyDescent="0.35">
      <c r="D441" s="27"/>
      <c r="E441" s="27"/>
      <c r="N441" s="27"/>
      <c r="O441" s="27"/>
      <c r="P441" s="27"/>
      <c r="Z441" s="27"/>
      <c r="AA441" s="27"/>
      <c r="AB441" s="27"/>
      <c r="AF441" s="27"/>
      <c r="AG441" s="278"/>
      <c r="AH441" s="27"/>
    </row>
    <row r="442" spans="4:34" hidden="1" x14ac:dyDescent="0.35">
      <c r="D442" s="27"/>
      <c r="E442" s="27"/>
      <c r="N442" s="27"/>
      <c r="O442" s="27"/>
      <c r="P442" s="27"/>
      <c r="Z442" s="27"/>
      <c r="AA442" s="27"/>
      <c r="AB442" s="27"/>
      <c r="AF442" s="27"/>
      <c r="AG442" s="278"/>
      <c r="AH442" s="27"/>
    </row>
    <row r="443" spans="4:34" hidden="1" x14ac:dyDescent="0.35">
      <c r="D443" s="27"/>
      <c r="E443" s="27"/>
      <c r="N443" s="27"/>
      <c r="O443" s="27"/>
      <c r="P443" s="27"/>
      <c r="Z443" s="27"/>
      <c r="AA443" s="27"/>
      <c r="AB443" s="27"/>
      <c r="AF443" s="27"/>
      <c r="AG443" s="278"/>
      <c r="AH443" s="27"/>
    </row>
    <row r="444" spans="4:34" hidden="1" x14ac:dyDescent="0.35">
      <c r="D444" s="27"/>
      <c r="E444" s="27"/>
      <c r="N444" s="27"/>
      <c r="O444" s="27"/>
      <c r="P444" s="27"/>
      <c r="Z444" s="27"/>
      <c r="AA444" s="27"/>
      <c r="AB444" s="27"/>
      <c r="AF444" s="27"/>
      <c r="AG444" s="278"/>
      <c r="AH444" s="27"/>
    </row>
    <row r="445" spans="4:34" hidden="1" x14ac:dyDescent="0.35">
      <c r="D445" s="27"/>
      <c r="E445" s="27"/>
      <c r="N445" s="27"/>
      <c r="O445" s="27"/>
      <c r="P445" s="27"/>
      <c r="Z445" s="27"/>
      <c r="AA445" s="27"/>
      <c r="AB445" s="27"/>
      <c r="AF445" s="27"/>
      <c r="AG445" s="278"/>
      <c r="AH445" s="27"/>
    </row>
    <row r="446" spans="4:34" hidden="1" x14ac:dyDescent="0.35">
      <c r="D446" s="27"/>
      <c r="E446" s="27"/>
      <c r="N446" s="27"/>
      <c r="O446" s="27"/>
      <c r="P446" s="27"/>
      <c r="Z446" s="27"/>
      <c r="AA446" s="27"/>
      <c r="AB446" s="27"/>
      <c r="AF446" s="27"/>
      <c r="AG446" s="278"/>
      <c r="AH446" s="27"/>
    </row>
    <row r="447" spans="4:34" hidden="1" x14ac:dyDescent="0.35">
      <c r="D447" s="27"/>
      <c r="E447" s="27"/>
      <c r="N447" s="27"/>
      <c r="O447" s="27"/>
      <c r="P447" s="27"/>
      <c r="Z447" s="27"/>
      <c r="AA447" s="27"/>
      <c r="AB447" s="27"/>
      <c r="AF447" s="27"/>
      <c r="AG447" s="278"/>
      <c r="AH447" s="27"/>
    </row>
    <row r="448" spans="4:34" hidden="1" x14ac:dyDescent="0.35">
      <c r="D448" s="27"/>
      <c r="E448" s="27"/>
      <c r="N448" s="27"/>
      <c r="O448" s="27"/>
      <c r="P448" s="27"/>
      <c r="Z448" s="27"/>
      <c r="AA448" s="27"/>
      <c r="AB448" s="27"/>
      <c r="AF448" s="27"/>
      <c r="AG448" s="278"/>
      <c r="AH448" s="27"/>
    </row>
    <row r="449" spans="4:34" hidden="1" x14ac:dyDescent="0.35">
      <c r="D449" s="27"/>
      <c r="E449" s="27"/>
      <c r="N449" s="27"/>
      <c r="O449" s="27"/>
      <c r="P449" s="27"/>
      <c r="Z449" s="27"/>
      <c r="AA449" s="27"/>
      <c r="AB449" s="27"/>
      <c r="AF449" s="27"/>
      <c r="AG449" s="278"/>
      <c r="AH449" s="27"/>
    </row>
    <row r="450" spans="4:34" hidden="1" x14ac:dyDescent="0.35">
      <c r="D450" s="27"/>
      <c r="E450" s="27"/>
      <c r="N450" s="27"/>
      <c r="O450" s="27"/>
      <c r="P450" s="27"/>
      <c r="Z450" s="27"/>
      <c r="AA450" s="27"/>
      <c r="AB450" s="27"/>
      <c r="AF450" s="27"/>
      <c r="AG450" s="278"/>
      <c r="AH450" s="27"/>
    </row>
    <row r="451" spans="4:34" hidden="1" x14ac:dyDescent="0.35">
      <c r="D451" s="27"/>
      <c r="E451" s="27"/>
      <c r="N451" s="27"/>
      <c r="O451" s="27"/>
      <c r="P451" s="27"/>
      <c r="Z451" s="27"/>
      <c r="AA451" s="27"/>
      <c r="AB451" s="27"/>
      <c r="AF451" s="27"/>
      <c r="AG451" s="278"/>
      <c r="AH451" s="27"/>
    </row>
    <row r="452" spans="4:34" hidden="1" x14ac:dyDescent="0.35">
      <c r="D452" s="27"/>
      <c r="E452" s="27"/>
      <c r="N452" s="27"/>
      <c r="O452" s="27"/>
      <c r="P452" s="27"/>
      <c r="Z452" s="27"/>
      <c r="AA452" s="27"/>
      <c r="AB452" s="27"/>
      <c r="AF452" s="27"/>
      <c r="AG452" s="278"/>
      <c r="AH452" s="27"/>
    </row>
    <row r="453" spans="4:34" hidden="1" x14ac:dyDescent="0.35">
      <c r="D453" s="27"/>
      <c r="E453" s="27"/>
      <c r="N453" s="27"/>
      <c r="O453" s="27"/>
      <c r="P453" s="27"/>
      <c r="Z453" s="27"/>
      <c r="AA453" s="27"/>
      <c r="AB453" s="27"/>
      <c r="AF453" s="27"/>
      <c r="AG453" s="278"/>
      <c r="AH453" s="27"/>
    </row>
    <row r="454" spans="4:34" hidden="1" x14ac:dyDescent="0.35">
      <c r="D454" s="27"/>
      <c r="E454" s="27"/>
      <c r="N454" s="27"/>
      <c r="O454" s="27"/>
      <c r="P454" s="27"/>
      <c r="Z454" s="27"/>
      <c r="AA454" s="27"/>
      <c r="AB454" s="27"/>
      <c r="AF454" s="27"/>
      <c r="AG454" s="278"/>
      <c r="AH454" s="27"/>
    </row>
    <row r="455" spans="4:34" hidden="1" x14ac:dyDescent="0.35">
      <c r="D455" s="27"/>
      <c r="E455" s="27"/>
      <c r="N455" s="27"/>
      <c r="O455" s="27"/>
      <c r="P455" s="27"/>
      <c r="Z455" s="27"/>
      <c r="AA455" s="27"/>
      <c r="AB455" s="27"/>
      <c r="AF455" s="27"/>
      <c r="AG455" s="278"/>
      <c r="AH455" s="27"/>
    </row>
    <row r="456" spans="4:34" hidden="1" x14ac:dyDescent="0.35">
      <c r="D456" s="27"/>
      <c r="E456" s="27"/>
      <c r="N456" s="27"/>
      <c r="O456" s="27"/>
      <c r="P456" s="27"/>
      <c r="Z456" s="27"/>
      <c r="AA456" s="27"/>
      <c r="AB456" s="27"/>
      <c r="AF456" s="27"/>
      <c r="AG456" s="278"/>
      <c r="AH456" s="27"/>
    </row>
    <row r="457" spans="4:34" hidden="1" x14ac:dyDescent="0.35">
      <c r="D457" s="27"/>
      <c r="E457" s="27"/>
      <c r="N457" s="27"/>
      <c r="O457" s="27"/>
      <c r="P457" s="27"/>
      <c r="Z457" s="27"/>
      <c r="AA457" s="27"/>
      <c r="AB457" s="27"/>
      <c r="AF457" s="27"/>
      <c r="AG457" s="278"/>
      <c r="AH457" s="27"/>
    </row>
    <row r="458" spans="4:34" hidden="1" x14ac:dyDescent="0.35">
      <c r="D458" s="27"/>
      <c r="E458" s="27"/>
      <c r="N458" s="27"/>
      <c r="O458" s="27"/>
      <c r="P458" s="27"/>
      <c r="Z458" s="27"/>
      <c r="AA458" s="27"/>
      <c r="AB458" s="27"/>
      <c r="AF458" s="27"/>
      <c r="AG458" s="278"/>
      <c r="AH458" s="27"/>
    </row>
    <row r="459" spans="4:34" hidden="1" x14ac:dyDescent="0.35">
      <c r="D459" s="27"/>
      <c r="E459" s="27"/>
      <c r="N459" s="27"/>
      <c r="O459" s="27"/>
      <c r="P459" s="27"/>
      <c r="Z459" s="27"/>
      <c r="AA459" s="27"/>
      <c r="AB459" s="27"/>
      <c r="AF459" s="27"/>
      <c r="AG459" s="278"/>
      <c r="AH459" s="27"/>
    </row>
    <row r="460" spans="4:34" hidden="1" x14ac:dyDescent="0.35">
      <c r="D460" s="27"/>
      <c r="E460" s="27"/>
      <c r="N460" s="27"/>
      <c r="O460" s="27"/>
      <c r="P460" s="27"/>
      <c r="Z460" s="27"/>
      <c r="AA460" s="27"/>
      <c r="AB460" s="27"/>
      <c r="AF460" s="27"/>
      <c r="AG460" s="278"/>
      <c r="AH460" s="27"/>
    </row>
    <row r="461" spans="4:34" hidden="1" x14ac:dyDescent="0.35">
      <c r="D461" s="27"/>
      <c r="E461" s="27"/>
      <c r="N461" s="27"/>
      <c r="O461" s="27"/>
      <c r="P461" s="27"/>
      <c r="Z461" s="27"/>
      <c r="AA461" s="27"/>
      <c r="AB461" s="27"/>
      <c r="AF461" s="27"/>
      <c r="AG461" s="278"/>
      <c r="AH461" s="27"/>
    </row>
    <row r="462" spans="4:34" hidden="1" x14ac:dyDescent="0.35">
      <c r="D462" s="27"/>
      <c r="E462" s="27"/>
      <c r="N462" s="27"/>
      <c r="O462" s="27"/>
      <c r="P462" s="27"/>
      <c r="Z462" s="27"/>
      <c r="AA462" s="27"/>
      <c r="AB462" s="27"/>
      <c r="AF462" s="27"/>
      <c r="AG462" s="278"/>
      <c r="AH462" s="27"/>
    </row>
    <row r="463" spans="4:34" hidden="1" x14ac:dyDescent="0.35">
      <c r="D463" s="27"/>
      <c r="E463" s="27"/>
      <c r="N463" s="27"/>
      <c r="O463" s="27"/>
      <c r="P463" s="27"/>
      <c r="Z463" s="27"/>
      <c r="AA463" s="27"/>
      <c r="AB463" s="27"/>
      <c r="AF463" s="27"/>
      <c r="AG463" s="278"/>
      <c r="AH463" s="27"/>
    </row>
    <row r="464" spans="4:34" hidden="1" x14ac:dyDescent="0.35">
      <c r="D464" s="27"/>
      <c r="E464" s="27"/>
      <c r="N464" s="27"/>
      <c r="O464" s="27"/>
      <c r="P464" s="27"/>
      <c r="Z464" s="27"/>
      <c r="AA464" s="27"/>
      <c r="AB464" s="27"/>
      <c r="AF464" s="27"/>
      <c r="AG464" s="278"/>
      <c r="AH464" s="27"/>
    </row>
    <row r="465" spans="4:34" hidden="1" x14ac:dyDescent="0.35">
      <c r="D465" s="27"/>
      <c r="E465" s="27"/>
      <c r="N465" s="27"/>
      <c r="O465" s="27"/>
      <c r="P465" s="27"/>
      <c r="Z465" s="27"/>
      <c r="AA465" s="27"/>
      <c r="AB465" s="27"/>
      <c r="AF465" s="27"/>
      <c r="AG465" s="278"/>
      <c r="AH465" s="27"/>
    </row>
    <row r="466" spans="4:34" hidden="1" x14ac:dyDescent="0.35">
      <c r="D466" s="27"/>
      <c r="E466" s="27"/>
      <c r="N466" s="27"/>
      <c r="O466" s="27"/>
      <c r="P466" s="27"/>
      <c r="Z466" s="27"/>
      <c r="AA466" s="27"/>
      <c r="AB466" s="27"/>
      <c r="AF466" s="27"/>
      <c r="AG466" s="278"/>
      <c r="AH466" s="27"/>
    </row>
    <row r="467" spans="4:34" hidden="1" x14ac:dyDescent="0.35">
      <c r="D467" s="27"/>
      <c r="E467" s="27"/>
      <c r="N467" s="27"/>
      <c r="O467" s="27"/>
      <c r="P467" s="27"/>
      <c r="Z467" s="27"/>
      <c r="AA467" s="27"/>
      <c r="AB467" s="27"/>
      <c r="AF467" s="27"/>
      <c r="AG467" s="278"/>
      <c r="AH467" s="27"/>
    </row>
    <row r="468" spans="4:34" hidden="1" x14ac:dyDescent="0.35">
      <c r="D468" s="27"/>
      <c r="E468" s="27"/>
      <c r="N468" s="27"/>
      <c r="O468" s="27"/>
      <c r="P468" s="27"/>
      <c r="Z468" s="27"/>
      <c r="AA468" s="27"/>
      <c r="AB468" s="27"/>
      <c r="AF468" s="27"/>
      <c r="AG468" s="278"/>
      <c r="AH468" s="27"/>
    </row>
    <row r="469" spans="4:34" hidden="1" x14ac:dyDescent="0.35">
      <c r="D469" s="27"/>
      <c r="E469" s="27"/>
      <c r="N469" s="27"/>
      <c r="O469" s="27"/>
      <c r="P469" s="27"/>
      <c r="Z469" s="27"/>
      <c r="AA469" s="27"/>
      <c r="AB469" s="27"/>
      <c r="AF469" s="27"/>
      <c r="AG469" s="278"/>
      <c r="AH469" s="27"/>
    </row>
    <row r="470" spans="4:34" hidden="1" x14ac:dyDescent="0.35">
      <c r="D470" s="27"/>
      <c r="E470" s="27"/>
      <c r="N470" s="27"/>
      <c r="O470" s="27"/>
      <c r="P470" s="27"/>
      <c r="Z470" s="27"/>
      <c r="AA470" s="27"/>
      <c r="AB470" s="27"/>
      <c r="AF470" s="27"/>
      <c r="AG470" s="278"/>
      <c r="AH470" s="27"/>
    </row>
    <row r="471" spans="4:34" hidden="1" x14ac:dyDescent="0.35">
      <c r="D471" s="27"/>
      <c r="E471" s="27"/>
      <c r="N471" s="27"/>
      <c r="O471" s="27"/>
      <c r="P471" s="27"/>
      <c r="Z471" s="27"/>
      <c r="AA471" s="27"/>
      <c r="AB471" s="27"/>
      <c r="AF471" s="27"/>
      <c r="AG471" s="278"/>
      <c r="AH471" s="27"/>
    </row>
    <row r="472" spans="4:34" hidden="1" x14ac:dyDescent="0.35">
      <c r="D472" s="27"/>
      <c r="E472" s="27"/>
      <c r="N472" s="27"/>
      <c r="O472" s="27"/>
      <c r="P472" s="27"/>
      <c r="Z472" s="27"/>
      <c r="AA472" s="27"/>
      <c r="AB472" s="27"/>
      <c r="AF472" s="27"/>
      <c r="AG472" s="278"/>
      <c r="AH472" s="27"/>
    </row>
    <row r="473" spans="4:34" hidden="1" x14ac:dyDescent="0.35">
      <c r="D473" s="27"/>
      <c r="E473" s="27"/>
      <c r="N473" s="27"/>
      <c r="O473" s="27"/>
      <c r="P473" s="27"/>
      <c r="Z473" s="27"/>
      <c r="AA473" s="27"/>
      <c r="AB473" s="27"/>
      <c r="AF473" s="27"/>
      <c r="AG473" s="278"/>
      <c r="AH473" s="27"/>
    </row>
    <row r="474" spans="4:34" hidden="1" x14ac:dyDescent="0.35">
      <c r="D474" s="27"/>
      <c r="E474" s="27"/>
      <c r="N474" s="27"/>
      <c r="O474" s="27"/>
      <c r="P474" s="27"/>
      <c r="Z474" s="27"/>
      <c r="AA474" s="27"/>
      <c r="AB474" s="27"/>
      <c r="AF474" s="27"/>
      <c r="AG474" s="278"/>
      <c r="AH474" s="27"/>
    </row>
    <row r="475" spans="4:34" hidden="1" x14ac:dyDescent="0.35">
      <c r="D475" s="27"/>
      <c r="E475" s="27"/>
      <c r="N475" s="27"/>
      <c r="O475" s="27"/>
      <c r="P475" s="27"/>
      <c r="Z475" s="27"/>
      <c r="AA475" s="27"/>
      <c r="AB475" s="27"/>
      <c r="AF475" s="27"/>
      <c r="AG475" s="278"/>
      <c r="AH475" s="27"/>
    </row>
    <row r="476" spans="4:34" hidden="1" x14ac:dyDescent="0.35">
      <c r="D476" s="27"/>
      <c r="E476" s="27"/>
      <c r="N476" s="27"/>
      <c r="O476" s="27"/>
      <c r="P476" s="27"/>
      <c r="Z476" s="27"/>
      <c r="AA476" s="27"/>
      <c r="AB476" s="27"/>
      <c r="AF476" s="27"/>
      <c r="AG476" s="278"/>
      <c r="AH476" s="27"/>
    </row>
    <row r="477" spans="4:34" hidden="1" x14ac:dyDescent="0.35">
      <c r="D477" s="27"/>
      <c r="E477" s="27"/>
      <c r="N477" s="27"/>
      <c r="O477" s="27"/>
      <c r="P477" s="27"/>
      <c r="Z477" s="27"/>
      <c r="AA477" s="27"/>
      <c r="AB477" s="27"/>
      <c r="AF477" s="27"/>
      <c r="AG477" s="278"/>
      <c r="AH477" s="27"/>
    </row>
    <row r="478" spans="4:34" hidden="1" x14ac:dyDescent="0.35">
      <c r="D478" s="27"/>
      <c r="E478" s="27"/>
      <c r="N478" s="27"/>
      <c r="O478" s="27"/>
      <c r="P478" s="27"/>
      <c r="Z478" s="27"/>
      <c r="AA478" s="27"/>
      <c r="AB478" s="27"/>
      <c r="AF478" s="27"/>
      <c r="AG478" s="278"/>
      <c r="AH478" s="27"/>
    </row>
    <row r="479" spans="4:34" hidden="1" x14ac:dyDescent="0.35">
      <c r="D479" s="27"/>
      <c r="E479" s="27"/>
      <c r="N479" s="27"/>
      <c r="O479" s="27"/>
      <c r="P479" s="27"/>
      <c r="Z479" s="27"/>
      <c r="AA479" s="27"/>
      <c r="AB479" s="27"/>
      <c r="AF479" s="27"/>
      <c r="AG479" s="278"/>
      <c r="AH479" s="27"/>
    </row>
    <row r="480" spans="4:34" hidden="1" x14ac:dyDescent="0.35">
      <c r="D480" s="27"/>
      <c r="E480" s="27"/>
      <c r="N480" s="27"/>
      <c r="O480" s="27"/>
      <c r="P480" s="27"/>
      <c r="Z480" s="27"/>
      <c r="AA480" s="27"/>
      <c r="AB480" s="27"/>
      <c r="AF480" s="27"/>
      <c r="AG480" s="278"/>
      <c r="AH480" s="27"/>
    </row>
    <row r="481" spans="4:34" hidden="1" x14ac:dyDescent="0.35">
      <c r="D481" s="27"/>
      <c r="E481" s="27"/>
      <c r="N481" s="27"/>
      <c r="O481" s="27"/>
      <c r="P481" s="27"/>
      <c r="Z481" s="27"/>
      <c r="AA481" s="27"/>
      <c r="AB481" s="27"/>
      <c r="AF481" s="27"/>
      <c r="AG481" s="278"/>
      <c r="AH481" s="27"/>
    </row>
    <row r="482" spans="4:34" hidden="1" x14ac:dyDescent="0.35">
      <c r="D482" s="27"/>
      <c r="E482" s="27"/>
      <c r="N482" s="27"/>
      <c r="O482" s="27"/>
      <c r="P482" s="27"/>
      <c r="Z482" s="27"/>
      <c r="AA482" s="27"/>
      <c r="AB482" s="27"/>
      <c r="AF482" s="27"/>
      <c r="AG482" s="278"/>
      <c r="AH482" s="27"/>
    </row>
    <row r="483" spans="4:34" hidden="1" x14ac:dyDescent="0.35">
      <c r="D483" s="27"/>
      <c r="E483" s="27"/>
      <c r="N483" s="27"/>
      <c r="O483" s="27"/>
      <c r="P483" s="27"/>
      <c r="Z483" s="27"/>
      <c r="AA483" s="27"/>
      <c r="AB483" s="27"/>
      <c r="AF483" s="27"/>
      <c r="AG483" s="278"/>
      <c r="AH483" s="27"/>
    </row>
    <row r="484" spans="4:34" hidden="1" x14ac:dyDescent="0.35">
      <c r="D484" s="27"/>
      <c r="E484" s="27"/>
      <c r="N484" s="27"/>
      <c r="O484" s="27"/>
      <c r="P484" s="27"/>
      <c r="Z484" s="27"/>
      <c r="AA484" s="27"/>
      <c r="AB484" s="27"/>
      <c r="AF484" s="27"/>
      <c r="AG484" s="278"/>
      <c r="AH484" s="27"/>
    </row>
    <row r="485" spans="4:34" hidden="1" x14ac:dyDescent="0.35">
      <c r="D485" s="27"/>
      <c r="E485" s="27"/>
      <c r="N485" s="27"/>
      <c r="O485" s="27"/>
      <c r="P485" s="27"/>
      <c r="Z485" s="27"/>
      <c r="AA485" s="27"/>
      <c r="AB485" s="27"/>
      <c r="AF485" s="27"/>
      <c r="AG485" s="278"/>
      <c r="AH485" s="27"/>
    </row>
    <row r="486" spans="4:34" hidden="1" x14ac:dyDescent="0.35">
      <c r="D486" s="27"/>
      <c r="E486" s="27"/>
      <c r="N486" s="27"/>
      <c r="O486" s="27"/>
      <c r="P486" s="27"/>
      <c r="Z486" s="27"/>
      <c r="AA486" s="27"/>
      <c r="AB486" s="27"/>
      <c r="AF486" s="27"/>
      <c r="AG486" s="278"/>
      <c r="AH486" s="27"/>
    </row>
    <row r="487" spans="4:34" hidden="1" x14ac:dyDescent="0.35">
      <c r="D487" s="27"/>
      <c r="E487" s="27"/>
      <c r="N487" s="27"/>
      <c r="O487" s="27"/>
      <c r="P487" s="27"/>
      <c r="Z487" s="27"/>
      <c r="AA487" s="27"/>
      <c r="AB487" s="27"/>
      <c r="AF487" s="27"/>
      <c r="AG487" s="278"/>
      <c r="AH487" s="27"/>
    </row>
    <row r="488" spans="4:34" hidden="1" x14ac:dyDescent="0.35">
      <c r="D488" s="27"/>
      <c r="E488" s="27"/>
      <c r="N488" s="27"/>
      <c r="O488" s="27"/>
      <c r="P488" s="27"/>
      <c r="Z488" s="27"/>
      <c r="AA488" s="27"/>
      <c r="AB488" s="27"/>
      <c r="AF488" s="27"/>
      <c r="AG488" s="278"/>
      <c r="AH488" s="27"/>
    </row>
    <row r="489" spans="4:34" hidden="1" x14ac:dyDescent="0.35">
      <c r="D489" s="27"/>
      <c r="E489" s="27"/>
      <c r="N489" s="27"/>
      <c r="O489" s="27"/>
      <c r="P489" s="27"/>
      <c r="Z489" s="27"/>
      <c r="AA489" s="27"/>
      <c r="AB489" s="27"/>
      <c r="AF489" s="27"/>
      <c r="AG489" s="278"/>
      <c r="AH489" s="27"/>
    </row>
    <row r="490" spans="4:34" hidden="1" x14ac:dyDescent="0.35">
      <c r="D490" s="27"/>
      <c r="E490" s="27"/>
      <c r="N490" s="27"/>
      <c r="O490" s="27"/>
      <c r="P490" s="27"/>
      <c r="Z490" s="27"/>
      <c r="AA490" s="27"/>
      <c r="AB490" s="27"/>
      <c r="AF490" s="27"/>
      <c r="AG490" s="278"/>
      <c r="AH490" s="27"/>
    </row>
    <row r="491" spans="4:34" hidden="1" x14ac:dyDescent="0.35">
      <c r="D491" s="27"/>
      <c r="E491" s="27"/>
      <c r="N491" s="27"/>
      <c r="O491" s="27"/>
      <c r="P491" s="27"/>
      <c r="Z491" s="27"/>
      <c r="AA491" s="27"/>
      <c r="AB491" s="27"/>
      <c r="AF491" s="27"/>
      <c r="AG491" s="278"/>
      <c r="AH491" s="27"/>
    </row>
    <row r="492" spans="4:34" hidden="1" x14ac:dyDescent="0.35">
      <c r="D492" s="27"/>
      <c r="E492" s="27"/>
      <c r="N492" s="27"/>
      <c r="O492" s="27"/>
      <c r="P492" s="27"/>
      <c r="Z492" s="27"/>
      <c r="AA492" s="27"/>
      <c r="AB492" s="27"/>
      <c r="AF492" s="27"/>
      <c r="AG492" s="278"/>
      <c r="AH492" s="27"/>
    </row>
    <row r="493" spans="4:34" hidden="1" x14ac:dyDescent="0.35">
      <c r="D493" s="27"/>
      <c r="E493" s="27"/>
      <c r="N493" s="27"/>
      <c r="O493" s="27"/>
      <c r="P493" s="27"/>
      <c r="Z493" s="27"/>
      <c r="AA493" s="27"/>
      <c r="AB493" s="27"/>
      <c r="AF493" s="27"/>
      <c r="AG493" s="278"/>
      <c r="AH493" s="27"/>
    </row>
    <row r="494" spans="4:34" hidden="1" x14ac:dyDescent="0.35">
      <c r="D494" s="27"/>
      <c r="E494" s="27"/>
      <c r="N494" s="27"/>
      <c r="O494" s="27"/>
      <c r="P494" s="27"/>
      <c r="Z494" s="27"/>
      <c r="AA494" s="27"/>
      <c r="AB494" s="27"/>
      <c r="AF494" s="27"/>
      <c r="AG494" s="278"/>
      <c r="AH494" s="27"/>
    </row>
    <row r="495" spans="4:34" hidden="1" x14ac:dyDescent="0.35">
      <c r="D495" s="27"/>
      <c r="E495" s="27"/>
      <c r="N495" s="27"/>
      <c r="O495" s="27"/>
      <c r="P495" s="27"/>
      <c r="Z495" s="27"/>
      <c r="AA495" s="27"/>
      <c r="AB495" s="27"/>
      <c r="AF495" s="27"/>
      <c r="AG495" s="278"/>
      <c r="AH495" s="27"/>
    </row>
    <row r="496" spans="4:34" hidden="1" x14ac:dyDescent="0.35">
      <c r="D496" s="27"/>
      <c r="E496" s="27"/>
      <c r="N496" s="27"/>
      <c r="O496" s="27"/>
      <c r="P496" s="27"/>
      <c r="Z496" s="27"/>
      <c r="AA496" s="27"/>
      <c r="AB496" s="27"/>
      <c r="AF496" s="27"/>
      <c r="AG496" s="278"/>
      <c r="AH496" s="27"/>
    </row>
    <row r="497" spans="4:34" hidden="1" x14ac:dyDescent="0.35">
      <c r="D497" s="27"/>
      <c r="E497" s="27"/>
      <c r="N497" s="27"/>
      <c r="O497" s="27"/>
      <c r="P497" s="27"/>
      <c r="Z497" s="27"/>
      <c r="AA497" s="27"/>
      <c r="AB497" s="27"/>
      <c r="AF497" s="27"/>
      <c r="AG497" s="278"/>
      <c r="AH497" s="27"/>
    </row>
    <row r="498" spans="4:34" hidden="1" x14ac:dyDescent="0.35">
      <c r="D498" s="27"/>
      <c r="E498" s="27"/>
      <c r="N498" s="27"/>
      <c r="O498" s="27"/>
      <c r="P498" s="27"/>
      <c r="Z498" s="27"/>
      <c r="AA498" s="27"/>
      <c r="AB498" s="27"/>
      <c r="AF498" s="27"/>
      <c r="AG498" s="278"/>
      <c r="AH498" s="27"/>
    </row>
    <row r="499" spans="4:34" hidden="1" x14ac:dyDescent="0.35">
      <c r="D499" s="27"/>
      <c r="E499" s="27"/>
      <c r="N499" s="27"/>
      <c r="O499" s="27"/>
      <c r="P499" s="27"/>
      <c r="Z499" s="27"/>
      <c r="AA499" s="27"/>
      <c r="AB499" s="27"/>
      <c r="AF499" s="27"/>
      <c r="AG499" s="278"/>
      <c r="AH499" s="27"/>
    </row>
    <row r="500" spans="4:34" hidden="1" x14ac:dyDescent="0.35">
      <c r="D500" s="27"/>
      <c r="E500" s="27"/>
      <c r="N500" s="27"/>
      <c r="O500" s="27"/>
      <c r="P500" s="27"/>
      <c r="Z500" s="27"/>
      <c r="AA500" s="27"/>
      <c r="AB500" s="27"/>
      <c r="AF500" s="27"/>
      <c r="AG500" s="278"/>
      <c r="AH500" s="27"/>
    </row>
    <row r="501" spans="4:34" hidden="1" x14ac:dyDescent="0.35">
      <c r="D501" s="27"/>
      <c r="E501" s="27"/>
      <c r="N501" s="27"/>
      <c r="O501" s="27"/>
      <c r="P501" s="27"/>
      <c r="Z501" s="27"/>
      <c r="AA501" s="27"/>
      <c r="AB501" s="27"/>
      <c r="AF501" s="27"/>
      <c r="AG501" s="278"/>
      <c r="AH501" s="27"/>
    </row>
    <row r="502" spans="4:34" hidden="1" x14ac:dyDescent="0.35">
      <c r="D502" s="27"/>
      <c r="E502" s="27"/>
      <c r="N502" s="27"/>
      <c r="O502" s="27"/>
      <c r="P502" s="27"/>
      <c r="Z502" s="27"/>
      <c r="AA502" s="27"/>
      <c r="AB502" s="27"/>
      <c r="AF502" s="27"/>
      <c r="AG502" s="278"/>
      <c r="AH502" s="27"/>
    </row>
    <row r="503" spans="4:34" hidden="1" x14ac:dyDescent="0.35">
      <c r="D503" s="27"/>
      <c r="E503" s="27"/>
      <c r="N503" s="27"/>
      <c r="O503" s="27"/>
      <c r="P503" s="27"/>
      <c r="Z503" s="27"/>
      <c r="AA503" s="27"/>
      <c r="AB503" s="27"/>
      <c r="AF503" s="27"/>
      <c r="AG503" s="278"/>
      <c r="AH503" s="27"/>
    </row>
    <row r="504" spans="4:34" hidden="1" x14ac:dyDescent="0.35">
      <c r="D504" s="27"/>
      <c r="E504" s="27"/>
      <c r="N504" s="27"/>
      <c r="O504" s="27"/>
      <c r="P504" s="27"/>
      <c r="Z504" s="27"/>
      <c r="AA504" s="27"/>
      <c r="AB504" s="27"/>
      <c r="AF504" s="27"/>
      <c r="AG504" s="278"/>
      <c r="AH504" s="27"/>
    </row>
    <row r="505" spans="4:34" hidden="1" x14ac:dyDescent="0.35">
      <c r="D505" s="27"/>
      <c r="E505" s="27"/>
      <c r="N505" s="27"/>
      <c r="O505" s="27"/>
      <c r="P505" s="27"/>
      <c r="Z505" s="27"/>
      <c r="AA505" s="27"/>
      <c r="AB505" s="27"/>
      <c r="AF505" s="27"/>
      <c r="AG505" s="278"/>
      <c r="AH505" s="27"/>
    </row>
    <row r="506" spans="4:34" hidden="1" x14ac:dyDescent="0.35">
      <c r="D506" s="27"/>
      <c r="E506" s="27"/>
      <c r="N506" s="27"/>
      <c r="O506" s="27"/>
      <c r="P506" s="27"/>
      <c r="Z506" s="27"/>
      <c r="AA506" s="27"/>
      <c r="AB506" s="27"/>
      <c r="AF506" s="27"/>
      <c r="AG506" s="278"/>
      <c r="AH506" s="27"/>
    </row>
    <row r="507" spans="4:34" hidden="1" x14ac:dyDescent="0.35">
      <c r="D507" s="27"/>
      <c r="E507" s="27"/>
      <c r="N507" s="27"/>
      <c r="O507" s="27"/>
      <c r="P507" s="27"/>
      <c r="Z507" s="27"/>
      <c r="AA507" s="27"/>
      <c r="AB507" s="27"/>
      <c r="AF507" s="27"/>
      <c r="AG507" s="278"/>
      <c r="AH507" s="27"/>
    </row>
    <row r="508" spans="4:34" hidden="1" x14ac:dyDescent="0.35">
      <c r="D508" s="27"/>
      <c r="E508" s="27"/>
      <c r="N508" s="27"/>
      <c r="O508" s="27"/>
      <c r="P508" s="27"/>
      <c r="Z508" s="27"/>
      <c r="AA508" s="27"/>
      <c r="AB508" s="27"/>
      <c r="AF508" s="27"/>
      <c r="AG508" s="278"/>
      <c r="AH508" s="27"/>
    </row>
    <row r="509" spans="4:34" hidden="1" x14ac:dyDescent="0.35">
      <c r="D509" s="27"/>
      <c r="E509" s="27"/>
      <c r="N509" s="27"/>
      <c r="O509" s="27"/>
      <c r="P509" s="27"/>
      <c r="Z509" s="27"/>
      <c r="AA509" s="27"/>
      <c r="AB509" s="27"/>
      <c r="AF509" s="27"/>
      <c r="AG509" s="278"/>
      <c r="AH509" s="27"/>
    </row>
    <row r="510" spans="4:34" hidden="1" x14ac:dyDescent="0.35">
      <c r="D510" s="27"/>
      <c r="E510" s="27"/>
      <c r="N510" s="27"/>
      <c r="O510" s="27"/>
      <c r="P510" s="27"/>
      <c r="Z510" s="27"/>
      <c r="AA510" s="27"/>
      <c r="AB510" s="27"/>
      <c r="AF510" s="27"/>
      <c r="AG510" s="278"/>
      <c r="AH510" s="27"/>
    </row>
    <row r="511" spans="4:34" hidden="1" x14ac:dyDescent="0.35">
      <c r="D511" s="27"/>
      <c r="E511" s="27"/>
      <c r="N511" s="27"/>
      <c r="O511" s="27"/>
      <c r="P511" s="27"/>
      <c r="Z511" s="27"/>
      <c r="AA511" s="27"/>
      <c r="AB511" s="27"/>
      <c r="AF511" s="27"/>
      <c r="AG511" s="278"/>
      <c r="AH511" s="27"/>
    </row>
    <row r="512" spans="4:34" hidden="1" x14ac:dyDescent="0.35">
      <c r="D512" s="27"/>
      <c r="E512" s="27"/>
      <c r="N512" s="27"/>
      <c r="O512" s="27"/>
      <c r="P512" s="27"/>
      <c r="Z512" s="27"/>
      <c r="AA512" s="27"/>
      <c r="AB512" s="27"/>
      <c r="AF512" s="27"/>
      <c r="AG512" s="278"/>
      <c r="AH512" s="27"/>
    </row>
    <row r="513" spans="4:34" hidden="1" x14ac:dyDescent="0.35">
      <c r="D513" s="27"/>
      <c r="E513" s="27"/>
      <c r="N513" s="27"/>
      <c r="O513" s="27"/>
      <c r="P513" s="27"/>
      <c r="Z513" s="27"/>
      <c r="AA513" s="27"/>
      <c r="AB513" s="27"/>
      <c r="AF513" s="27"/>
      <c r="AG513" s="278"/>
      <c r="AH513" s="27"/>
    </row>
    <row r="514" spans="4:34" hidden="1" x14ac:dyDescent="0.35">
      <c r="D514" s="27"/>
      <c r="E514" s="27"/>
      <c r="N514" s="27"/>
      <c r="O514" s="27"/>
      <c r="P514" s="27"/>
      <c r="Z514" s="27"/>
      <c r="AA514" s="27"/>
      <c r="AB514" s="27"/>
      <c r="AF514" s="27"/>
      <c r="AG514" s="278"/>
      <c r="AH514" s="27"/>
    </row>
    <row r="515" spans="4:34" hidden="1" x14ac:dyDescent="0.35">
      <c r="D515" s="27"/>
      <c r="E515" s="27"/>
      <c r="N515" s="27"/>
      <c r="O515" s="27"/>
      <c r="P515" s="27"/>
      <c r="Z515" s="27"/>
      <c r="AA515" s="27"/>
      <c r="AB515" s="27"/>
      <c r="AF515" s="27"/>
      <c r="AG515" s="278"/>
      <c r="AH515" s="27"/>
    </row>
    <row r="516" spans="4:34" hidden="1" x14ac:dyDescent="0.35">
      <c r="D516" s="27"/>
      <c r="E516" s="27"/>
      <c r="N516" s="27"/>
      <c r="O516" s="27"/>
      <c r="P516" s="27"/>
      <c r="Z516" s="27"/>
      <c r="AA516" s="27"/>
      <c r="AB516" s="27"/>
      <c r="AF516" s="27"/>
      <c r="AG516" s="278"/>
      <c r="AH516" s="27"/>
    </row>
    <row r="517" spans="4:34" hidden="1" x14ac:dyDescent="0.35">
      <c r="D517" s="27"/>
      <c r="E517" s="27"/>
      <c r="N517" s="27"/>
      <c r="O517" s="27"/>
      <c r="P517" s="27"/>
      <c r="Z517" s="27"/>
      <c r="AA517" s="27"/>
      <c r="AB517" s="27"/>
      <c r="AF517" s="27"/>
      <c r="AG517" s="278"/>
      <c r="AH517" s="27"/>
    </row>
    <row r="518" spans="4:34" hidden="1" x14ac:dyDescent="0.35">
      <c r="D518" s="27"/>
      <c r="E518" s="27"/>
      <c r="N518" s="27"/>
      <c r="O518" s="27"/>
      <c r="P518" s="27"/>
      <c r="Z518" s="27"/>
      <c r="AA518" s="27"/>
      <c r="AB518" s="27"/>
      <c r="AF518" s="27"/>
      <c r="AG518" s="278"/>
      <c r="AH518" s="27"/>
    </row>
    <row r="519" spans="4:34" hidden="1" x14ac:dyDescent="0.35">
      <c r="D519" s="27"/>
      <c r="E519" s="27"/>
      <c r="N519" s="27"/>
      <c r="O519" s="27"/>
      <c r="P519" s="27"/>
      <c r="Z519" s="27"/>
      <c r="AA519" s="27"/>
      <c r="AB519" s="27"/>
      <c r="AF519" s="27"/>
      <c r="AG519" s="278"/>
      <c r="AH519" s="27"/>
    </row>
    <row r="520" spans="4:34" hidden="1" x14ac:dyDescent="0.35">
      <c r="D520" s="27"/>
      <c r="E520" s="27"/>
      <c r="N520" s="27"/>
      <c r="O520" s="27"/>
      <c r="P520" s="27"/>
      <c r="Z520" s="27"/>
      <c r="AA520" s="27"/>
      <c r="AB520" s="27"/>
      <c r="AF520" s="27"/>
      <c r="AG520" s="278"/>
      <c r="AH520" s="27"/>
    </row>
    <row r="521" spans="4:34" hidden="1" x14ac:dyDescent="0.35">
      <c r="D521" s="27"/>
      <c r="E521" s="27"/>
      <c r="N521" s="27"/>
      <c r="O521" s="27"/>
      <c r="P521" s="27"/>
      <c r="Z521" s="27"/>
      <c r="AA521" s="27"/>
      <c r="AB521" s="27"/>
      <c r="AF521" s="27"/>
      <c r="AG521" s="278"/>
      <c r="AH521" s="27"/>
    </row>
    <row r="522" spans="4:34" hidden="1" x14ac:dyDescent="0.35">
      <c r="D522" s="27"/>
      <c r="E522" s="27"/>
      <c r="N522" s="27"/>
      <c r="O522" s="27"/>
      <c r="P522" s="27"/>
      <c r="Z522" s="27"/>
      <c r="AA522" s="27"/>
      <c r="AB522" s="27"/>
      <c r="AF522" s="27"/>
      <c r="AG522" s="278"/>
      <c r="AH522" s="27"/>
    </row>
    <row r="523" spans="4:34" hidden="1" x14ac:dyDescent="0.35">
      <c r="D523" s="27"/>
      <c r="E523" s="27"/>
      <c r="N523" s="27"/>
      <c r="O523" s="27"/>
      <c r="P523" s="27"/>
      <c r="Z523" s="27"/>
      <c r="AA523" s="27"/>
      <c r="AB523" s="27"/>
      <c r="AF523" s="27"/>
      <c r="AG523" s="278"/>
      <c r="AH523" s="27"/>
    </row>
    <row r="524" spans="4:34" hidden="1" x14ac:dyDescent="0.35">
      <c r="D524" s="27"/>
      <c r="E524" s="27"/>
      <c r="N524" s="27"/>
      <c r="O524" s="27"/>
      <c r="P524" s="27"/>
      <c r="Z524" s="27"/>
      <c r="AA524" s="27"/>
      <c r="AB524" s="27"/>
      <c r="AF524" s="27"/>
      <c r="AG524" s="278"/>
      <c r="AH524" s="27"/>
    </row>
    <row r="525" spans="4:34" hidden="1" x14ac:dyDescent="0.35">
      <c r="D525" s="27"/>
      <c r="E525" s="27"/>
      <c r="N525" s="27"/>
      <c r="O525" s="27"/>
      <c r="P525" s="27"/>
      <c r="Z525" s="27"/>
      <c r="AA525" s="27"/>
      <c r="AB525" s="27"/>
      <c r="AF525" s="27"/>
      <c r="AG525" s="278"/>
      <c r="AH525" s="27"/>
    </row>
    <row r="526" spans="4:34" hidden="1" x14ac:dyDescent="0.35">
      <c r="D526" s="27"/>
      <c r="E526" s="27"/>
      <c r="N526" s="27"/>
      <c r="O526" s="27"/>
      <c r="P526" s="27"/>
      <c r="Z526" s="27"/>
      <c r="AA526" s="27"/>
      <c r="AB526" s="27"/>
      <c r="AF526" s="27"/>
      <c r="AG526" s="278"/>
      <c r="AH526" s="27"/>
    </row>
    <row r="527" spans="4:34" hidden="1" x14ac:dyDescent="0.35">
      <c r="D527" s="27"/>
      <c r="E527" s="27"/>
      <c r="N527" s="27"/>
      <c r="O527" s="27"/>
      <c r="P527" s="27"/>
      <c r="Z527" s="27"/>
      <c r="AA527" s="27"/>
      <c r="AB527" s="27"/>
      <c r="AF527" s="27"/>
      <c r="AG527" s="278"/>
      <c r="AH527" s="27"/>
    </row>
    <row r="528" spans="4:34" hidden="1" x14ac:dyDescent="0.35">
      <c r="D528" s="27"/>
      <c r="E528" s="27"/>
      <c r="N528" s="27"/>
      <c r="O528" s="27"/>
      <c r="P528" s="27"/>
      <c r="Z528" s="27"/>
      <c r="AA528" s="27"/>
      <c r="AB528" s="27"/>
      <c r="AF528" s="27"/>
      <c r="AG528" s="278"/>
      <c r="AH528" s="27"/>
    </row>
    <row r="529" spans="4:34" hidden="1" x14ac:dyDescent="0.35">
      <c r="D529" s="27"/>
      <c r="E529" s="27"/>
      <c r="N529" s="27"/>
      <c r="O529" s="27"/>
      <c r="P529" s="27"/>
      <c r="Z529" s="27"/>
      <c r="AA529" s="27"/>
      <c r="AB529" s="27"/>
      <c r="AF529" s="27"/>
      <c r="AG529" s="278"/>
      <c r="AH529" s="27"/>
    </row>
    <row r="530" spans="4:34" hidden="1" x14ac:dyDescent="0.35">
      <c r="D530" s="27"/>
      <c r="E530" s="27"/>
      <c r="N530" s="27"/>
      <c r="O530" s="27"/>
      <c r="P530" s="27"/>
      <c r="Z530" s="27"/>
      <c r="AA530" s="27"/>
      <c r="AB530" s="27"/>
      <c r="AF530" s="27"/>
      <c r="AG530" s="278"/>
      <c r="AH530" s="27"/>
    </row>
    <row r="531" spans="4:34" hidden="1" x14ac:dyDescent="0.35">
      <c r="D531" s="27"/>
      <c r="E531" s="27"/>
      <c r="N531" s="27"/>
      <c r="O531" s="27"/>
      <c r="P531" s="27"/>
      <c r="Z531" s="27"/>
      <c r="AA531" s="27"/>
      <c r="AB531" s="27"/>
      <c r="AF531" s="27"/>
      <c r="AG531" s="278"/>
      <c r="AH531" s="27"/>
    </row>
    <row r="532" spans="4:34" hidden="1" x14ac:dyDescent="0.35">
      <c r="D532" s="27"/>
      <c r="E532" s="27"/>
      <c r="N532" s="27"/>
      <c r="O532" s="27"/>
      <c r="P532" s="27"/>
      <c r="Z532" s="27"/>
      <c r="AA532" s="27"/>
      <c r="AB532" s="27"/>
      <c r="AF532" s="27"/>
      <c r="AG532" s="278"/>
      <c r="AH532" s="27"/>
    </row>
    <row r="533" spans="4:34" hidden="1" x14ac:dyDescent="0.35">
      <c r="D533" s="27"/>
      <c r="E533" s="27"/>
      <c r="N533" s="27"/>
      <c r="O533" s="27"/>
      <c r="P533" s="27"/>
      <c r="Z533" s="27"/>
      <c r="AA533" s="27"/>
      <c r="AB533" s="27"/>
      <c r="AF533" s="27"/>
      <c r="AG533" s="278"/>
      <c r="AH533" s="27"/>
    </row>
    <row r="534" spans="4:34" hidden="1" x14ac:dyDescent="0.35">
      <c r="D534" s="27"/>
      <c r="E534" s="27"/>
      <c r="N534" s="27"/>
      <c r="O534" s="27"/>
      <c r="P534" s="27"/>
      <c r="Z534" s="27"/>
      <c r="AA534" s="27"/>
      <c r="AB534" s="27"/>
      <c r="AF534" s="27"/>
      <c r="AG534" s="278"/>
      <c r="AH534" s="27"/>
    </row>
    <row r="535" spans="4:34" hidden="1" x14ac:dyDescent="0.35">
      <c r="D535" s="27"/>
      <c r="E535" s="27"/>
      <c r="N535" s="27"/>
      <c r="O535" s="27"/>
      <c r="P535" s="27"/>
      <c r="Z535" s="27"/>
      <c r="AA535" s="27"/>
      <c r="AB535" s="27"/>
      <c r="AF535" s="27"/>
      <c r="AG535" s="278"/>
      <c r="AH535" s="27"/>
    </row>
    <row r="536" spans="4:34" hidden="1" x14ac:dyDescent="0.35">
      <c r="D536" s="27"/>
      <c r="E536" s="27"/>
      <c r="N536" s="27"/>
      <c r="O536" s="27"/>
      <c r="P536" s="27"/>
      <c r="Z536" s="27"/>
      <c r="AA536" s="27"/>
      <c r="AB536" s="27"/>
      <c r="AF536" s="27"/>
      <c r="AG536" s="278"/>
      <c r="AH536" s="27"/>
    </row>
    <row r="537" spans="4:34" hidden="1" x14ac:dyDescent="0.35">
      <c r="D537" s="27"/>
      <c r="E537" s="27"/>
      <c r="N537" s="27"/>
      <c r="O537" s="27"/>
      <c r="P537" s="27"/>
      <c r="Z537" s="27"/>
      <c r="AA537" s="27"/>
      <c r="AB537" s="27"/>
      <c r="AF537" s="27"/>
      <c r="AG537" s="278"/>
      <c r="AH537" s="27"/>
    </row>
    <row r="538" spans="4:34" hidden="1" x14ac:dyDescent="0.35">
      <c r="D538" s="27"/>
      <c r="E538" s="27"/>
      <c r="N538" s="27"/>
      <c r="O538" s="27"/>
      <c r="P538" s="27"/>
      <c r="Z538" s="27"/>
      <c r="AA538" s="27"/>
      <c r="AB538" s="27"/>
      <c r="AF538" s="27"/>
      <c r="AG538" s="278"/>
      <c r="AH538" s="27"/>
    </row>
    <row r="539" spans="4:34" hidden="1" x14ac:dyDescent="0.35">
      <c r="D539" s="27"/>
      <c r="E539" s="27"/>
      <c r="N539" s="27"/>
      <c r="O539" s="27"/>
      <c r="P539" s="27"/>
      <c r="Z539" s="27"/>
      <c r="AA539" s="27"/>
      <c r="AB539" s="27"/>
      <c r="AF539" s="27"/>
      <c r="AG539" s="278"/>
      <c r="AH539" s="27"/>
    </row>
    <row r="540" spans="4:34" hidden="1" x14ac:dyDescent="0.35">
      <c r="D540" s="27"/>
      <c r="E540" s="27"/>
      <c r="N540" s="27"/>
      <c r="O540" s="27"/>
      <c r="P540" s="27"/>
      <c r="Z540" s="27"/>
      <c r="AA540" s="27"/>
      <c r="AB540" s="27"/>
      <c r="AF540" s="27"/>
      <c r="AG540" s="278"/>
      <c r="AH540" s="27"/>
    </row>
    <row r="541" spans="4:34" hidden="1" x14ac:dyDescent="0.35">
      <c r="D541" s="27"/>
      <c r="E541" s="27"/>
      <c r="N541" s="27"/>
      <c r="O541" s="27"/>
      <c r="P541" s="27"/>
      <c r="Z541" s="27"/>
      <c r="AA541" s="27"/>
      <c r="AB541" s="27"/>
      <c r="AF541" s="27"/>
      <c r="AG541" s="278"/>
      <c r="AH541" s="27"/>
    </row>
    <row r="542" spans="4:34" hidden="1" x14ac:dyDescent="0.35">
      <c r="D542" s="27"/>
      <c r="E542" s="27"/>
      <c r="N542" s="27"/>
      <c r="O542" s="27"/>
      <c r="P542" s="27"/>
      <c r="Z542" s="27"/>
      <c r="AA542" s="27"/>
      <c r="AB542" s="27"/>
      <c r="AF542" s="27"/>
      <c r="AG542" s="278"/>
      <c r="AH542" s="27"/>
    </row>
    <row r="543" spans="4:34" hidden="1" x14ac:dyDescent="0.35">
      <c r="D543" s="27"/>
      <c r="E543" s="27"/>
      <c r="N543" s="27"/>
      <c r="O543" s="27"/>
      <c r="P543" s="27"/>
      <c r="Z543" s="27"/>
      <c r="AA543" s="27"/>
      <c r="AB543" s="27"/>
      <c r="AF543" s="27"/>
      <c r="AG543" s="278"/>
      <c r="AH543" s="27"/>
    </row>
    <row r="544" spans="4:34" hidden="1" x14ac:dyDescent="0.35">
      <c r="D544" s="27"/>
      <c r="E544" s="27"/>
      <c r="N544" s="27"/>
      <c r="O544" s="27"/>
      <c r="P544" s="27"/>
      <c r="Z544" s="27"/>
      <c r="AA544" s="27"/>
      <c r="AB544" s="27"/>
      <c r="AF544" s="27"/>
      <c r="AG544" s="278"/>
      <c r="AH544" s="27"/>
    </row>
    <row r="545" spans="4:34" hidden="1" x14ac:dyDescent="0.35">
      <c r="D545" s="27"/>
      <c r="E545" s="27"/>
      <c r="N545" s="27"/>
      <c r="O545" s="27"/>
      <c r="P545" s="27"/>
      <c r="Z545" s="27"/>
      <c r="AA545" s="27"/>
      <c r="AB545" s="27"/>
      <c r="AF545" s="27"/>
      <c r="AG545" s="278"/>
      <c r="AH545" s="27"/>
    </row>
    <row r="546" spans="4:34" hidden="1" x14ac:dyDescent="0.35">
      <c r="D546" s="27"/>
      <c r="E546" s="27"/>
      <c r="N546" s="27"/>
      <c r="O546" s="27"/>
      <c r="P546" s="27"/>
      <c r="Z546" s="27"/>
      <c r="AA546" s="27"/>
      <c r="AB546" s="27"/>
      <c r="AF546" s="27"/>
      <c r="AG546" s="278"/>
      <c r="AH546" s="27"/>
    </row>
    <row r="547" spans="4:34" hidden="1" x14ac:dyDescent="0.35">
      <c r="D547" s="27"/>
      <c r="E547" s="27"/>
      <c r="N547" s="27"/>
      <c r="O547" s="27"/>
      <c r="P547" s="27"/>
      <c r="Z547" s="27"/>
      <c r="AA547" s="27"/>
      <c r="AB547" s="27"/>
      <c r="AF547" s="27"/>
      <c r="AG547" s="278"/>
      <c r="AH547" s="27"/>
    </row>
    <row r="548" spans="4:34" hidden="1" x14ac:dyDescent="0.35">
      <c r="D548" s="27"/>
      <c r="E548" s="27"/>
      <c r="N548" s="27"/>
      <c r="O548" s="27"/>
      <c r="P548" s="27"/>
      <c r="Z548" s="27"/>
      <c r="AA548" s="27"/>
      <c r="AB548" s="27"/>
      <c r="AF548" s="27"/>
      <c r="AG548" s="278"/>
      <c r="AH548" s="27"/>
    </row>
    <row r="549" spans="4:34" hidden="1" x14ac:dyDescent="0.35">
      <c r="D549" s="27"/>
      <c r="E549" s="27"/>
      <c r="N549" s="27"/>
      <c r="O549" s="27"/>
      <c r="P549" s="27"/>
      <c r="Z549" s="27"/>
      <c r="AA549" s="27"/>
      <c r="AB549" s="27"/>
      <c r="AF549" s="27"/>
      <c r="AG549" s="278"/>
      <c r="AH549" s="27"/>
    </row>
    <row r="550" spans="4:34" hidden="1" x14ac:dyDescent="0.35">
      <c r="D550" s="27"/>
      <c r="E550" s="27"/>
      <c r="N550" s="27"/>
      <c r="O550" s="27"/>
      <c r="P550" s="27"/>
      <c r="Z550" s="27"/>
      <c r="AA550" s="27"/>
      <c r="AB550" s="27"/>
      <c r="AF550" s="27"/>
      <c r="AG550" s="278"/>
      <c r="AH550" s="27"/>
    </row>
    <row r="551" spans="4:34" hidden="1" x14ac:dyDescent="0.35">
      <c r="D551" s="27"/>
      <c r="E551" s="27"/>
      <c r="N551" s="27"/>
      <c r="O551" s="27"/>
      <c r="P551" s="27"/>
      <c r="Z551" s="27"/>
      <c r="AA551" s="27"/>
      <c r="AB551" s="27"/>
      <c r="AF551" s="27"/>
      <c r="AG551" s="278"/>
      <c r="AH551" s="27"/>
    </row>
    <row r="552" spans="4:34" hidden="1" x14ac:dyDescent="0.35">
      <c r="D552" s="27"/>
      <c r="E552" s="27"/>
      <c r="N552" s="27"/>
      <c r="O552" s="27"/>
      <c r="P552" s="27"/>
      <c r="Z552" s="27"/>
      <c r="AA552" s="27"/>
      <c r="AB552" s="27"/>
      <c r="AF552" s="27"/>
      <c r="AG552" s="278"/>
      <c r="AH552" s="27"/>
    </row>
    <row r="553" spans="4:34" hidden="1" x14ac:dyDescent="0.35">
      <c r="D553" s="27"/>
      <c r="E553" s="27"/>
      <c r="N553" s="27"/>
      <c r="O553" s="27"/>
      <c r="P553" s="27"/>
      <c r="Z553" s="27"/>
      <c r="AA553" s="27"/>
      <c r="AB553" s="27"/>
      <c r="AF553" s="27"/>
      <c r="AG553" s="278"/>
      <c r="AH553" s="27"/>
    </row>
    <row r="554" spans="4:34" hidden="1" x14ac:dyDescent="0.35">
      <c r="D554" s="27"/>
      <c r="E554" s="27"/>
      <c r="N554" s="27"/>
      <c r="O554" s="27"/>
      <c r="P554" s="27"/>
      <c r="Z554" s="27"/>
      <c r="AA554" s="27"/>
      <c r="AB554" s="27"/>
      <c r="AF554" s="27"/>
      <c r="AG554" s="278"/>
      <c r="AH554" s="27"/>
    </row>
    <row r="555" spans="4:34" hidden="1" x14ac:dyDescent="0.35">
      <c r="D555" s="27"/>
      <c r="E555" s="27"/>
      <c r="N555" s="27"/>
      <c r="O555" s="27"/>
      <c r="P555" s="27"/>
      <c r="Z555" s="27"/>
      <c r="AA555" s="27"/>
      <c r="AB555" s="27"/>
      <c r="AF555" s="27"/>
      <c r="AG555" s="278"/>
      <c r="AH555" s="27"/>
    </row>
    <row r="556" spans="4:34" hidden="1" x14ac:dyDescent="0.35">
      <c r="D556" s="27"/>
      <c r="E556" s="27"/>
      <c r="N556" s="27"/>
      <c r="O556" s="27"/>
      <c r="P556" s="27"/>
      <c r="Z556" s="27"/>
      <c r="AA556" s="27"/>
      <c r="AB556" s="27"/>
      <c r="AF556" s="27"/>
      <c r="AG556" s="278"/>
      <c r="AH556" s="27"/>
    </row>
    <row r="557" spans="4:34" hidden="1" x14ac:dyDescent="0.35">
      <c r="D557" s="27"/>
      <c r="E557" s="27"/>
      <c r="N557" s="27"/>
      <c r="O557" s="27"/>
      <c r="P557" s="27"/>
      <c r="Z557" s="27"/>
      <c r="AA557" s="27"/>
      <c r="AB557" s="27"/>
      <c r="AF557" s="27"/>
      <c r="AG557" s="278"/>
      <c r="AH557" s="27"/>
    </row>
    <row r="558" spans="4:34" hidden="1" x14ac:dyDescent="0.35">
      <c r="D558" s="27"/>
      <c r="E558" s="27"/>
      <c r="N558" s="27"/>
      <c r="O558" s="27"/>
      <c r="P558" s="27"/>
      <c r="Z558" s="27"/>
      <c r="AA558" s="27"/>
      <c r="AB558" s="27"/>
      <c r="AF558" s="27"/>
      <c r="AG558" s="278"/>
      <c r="AH558" s="27"/>
    </row>
    <row r="559" spans="4:34" hidden="1" x14ac:dyDescent="0.35">
      <c r="D559" s="27"/>
      <c r="E559" s="27"/>
      <c r="N559" s="27"/>
      <c r="O559" s="27"/>
      <c r="P559" s="27"/>
      <c r="Z559" s="27"/>
      <c r="AA559" s="27"/>
      <c r="AB559" s="27"/>
      <c r="AF559" s="27"/>
      <c r="AG559" s="278"/>
      <c r="AH559" s="27"/>
    </row>
    <row r="560" spans="4:34" hidden="1" x14ac:dyDescent="0.35">
      <c r="D560" s="27"/>
      <c r="E560" s="27"/>
      <c r="N560" s="27"/>
      <c r="O560" s="27"/>
      <c r="P560" s="27"/>
      <c r="Z560" s="27"/>
      <c r="AA560" s="27"/>
      <c r="AB560" s="27"/>
      <c r="AF560" s="27"/>
      <c r="AG560" s="278"/>
      <c r="AH560" s="27"/>
    </row>
    <row r="561" spans="4:34" hidden="1" x14ac:dyDescent="0.35">
      <c r="D561" s="27"/>
      <c r="E561" s="27"/>
      <c r="N561" s="27"/>
      <c r="O561" s="27"/>
      <c r="P561" s="27"/>
      <c r="Z561" s="27"/>
      <c r="AA561" s="27"/>
      <c r="AB561" s="27"/>
      <c r="AF561" s="27"/>
      <c r="AG561" s="278"/>
      <c r="AH561" s="27"/>
    </row>
    <row r="562" spans="4:34" hidden="1" x14ac:dyDescent="0.35">
      <c r="D562" s="27"/>
      <c r="E562" s="27"/>
      <c r="N562" s="27"/>
      <c r="O562" s="27"/>
      <c r="P562" s="27"/>
      <c r="Z562" s="27"/>
      <c r="AA562" s="27"/>
      <c r="AB562" s="27"/>
      <c r="AF562" s="27"/>
      <c r="AG562" s="278"/>
      <c r="AH562" s="27"/>
    </row>
    <row r="563" spans="4:34" hidden="1" x14ac:dyDescent="0.35">
      <c r="D563" s="27"/>
      <c r="E563" s="27"/>
      <c r="N563" s="27"/>
      <c r="O563" s="27"/>
      <c r="P563" s="27"/>
      <c r="Z563" s="27"/>
      <c r="AA563" s="27"/>
      <c r="AB563" s="27"/>
      <c r="AF563" s="27"/>
      <c r="AG563" s="278"/>
      <c r="AH563" s="27"/>
    </row>
    <row r="564" spans="4:34" hidden="1" x14ac:dyDescent="0.35">
      <c r="D564" s="27"/>
      <c r="E564" s="27"/>
      <c r="N564" s="27"/>
      <c r="O564" s="27"/>
      <c r="P564" s="27"/>
      <c r="Z564" s="27"/>
      <c r="AA564" s="27"/>
      <c r="AB564" s="27"/>
      <c r="AF564" s="27"/>
      <c r="AG564" s="278"/>
      <c r="AH564" s="27"/>
    </row>
    <row r="565" spans="4:34" hidden="1" x14ac:dyDescent="0.35">
      <c r="D565" s="27"/>
      <c r="E565" s="27"/>
      <c r="N565" s="27"/>
      <c r="O565" s="27"/>
      <c r="P565" s="27"/>
      <c r="Z565" s="27"/>
      <c r="AA565" s="27"/>
      <c r="AB565" s="27"/>
      <c r="AF565" s="27"/>
      <c r="AG565" s="278"/>
      <c r="AH565" s="27"/>
    </row>
    <row r="566" spans="4:34" hidden="1" x14ac:dyDescent="0.35">
      <c r="D566" s="27"/>
      <c r="E566" s="27"/>
      <c r="N566" s="27"/>
      <c r="O566" s="27"/>
      <c r="P566" s="27"/>
      <c r="Z566" s="27"/>
      <c r="AA566" s="27"/>
      <c r="AB566" s="27"/>
      <c r="AF566" s="27"/>
      <c r="AG566" s="278"/>
      <c r="AH566" s="27"/>
    </row>
    <row r="567" spans="4:34" hidden="1" x14ac:dyDescent="0.35">
      <c r="D567" s="27"/>
      <c r="E567" s="27"/>
      <c r="N567" s="27"/>
      <c r="O567" s="27"/>
      <c r="P567" s="27"/>
      <c r="Z567" s="27"/>
      <c r="AA567" s="27"/>
      <c r="AB567" s="27"/>
      <c r="AF567" s="27"/>
      <c r="AG567" s="278"/>
      <c r="AH567" s="27"/>
    </row>
    <row r="568" spans="4:34" hidden="1" x14ac:dyDescent="0.35">
      <c r="D568" s="27"/>
      <c r="E568" s="27"/>
      <c r="N568" s="27"/>
      <c r="O568" s="27"/>
      <c r="P568" s="27"/>
      <c r="Z568" s="27"/>
      <c r="AA568" s="27"/>
      <c r="AB568" s="27"/>
      <c r="AF568" s="27"/>
      <c r="AG568" s="278"/>
      <c r="AH568" s="27"/>
    </row>
    <row r="569" spans="4:34" hidden="1" x14ac:dyDescent="0.35">
      <c r="D569" s="27"/>
      <c r="E569" s="27"/>
      <c r="N569" s="27"/>
      <c r="O569" s="27"/>
      <c r="P569" s="27"/>
      <c r="Z569" s="27"/>
      <c r="AA569" s="27"/>
      <c r="AB569" s="27"/>
      <c r="AF569" s="27"/>
      <c r="AG569" s="278"/>
      <c r="AH569" s="27"/>
    </row>
    <row r="570" spans="4:34" hidden="1" x14ac:dyDescent="0.35">
      <c r="D570" s="27"/>
      <c r="E570" s="27"/>
      <c r="N570" s="27"/>
      <c r="O570" s="27"/>
      <c r="P570" s="27"/>
      <c r="Z570" s="27"/>
      <c r="AA570" s="27"/>
      <c r="AB570" s="27"/>
      <c r="AF570" s="27"/>
      <c r="AG570" s="278"/>
      <c r="AH570" s="27"/>
    </row>
    <row r="571" spans="4:34" hidden="1" x14ac:dyDescent="0.35">
      <c r="D571" s="27"/>
      <c r="E571" s="27"/>
      <c r="N571" s="27"/>
      <c r="O571" s="27"/>
      <c r="P571" s="27"/>
      <c r="Z571" s="27"/>
      <c r="AA571" s="27"/>
      <c r="AB571" s="27"/>
      <c r="AF571" s="27"/>
      <c r="AG571" s="278"/>
      <c r="AH571" s="27"/>
    </row>
    <row r="572" spans="4:34" hidden="1" x14ac:dyDescent="0.35">
      <c r="D572" s="27"/>
      <c r="E572" s="27"/>
      <c r="N572" s="27"/>
      <c r="O572" s="27"/>
      <c r="P572" s="27"/>
      <c r="Z572" s="27"/>
      <c r="AA572" s="27"/>
      <c r="AB572" s="27"/>
      <c r="AF572" s="27"/>
      <c r="AG572" s="278"/>
      <c r="AH572" s="27"/>
    </row>
    <row r="573" spans="4:34" hidden="1" x14ac:dyDescent="0.35">
      <c r="D573" s="27"/>
      <c r="E573" s="27"/>
      <c r="N573" s="27"/>
      <c r="O573" s="27"/>
      <c r="P573" s="27"/>
      <c r="Z573" s="27"/>
      <c r="AA573" s="27"/>
      <c r="AB573" s="27"/>
      <c r="AF573" s="27"/>
      <c r="AG573" s="278"/>
      <c r="AH573" s="27"/>
    </row>
    <row r="574" spans="4:34" hidden="1" x14ac:dyDescent="0.35">
      <c r="D574" s="27"/>
      <c r="E574" s="27"/>
      <c r="N574" s="27"/>
      <c r="O574" s="27"/>
      <c r="P574" s="27"/>
      <c r="Z574" s="27"/>
      <c r="AA574" s="27"/>
      <c r="AB574" s="27"/>
      <c r="AF574" s="27"/>
      <c r="AG574" s="278"/>
      <c r="AH574" s="27"/>
    </row>
    <row r="575" spans="4:34" hidden="1" x14ac:dyDescent="0.35">
      <c r="D575" s="27"/>
      <c r="E575" s="27"/>
      <c r="N575" s="27"/>
      <c r="O575" s="27"/>
      <c r="P575" s="27"/>
      <c r="Z575" s="27"/>
      <c r="AA575" s="27"/>
      <c r="AB575" s="27"/>
      <c r="AF575" s="27"/>
      <c r="AG575" s="278"/>
      <c r="AH575" s="27"/>
    </row>
    <row r="576" spans="4:34" hidden="1" x14ac:dyDescent="0.35">
      <c r="D576" s="27"/>
      <c r="E576" s="27"/>
      <c r="N576" s="27"/>
      <c r="O576" s="27"/>
      <c r="P576" s="27"/>
      <c r="Z576" s="27"/>
      <c r="AA576" s="27"/>
      <c r="AB576" s="27"/>
      <c r="AF576" s="27"/>
      <c r="AG576" s="278"/>
      <c r="AH576" s="27"/>
    </row>
    <row r="577" spans="4:34" hidden="1" x14ac:dyDescent="0.35">
      <c r="D577" s="27"/>
      <c r="E577" s="27"/>
      <c r="N577" s="27"/>
      <c r="O577" s="27"/>
      <c r="P577" s="27"/>
      <c r="Z577" s="27"/>
      <c r="AA577" s="27"/>
      <c r="AB577" s="27"/>
      <c r="AF577" s="27"/>
      <c r="AG577" s="278"/>
      <c r="AH577" s="27"/>
    </row>
    <row r="578" spans="4:34" hidden="1" x14ac:dyDescent="0.35">
      <c r="D578" s="27"/>
      <c r="E578" s="27"/>
      <c r="N578" s="27"/>
      <c r="O578" s="27"/>
      <c r="P578" s="27"/>
      <c r="Z578" s="27"/>
      <c r="AA578" s="27"/>
      <c r="AB578" s="27"/>
      <c r="AF578" s="27"/>
      <c r="AG578" s="278"/>
      <c r="AH578" s="27"/>
    </row>
    <row r="579" spans="4:34" hidden="1" x14ac:dyDescent="0.35">
      <c r="D579" s="27"/>
      <c r="E579" s="27"/>
      <c r="N579" s="27"/>
      <c r="O579" s="27"/>
      <c r="P579" s="27"/>
      <c r="Z579" s="27"/>
      <c r="AA579" s="27"/>
      <c r="AB579" s="27"/>
      <c r="AF579" s="27"/>
      <c r="AG579" s="278"/>
      <c r="AH579" s="27"/>
    </row>
    <row r="580" spans="4:34" hidden="1" x14ac:dyDescent="0.35">
      <c r="D580" s="27"/>
      <c r="E580" s="27"/>
      <c r="N580" s="27"/>
      <c r="O580" s="27"/>
      <c r="P580" s="27"/>
      <c r="Z580" s="27"/>
      <c r="AA580" s="27"/>
      <c r="AB580" s="27"/>
      <c r="AF580" s="27"/>
      <c r="AG580" s="278"/>
      <c r="AH580" s="27"/>
    </row>
    <row r="581" spans="4:34" hidden="1" x14ac:dyDescent="0.35">
      <c r="D581" s="27"/>
      <c r="E581" s="27"/>
      <c r="N581" s="27"/>
      <c r="O581" s="27"/>
      <c r="P581" s="27"/>
      <c r="Z581" s="27"/>
      <c r="AA581" s="27"/>
      <c r="AB581" s="27"/>
      <c r="AF581" s="27"/>
      <c r="AG581" s="278"/>
      <c r="AH581" s="27"/>
    </row>
    <row r="582" spans="4:34" hidden="1" x14ac:dyDescent="0.35">
      <c r="D582" s="27"/>
      <c r="E582" s="27"/>
      <c r="N582" s="27"/>
      <c r="O582" s="27"/>
      <c r="P582" s="27"/>
      <c r="Z582" s="27"/>
      <c r="AA582" s="27"/>
      <c r="AB582" s="27"/>
      <c r="AF582" s="27"/>
      <c r="AG582" s="278"/>
      <c r="AH582" s="27"/>
    </row>
    <row r="583" spans="4:34" hidden="1" x14ac:dyDescent="0.35">
      <c r="D583" s="27"/>
      <c r="E583" s="27"/>
      <c r="N583" s="27"/>
      <c r="O583" s="27"/>
      <c r="P583" s="27"/>
      <c r="Z583" s="27"/>
      <c r="AA583" s="27"/>
      <c r="AB583" s="27"/>
      <c r="AF583" s="27"/>
      <c r="AG583" s="278"/>
      <c r="AH583" s="27"/>
    </row>
    <row r="584" spans="4:34" hidden="1" x14ac:dyDescent="0.35">
      <c r="D584" s="27"/>
      <c r="E584" s="27"/>
      <c r="N584" s="27"/>
      <c r="O584" s="27"/>
      <c r="P584" s="27"/>
      <c r="Z584" s="27"/>
      <c r="AA584" s="27"/>
      <c r="AB584" s="27"/>
      <c r="AF584" s="27"/>
      <c r="AG584" s="278"/>
      <c r="AH584" s="27"/>
    </row>
    <row r="585" spans="4:34" hidden="1" x14ac:dyDescent="0.35">
      <c r="D585" s="27"/>
      <c r="E585" s="27"/>
      <c r="N585" s="27"/>
      <c r="O585" s="27"/>
      <c r="P585" s="27"/>
      <c r="Z585" s="27"/>
      <c r="AA585" s="27"/>
      <c r="AB585" s="27"/>
      <c r="AF585" s="27"/>
      <c r="AG585" s="278"/>
      <c r="AH585" s="27"/>
    </row>
    <row r="586" spans="4:34" hidden="1" x14ac:dyDescent="0.35">
      <c r="D586" s="27"/>
      <c r="E586" s="27"/>
      <c r="N586" s="27"/>
      <c r="O586" s="27"/>
      <c r="P586" s="27"/>
      <c r="Z586" s="27"/>
      <c r="AA586" s="27"/>
      <c r="AB586" s="27"/>
      <c r="AF586" s="27"/>
      <c r="AG586" s="278"/>
      <c r="AH586" s="27"/>
    </row>
    <row r="587" spans="4:34" hidden="1" x14ac:dyDescent="0.35">
      <c r="D587" s="27"/>
      <c r="E587" s="27"/>
      <c r="N587" s="27"/>
      <c r="O587" s="27"/>
      <c r="P587" s="27"/>
      <c r="Z587" s="27"/>
      <c r="AA587" s="27"/>
      <c r="AB587" s="27"/>
      <c r="AF587" s="27"/>
      <c r="AG587" s="278"/>
      <c r="AH587" s="27"/>
    </row>
    <row r="588" spans="4:34" hidden="1" x14ac:dyDescent="0.35">
      <c r="D588" s="27"/>
      <c r="E588" s="27"/>
      <c r="N588" s="27"/>
      <c r="O588" s="27"/>
      <c r="P588" s="27"/>
      <c r="Z588" s="27"/>
      <c r="AA588" s="27"/>
      <c r="AB588" s="27"/>
      <c r="AF588" s="27"/>
      <c r="AG588" s="278"/>
      <c r="AH588" s="27"/>
    </row>
    <row r="589" spans="4:34" hidden="1" x14ac:dyDescent="0.35">
      <c r="D589" s="27"/>
      <c r="E589" s="27"/>
      <c r="N589" s="27"/>
      <c r="O589" s="27"/>
      <c r="P589" s="27"/>
      <c r="Z589" s="27"/>
      <c r="AA589" s="27"/>
      <c r="AB589" s="27"/>
      <c r="AF589" s="27"/>
      <c r="AG589" s="278"/>
      <c r="AH589" s="27"/>
    </row>
    <row r="590" spans="4:34" hidden="1" x14ac:dyDescent="0.35">
      <c r="D590" s="27"/>
      <c r="E590" s="27"/>
      <c r="N590" s="27"/>
      <c r="O590" s="27"/>
      <c r="P590" s="27"/>
      <c r="Z590" s="27"/>
      <c r="AA590" s="27"/>
      <c r="AB590" s="27"/>
      <c r="AF590" s="27"/>
      <c r="AG590" s="278"/>
      <c r="AH590" s="27"/>
    </row>
    <row r="591" spans="4:34" hidden="1" x14ac:dyDescent="0.35">
      <c r="D591" s="27"/>
      <c r="E591" s="27"/>
      <c r="N591" s="27"/>
      <c r="O591" s="27"/>
      <c r="P591" s="27"/>
      <c r="Z591" s="27"/>
      <c r="AA591" s="27"/>
      <c r="AB591" s="27"/>
      <c r="AF591" s="27"/>
      <c r="AG591" s="278"/>
      <c r="AH591" s="27"/>
    </row>
    <row r="592" spans="4:34" hidden="1" x14ac:dyDescent="0.35">
      <c r="D592" s="27"/>
      <c r="E592" s="27"/>
      <c r="N592" s="27"/>
      <c r="O592" s="27"/>
      <c r="P592" s="27"/>
      <c r="Z592" s="27"/>
      <c r="AA592" s="27"/>
      <c r="AB592" s="27"/>
      <c r="AF592" s="27"/>
      <c r="AG592" s="278"/>
      <c r="AH592" s="27"/>
    </row>
    <row r="593" spans="4:34" hidden="1" x14ac:dyDescent="0.35">
      <c r="D593" s="27"/>
      <c r="E593" s="27"/>
      <c r="N593" s="27"/>
      <c r="O593" s="27"/>
      <c r="P593" s="27"/>
      <c r="Z593" s="27"/>
      <c r="AA593" s="27"/>
      <c r="AB593" s="27"/>
      <c r="AF593" s="27"/>
      <c r="AG593" s="278"/>
      <c r="AH593" s="27"/>
    </row>
    <row r="594" spans="4:34" hidden="1" x14ac:dyDescent="0.35">
      <c r="D594" s="27"/>
      <c r="E594" s="27"/>
      <c r="N594" s="27"/>
      <c r="O594" s="27"/>
      <c r="P594" s="27"/>
      <c r="Z594" s="27"/>
      <c r="AA594" s="27"/>
      <c r="AB594" s="27"/>
      <c r="AF594" s="27"/>
      <c r="AG594" s="278"/>
      <c r="AH594" s="27"/>
    </row>
    <row r="595" spans="4:34" hidden="1" x14ac:dyDescent="0.35">
      <c r="D595" s="27"/>
      <c r="E595" s="27"/>
      <c r="N595" s="27"/>
      <c r="O595" s="27"/>
      <c r="P595" s="27"/>
      <c r="Z595" s="27"/>
      <c r="AA595" s="27"/>
      <c r="AB595" s="27"/>
      <c r="AF595" s="27"/>
      <c r="AG595" s="278"/>
      <c r="AH595" s="27"/>
    </row>
    <row r="596" spans="4:34" hidden="1" x14ac:dyDescent="0.35">
      <c r="D596" s="27"/>
      <c r="E596" s="27"/>
      <c r="N596" s="27"/>
      <c r="O596" s="27"/>
      <c r="P596" s="27"/>
      <c r="Z596" s="27"/>
      <c r="AA596" s="27"/>
      <c r="AB596" s="27"/>
      <c r="AF596" s="27"/>
      <c r="AG596" s="278"/>
      <c r="AH596" s="27"/>
    </row>
    <row r="597" spans="4:34" hidden="1" x14ac:dyDescent="0.35">
      <c r="D597" s="27"/>
      <c r="E597" s="27"/>
      <c r="N597" s="27"/>
      <c r="O597" s="27"/>
      <c r="P597" s="27"/>
      <c r="Z597" s="27"/>
      <c r="AA597" s="27"/>
      <c r="AB597" s="27"/>
      <c r="AF597" s="27"/>
      <c r="AG597" s="278"/>
      <c r="AH597" s="27"/>
    </row>
    <row r="598" spans="4:34" hidden="1" x14ac:dyDescent="0.35">
      <c r="D598" s="27"/>
      <c r="E598" s="27"/>
      <c r="N598" s="27"/>
      <c r="O598" s="27"/>
      <c r="P598" s="27"/>
      <c r="Z598" s="27"/>
      <c r="AA598" s="27"/>
      <c r="AB598" s="27"/>
      <c r="AF598" s="27"/>
      <c r="AG598" s="278"/>
      <c r="AH598" s="27"/>
    </row>
    <row r="599" spans="4:34" hidden="1" x14ac:dyDescent="0.35">
      <c r="D599" s="27"/>
      <c r="E599" s="27"/>
      <c r="N599" s="27"/>
      <c r="O599" s="27"/>
      <c r="P599" s="27"/>
      <c r="Z599" s="27"/>
      <c r="AA599" s="27"/>
      <c r="AB599" s="27"/>
      <c r="AF599" s="27"/>
      <c r="AG599" s="278"/>
      <c r="AH599" s="27"/>
    </row>
    <row r="600" spans="4:34" hidden="1" x14ac:dyDescent="0.35">
      <c r="D600" s="27"/>
      <c r="E600" s="27"/>
      <c r="N600" s="27"/>
      <c r="O600" s="27"/>
      <c r="P600" s="27"/>
      <c r="Z600" s="27"/>
      <c r="AA600" s="27"/>
      <c r="AB600" s="27"/>
      <c r="AF600" s="27"/>
      <c r="AG600" s="278"/>
      <c r="AH600" s="27"/>
    </row>
    <row r="601" spans="4:34" hidden="1" x14ac:dyDescent="0.35">
      <c r="D601" s="27"/>
      <c r="E601" s="27"/>
      <c r="N601" s="27"/>
      <c r="O601" s="27"/>
      <c r="P601" s="27"/>
      <c r="Z601" s="27"/>
      <c r="AA601" s="27"/>
      <c r="AB601" s="27"/>
      <c r="AF601" s="27"/>
      <c r="AG601" s="278"/>
      <c r="AH601" s="27"/>
    </row>
    <row r="602" spans="4:34" hidden="1" x14ac:dyDescent="0.35">
      <c r="D602" s="27"/>
      <c r="E602" s="27"/>
      <c r="N602" s="27"/>
      <c r="O602" s="27"/>
      <c r="P602" s="27"/>
      <c r="Z602" s="27"/>
      <c r="AA602" s="27"/>
      <c r="AB602" s="27"/>
      <c r="AF602" s="27"/>
      <c r="AG602" s="278"/>
      <c r="AH602" s="27"/>
    </row>
    <row r="603" spans="4:34" hidden="1" x14ac:dyDescent="0.35">
      <c r="D603" s="27"/>
      <c r="E603" s="27"/>
      <c r="N603" s="27"/>
      <c r="O603" s="27"/>
      <c r="P603" s="27"/>
      <c r="Z603" s="27"/>
      <c r="AA603" s="27"/>
      <c r="AB603" s="27"/>
      <c r="AF603" s="27"/>
      <c r="AG603" s="278"/>
      <c r="AH603" s="27"/>
    </row>
    <row r="604" spans="4:34" hidden="1" x14ac:dyDescent="0.35">
      <c r="D604" s="27"/>
      <c r="E604" s="27"/>
      <c r="N604" s="27"/>
      <c r="O604" s="27"/>
      <c r="P604" s="27"/>
      <c r="Z604" s="27"/>
      <c r="AA604" s="27"/>
      <c r="AB604" s="27"/>
      <c r="AF604" s="27"/>
      <c r="AG604" s="278"/>
      <c r="AH604" s="27"/>
    </row>
    <row r="605" spans="4:34" hidden="1" x14ac:dyDescent="0.35">
      <c r="D605" s="27"/>
      <c r="E605" s="27"/>
      <c r="N605" s="27"/>
      <c r="O605" s="27"/>
      <c r="P605" s="27"/>
      <c r="Z605" s="27"/>
      <c r="AA605" s="27"/>
      <c r="AB605" s="27"/>
      <c r="AF605" s="27"/>
      <c r="AG605" s="278"/>
      <c r="AH605" s="27"/>
    </row>
    <row r="606" spans="4:34" hidden="1" x14ac:dyDescent="0.35">
      <c r="D606" s="27"/>
      <c r="E606" s="27"/>
      <c r="N606" s="27"/>
      <c r="O606" s="27"/>
      <c r="P606" s="27"/>
      <c r="Z606" s="27"/>
      <c r="AA606" s="27"/>
      <c r="AB606" s="27"/>
      <c r="AF606" s="27"/>
      <c r="AG606" s="278"/>
      <c r="AH606" s="27"/>
    </row>
    <row r="607" spans="4:34" hidden="1" x14ac:dyDescent="0.35">
      <c r="D607" s="27"/>
      <c r="E607" s="27"/>
      <c r="N607" s="27"/>
      <c r="O607" s="27"/>
      <c r="P607" s="27"/>
      <c r="Z607" s="27"/>
      <c r="AA607" s="27"/>
      <c r="AB607" s="27"/>
      <c r="AF607" s="27"/>
      <c r="AG607" s="278"/>
      <c r="AH607" s="27"/>
    </row>
    <row r="608" spans="4:34" hidden="1" x14ac:dyDescent="0.35">
      <c r="D608" s="27"/>
      <c r="E608" s="27"/>
      <c r="N608" s="27"/>
      <c r="O608" s="27"/>
      <c r="P608" s="27"/>
      <c r="Z608" s="27"/>
      <c r="AA608" s="27"/>
      <c r="AB608" s="27"/>
      <c r="AF608" s="27"/>
      <c r="AG608" s="278"/>
      <c r="AH608" s="27"/>
    </row>
    <row r="609" spans="4:34" hidden="1" x14ac:dyDescent="0.35">
      <c r="D609" s="27"/>
      <c r="E609" s="27"/>
      <c r="N609" s="27"/>
      <c r="O609" s="27"/>
      <c r="P609" s="27"/>
      <c r="Z609" s="27"/>
      <c r="AA609" s="27"/>
      <c r="AB609" s="27"/>
      <c r="AF609" s="27"/>
      <c r="AG609" s="278"/>
      <c r="AH609" s="27"/>
    </row>
    <row r="610" spans="4:34" hidden="1" x14ac:dyDescent="0.35">
      <c r="D610" s="27"/>
      <c r="E610" s="27"/>
      <c r="N610" s="27"/>
      <c r="O610" s="27"/>
      <c r="P610" s="27"/>
      <c r="Z610" s="27"/>
      <c r="AA610" s="27"/>
      <c r="AB610" s="27"/>
      <c r="AF610" s="27"/>
      <c r="AG610" s="278"/>
      <c r="AH610" s="27"/>
    </row>
    <row r="611" spans="4:34" hidden="1" x14ac:dyDescent="0.35">
      <c r="D611" s="27"/>
      <c r="E611" s="27"/>
      <c r="N611" s="27"/>
      <c r="O611" s="27"/>
      <c r="P611" s="27"/>
      <c r="Z611" s="27"/>
      <c r="AA611" s="27"/>
      <c r="AB611" s="27"/>
      <c r="AF611" s="27"/>
      <c r="AG611" s="278"/>
      <c r="AH611" s="27"/>
    </row>
    <row r="612" spans="4:34" hidden="1" x14ac:dyDescent="0.35">
      <c r="D612" s="27"/>
      <c r="E612" s="27"/>
      <c r="N612" s="27"/>
      <c r="O612" s="27"/>
      <c r="P612" s="27"/>
      <c r="Z612" s="27"/>
      <c r="AA612" s="27"/>
      <c r="AB612" s="27"/>
      <c r="AF612" s="27"/>
      <c r="AG612" s="278"/>
      <c r="AH612" s="27"/>
    </row>
    <row r="613" spans="4:34" hidden="1" x14ac:dyDescent="0.35">
      <c r="D613" s="27"/>
      <c r="E613" s="27"/>
      <c r="N613" s="27"/>
      <c r="O613" s="27"/>
      <c r="P613" s="27"/>
      <c r="Z613" s="27"/>
      <c r="AA613" s="27"/>
      <c r="AB613" s="27"/>
      <c r="AF613" s="27"/>
      <c r="AG613" s="278"/>
      <c r="AH613" s="27"/>
    </row>
    <row r="614" spans="4:34" hidden="1" x14ac:dyDescent="0.35">
      <c r="D614" s="27"/>
      <c r="E614" s="27"/>
      <c r="N614" s="27"/>
      <c r="O614" s="27"/>
      <c r="P614" s="27"/>
      <c r="Z614" s="27"/>
      <c r="AA614" s="27"/>
      <c r="AB614" s="27"/>
      <c r="AF614" s="27"/>
      <c r="AG614" s="278"/>
      <c r="AH614" s="27"/>
    </row>
    <row r="615" spans="4:34" hidden="1" x14ac:dyDescent="0.35">
      <c r="D615" s="27"/>
      <c r="E615" s="27"/>
      <c r="N615" s="27"/>
      <c r="O615" s="27"/>
      <c r="P615" s="27"/>
      <c r="Z615" s="27"/>
      <c r="AA615" s="27"/>
      <c r="AB615" s="27"/>
      <c r="AF615" s="27"/>
      <c r="AG615" s="278"/>
      <c r="AH615" s="27"/>
    </row>
    <row r="616" spans="4:34" hidden="1" x14ac:dyDescent="0.35">
      <c r="D616" s="27"/>
      <c r="E616" s="27"/>
      <c r="N616" s="27"/>
      <c r="O616" s="27"/>
      <c r="P616" s="27"/>
      <c r="Z616" s="27"/>
      <c r="AA616" s="27"/>
      <c r="AB616" s="27"/>
      <c r="AF616" s="27"/>
      <c r="AG616" s="278"/>
      <c r="AH616" s="27"/>
    </row>
    <row r="617" spans="4:34" hidden="1" x14ac:dyDescent="0.35">
      <c r="D617" s="27"/>
      <c r="E617" s="27"/>
      <c r="N617" s="27"/>
      <c r="O617" s="27"/>
      <c r="P617" s="27"/>
      <c r="Z617" s="27"/>
      <c r="AA617" s="27"/>
      <c r="AB617" s="27"/>
      <c r="AF617" s="27"/>
      <c r="AG617" s="278"/>
      <c r="AH617" s="27"/>
    </row>
    <row r="618" spans="4:34" hidden="1" x14ac:dyDescent="0.35">
      <c r="D618" s="27"/>
      <c r="E618" s="27"/>
      <c r="N618" s="27"/>
      <c r="O618" s="27"/>
      <c r="P618" s="27"/>
      <c r="Z618" s="27"/>
      <c r="AA618" s="27"/>
      <c r="AB618" s="27"/>
      <c r="AF618" s="27"/>
      <c r="AG618" s="278"/>
      <c r="AH618" s="27"/>
    </row>
    <row r="619" spans="4:34" hidden="1" x14ac:dyDescent="0.35">
      <c r="D619" s="27"/>
      <c r="E619" s="27"/>
      <c r="N619" s="27"/>
      <c r="O619" s="27"/>
      <c r="P619" s="27"/>
      <c r="Z619" s="27"/>
      <c r="AA619" s="27"/>
      <c r="AB619" s="27"/>
      <c r="AF619" s="27"/>
      <c r="AG619" s="278"/>
      <c r="AH619" s="27"/>
    </row>
    <row r="620" spans="4:34" hidden="1" x14ac:dyDescent="0.35">
      <c r="D620" s="27"/>
      <c r="E620" s="27"/>
      <c r="N620" s="27"/>
      <c r="O620" s="27"/>
      <c r="P620" s="27"/>
      <c r="Z620" s="27"/>
      <c r="AA620" s="27"/>
      <c r="AB620" s="27"/>
      <c r="AF620" s="27"/>
      <c r="AG620" s="278"/>
      <c r="AH620" s="27"/>
    </row>
    <row r="621" spans="4:34" hidden="1" x14ac:dyDescent="0.35">
      <c r="D621" s="27"/>
      <c r="E621" s="27"/>
      <c r="N621" s="27"/>
      <c r="O621" s="27"/>
      <c r="P621" s="27"/>
      <c r="Z621" s="27"/>
      <c r="AA621" s="27"/>
      <c r="AB621" s="27"/>
      <c r="AF621" s="27"/>
      <c r="AG621" s="278"/>
      <c r="AH621" s="27"/>
    </row>
    <row r="622" spans="4:34" hidden="1" x14ac:dyDescent="0.35">
      <c r="D622" s="27"/>
      <c r="E622" s="27"/>
      <c r="N622" s="27"/>
      <c r="O622" s="27"/>
      <c r="P622" s="27"/>
      <c r="Z622" s="27"/>
      <c r="AA622" s="27"/>
      <c r="AB622" s="27"/>
      <c r="AF622" s="27"/>
      <c r="AG622" s="278"/>
      <c r="AH622" s="27"/>
    </row>
    <row r="623" spans="4:34" hidden="1" x14ac:dyDescent="0.35">
      <c r="D623" s="27"/>
      <c r="E623" s="27"/>
      <c r="N623" s="27"/>
      <c r="O623" s="27"/>
      <c r="P623" s="27"/>
      <c r="Z623" s="27"/>
      <c r="AA623" s="27"/>
      <c r="AB623" s="27"/>
      <c r="AF623" s="27"/>
      <c r="AG623" s="278"/>
      <c r="AH623" s="27"/>
    </row>
    <row r="624" spans="4:34" hidden="1" x14ac:dyDescent="0.35">
      <c r="D624" s="27"/>
      <c r="E624" s="27"/>
      <c r="N624" s="27"/>
      <c r="O624" s="27"/>
      <c r="P624" s="27"/>
      <c r="Z624" s="27"/>
      <c r="AA624" s="27"/>
      <c r="AB624" s="27"/>
      <c r="AF624" s="27"/>
      <c r="AG624" s="278"/>
      <c r="AH624" s="27"/>
    </row>
    <row r="625" spans="4:34" hidden="1" x14ac:dyDescent="0.35">
      <c r="D625" s="27"/>
      <c r="E625" s="27"/>
      <c r="N625" s="27"/>
      <c r="O625" s="27"/>
      <c r="P625" s="27"/>
      <c r="Z625" s="27"/>
      <c r="AA625" s="27"/>
      <c r="AB625" s="27"/>
      <c r="AF625" s="27"/>
      <c r="AG625" s="278"/>
      <c r="AH625" s="27"/>
    </row>
    <row r="626" spans="4:34" hidden="1" x14ac:dyDescent="0.35">
      <c r="D626" s="27"/>
      <c r="E626" s="27"/>
      <c r="N626" s="27"/>
      <c r="O626" s="27"/>
      <c r="P626" s="27"/>
      <c r="Z626" s="27"/>
      <c r="AA626" s="27"/>
      <c r="AB626" s="27"/>
      <c r="AF626" s="27"/>
      <c r="AG626" s="278"/>
      <c r="AH626" s="27"/>
    </row>
    <row r="627" spans="4:34" hidden="1" x14ac:dyDescent="0.35">
      <c r="D627" s="27"/>
      <c r="E627" s="27"/>
      <c r="N627" s="27"/>
      <c r="O627" s="27"/>
      <c r="P627" s="27"/>
      <c r="Z627" s="27"/>
      <c r="AA627" s="27"/>
      <c r="AB627" s="27"/>
      <c r="AF627" s="27"/>
      <c r="AG627" s="278"/>
      <c r="AH627" s="27"/>
    </row>
    <row r="628" spans="4:34" hidden="1" x14ac:dyDescent="0.35">
      <c r="D628" s="27"/>
      <c r="E628" s="27"/>
      <c r="N628" s="27"/>
      <c r="O628" s="27"/>
      <c r="P628" s="27"/>
      <c r="Z628" s="27"/>
      <c r="AA628" s="27"/>
      <c r="AB628" s="27"/>
      <c r="AF628" s="27"/>
      <c r="AG628" s="278"/>
      <c r="AH628" s="27"/>
    </row>
    <row r="629" spans="4:34" hidden="1" x14ac:dyDescent="0.35">
      <c r="D629" s="27"/>
      <c r="E629" s="27"/>
      <c r="N629" s="27"/>
      <c r="O629" s="27"/>
      <c r="P629" s="27"/>
      <c r="Z629" s="27"/>
      <c r="AA629" s="27"/>
      <c r="AB629" s="27"/>
      <c r="AF629" s="27"/>
      <c r="AG629" s="278"/>
      <c r="AH629" s="27"/>
    </row>
    <row r="630" spans="4:34" hidden="1" x14ac:dyDescent="0.35">
      <c r="D630" s="27"/>
      <c r="E630" s="27"/>
      <c r="N630" s="27"/>
      <c r="O630" s="27"/>
      <c r="P630" s="27"/>
      <c r="Z630" s="27"/>
      <c r="AA630" s="27"/>
      <c r="AB630" s="27"/>
      <c r="AF630" s="27"/>
      <c r="AG630" s="278"/>
      <c r="AH630" s="27"/>
    </row>
    <row r="631" spans="4:34" hidden="1" x14ac:dyDescent="0.35">
      <c r="D631" s="27"/>
      <c r="E631" s="27"/>
      <c r="N631" s="27"/>
      <c r="O631" s="27"/>
      <c r="P631" s="27"/>
      <c r="Z631" s="27"/>
      <c r="AA631" s="27"/>
      <c r="AB631" s="27"/>
      <c r="AF631" s="27"/>
      <c r="AG631" s="278"/>
      <c r="AH631" s="27"/>
    </row>
    <row r="632" spans="4:34" hidden="1" x14ac:dyDescent="0.35">
      <c r="D632" s="27"/>
      <c r="E632" s="27"/>
      <c r="N632" s="27"/>
      <c r="O632" s="27"/>
      <c r="P632" s="27"/>
      <c r="Z632" s="27"/>
      <c r="AA632" s="27"/>
      <c r="AB632" s="27"/>
      <c r="AF632" s="27"/>
      <c r="AG632" s="278"/>
      <c r="AH632" s="27"/>
    </row>
    <row r="633" spans="4:34" hidden="1" x14ac:dyDescent="0.35">
      <c r="D633" s="27"/>
      <c r="E633" s="27"/>
      <c r="N633" s="27"/>
      <c r="O633" s="27"/>
      <c r="P633" s="27"/>
      <c r="Z633" s="27"/>
      <c r="AA633" s="27"/>
      <c r="AB633" s="27"/>
      <c r="AF633" s="27"/>
      <c r="AG633" s="278"/>
      <c r="AH633" s="27"/>
    </row>
    <row r="634" spans="4:34" hidden="1" x14ac:dyDescent="0.35">
      <c r="D634" s="27"/>
      <c r="E634" s="27"/>
      <c r="N634" s="27"/>
      <c r="O634" s="27"/>
      <c r="P634" s="27"/>
      <c r="Z634" s="27"/>
      <c r="AA634" s="27"/>
      <c r="AB634" s="27"/>
      <c r="AF634" s="27"/>
      <c r="AG634" s="278"/>
      <c r="AH634" s="27"/>
    </row>
    <row r="635" spans="4:34" hidden="1" x14ac:dyDescent="0.35">
      <c r="D635" s="27"/>
      <c r="E635" s="27"/>
      <c r="N635" s="27"/>
      <c r="O635" s="27"/>
      <c r="P635" s="27"/>
      <c r="Z635" s="27"/>
      <c r="AA635" s="27"/>
      <c r="AB635" s="27"/>
      <c r="AF635" s="27"/>
      <c r="AG635" s="278"/>
      <c r="AH635" s="27"/>
    </row>
    <row r="636" spans="4:34" hidden="1" x14ac:dyDescent="0.35">
      <c r="D636" s="27"/>
      <c r="E636" s="27"/>
      <c r="N636" s="27"/>
      <c r="O636" s="27"/>
      <c r="P636" s="27"/>
      <c r="Z636" s="27"/>
      <c r="AA636" s="27"/>
      <c r="AB636" s="27"/>
      <c r="AF636" s="27"/>
      <c r="AG636" s="278"/>
      <c r="AH636" s="27"/>
    </row>
    <row r="637" spans="4:34" hidden="1" x14ac:dyDescent="0.35">
      <c r="D637" s="27"/>
      <c r="E637" s="27"/>
      <c r="N637" s="27"/>
      <c r="O637" s="27"/>
      <c r="P637" s="27"/>
      <c r="Z637" s="27"/>
      <c r="AA637" s="27"/>
      <c r="AB637" s="27"/>
      <c r="AF637" s="27"/>
      <c r="AG637" s="278"/>
      <c r="AH637" s="27"/>
    </row>
    <row r="638" spans="4:34" hidden="1" x14ac:dyDescent="0.35">
      <c r="D638" s="27"/>
      <c r="E638" s="27"/>
      <c r="N638" s="27"/>
      <c r="O638" s="27"/>
      <c r="P638" s="27"/>
      <c r="Z638" s="27"/>
      <c r="AA638" s="27"/>
      <c r="AB638" s="27"/>
      <c r="AF638" s="27"/>
      <c r="AG638" s="278"/>
      <c r="AH638" s="27"/>
    </row>
    <row r="639" spans="4:34" hidden="1" x14ac:dyDescent="0.35">
      <c r="D639" s="27"/>
      <c r="E639" s="27"/>
      <c r="N639" s="27"/>
      <c r="O639" s="27"/>
      <c r="P639" s="27"/>
      <c r="Z639" s="27"/>
      <c r="AA639" s="27"/>
      <c r="AB639" s="27"/>
      <c r="AF639" s="27"/>
      <c r="AG639" s="278"/>
      <c r="AH639" s="27"/>
    </row>
    <row r="640" spans="4:34" hidden="1" x14ac:dyDescent="0.35">
      <c r="D640" s="27"/>
      <c r="E640" s="27"/>
      <c r="N640" s="27"/>
      <c r="O640" s="27"/>
      <c r="P640" s="27"/>
      <c r="Z640" s="27"/>
      <c r="AA640" s="27"/>
      <c r="AB640" s="27"/>
      <c r="AF640" s="27"/>
      <c r="AG640" s="278"/>
      <c r="AH640" s="27"/>
    </row>
    <row r="641" spans="4:34" hidden="1" x14ac:dyDescent="0.35">
      <c r="D641" s="27"/>
      <c r="E641" s="27"/>
      <c r="N641" s="27"/>
      <c r="O641" s="27"/>
      <c r="P641" s="27"/>
      <c r="Z641" s="27"/>
      <c r="AA641" s="27"/>
      <c r="AB641" s="27"/>
      <c r="AF641" s="27"/>
      <c r="AG641" s="278"/>
      <c r="AH641" s="27"/>
    </row>
    <row r="642" spans="4:34" hidden="1" x14ac:dyDescent="0.35">
      <c r="D642" s="27"/>
      <c r="E642" s="27"/>
      <c r="N642" s="27"/>
      <c r="O642" s="27"/>
      <c r="P642" s="27"/>
      <c r="Z642" s="27"/>
      <c r="AA642" s="27"/>
      <c r="AB642" s="27"/>
      <c r="AF642" s="27"/>
      <c r="AG642" s="278"/>
      <c r="AH642" s="27"/>
    </row>
    <row r="643" spans="4:34" hidden="1" x14ac:dyDescent="0.35">
      <c r="D643" s="27"/>
      <c r="E643" s="27"/>
      <c r="N643" s="27"/>
      <c r="O643" s="27"/>
      <c r="P643" s="27"/>
      <c r="Z643" s="27"/>
      <c r="AA643" s="27"/>
      <c r="AB643" s="27"/>
      <c r="AF643" s="27"/>
      <c r="AG643" s="278"/>
      <c r="AH643" s="27"/>
    </row>
    <row r="644" spans="4:34" hidden="1" x14ac:dyDescent="0.35">
      <c r="D644" s="27"/>
      <c r="E644" s="27"/>
      <c r="N644" s="27"/>
      <c r="O644" s="27"/>
      <c r="P644" s="27"/>
      <c r="Z644" s="27"/>
      <c r="AA644" s="27"/>
      <c r="AB644" s="27"/>
      <c r="AF644" s="27"/>
      <c r="AG644" s="278"/>
      <c r="AH644" s="27"/>
    </row>
    <row r="645" spans="4:34" hidden="1" x14ac:dyDescent="0.35">
      <c r="D645" s="27"/>
      <c r="E645" s="27"/>
      <c r="N645" s="27"/>
      <c r="O645" s="27"/>
      <c r="P645" s="27"/>
      <c r="Z645" s="27"/>
      <c r="AA645" s="27"/>
      <c r="AB645" s="27"/>
      <c r="AF645" s="27"/>
      <c r="AG645" s="278"/>
      <c r="AH645" s="27"/>
    </row>
    <row r="646" spans="4:34" hidden="1" x14ac:dyDescent="0.35">
      <c r="D646" s="27"/>
      <c r="E646" s="27"/>
      <c r="N646" s="27"/>
      <c r="O646" s="27"/>
      <c r="P646" s="27"/>
      <c r="Z646" s="27"/>
      <c r="AA646" s="27"/>
      <c r="AB646" s="27"/>
      <c r="AF646" s="27"/>
      <c r="AG646" s="278"/>
      <c r="AH646" s="27"/>
    </row>
    <row r="647" spans="4:34" hidden="1" x14ac:dyDescent="0.35">
      <c r="D647" s="27"/>
      <c r="E647" s="27"/>
      <c r="N647" s="27"/>
      <c r="O647" s="27"/>
      <c r="P647" s="27"/>
      <c r="Z647" s="27"/>
      <c r="AA647" s="27"/>
      <c r="AB647" s="27"/>
      <c r="AF647" s="27"/>
      <c r="AG647" s="278"/>
      <c r="AH647" s="27"/>
    </row>
    <row r="648" spans="4:34" hidden="1" x14ac:dyDescent="0.35">
      <c r="D648" s="27"/>
      <c r="E648" s="27"/>
      <c r="N648" s="27"/>
      <c r="O648" s="27"/>
      <c r="P648" s="27"/>
      <c r="Z648" s="27"/>
      <c r="AA648" s="27"/>
      <c r="AB648" s="27"/>
      <c r="AF648" s="27"/>
      <c r="AG648" s="278"/>
      <c r="AH648" s="27"/>
    </row>
    <row r="649" spans="4:34" hidden="1" x14ac:dyDescent="0.35">
      <c r="D649" s="27"/>
      <c r="E649" s="27"/>
      <c r="N649" s="27"/>
      <c r="O649" s="27"/>
      <c r="P649" s="27"/>
      <c r="Z649" s="27"/>
      <c r="AA649" s="27"/>
      <c r="AB649" s="27"/>
      <c r="AF649" s="27"/>
      <c r="AG649" s="278"/>
      <c r="AH649" s="27"/>
    </row>
    <row r="650" spans="4:34" hidden="1" x14ac:dyDescent="0.35">
      <c r="D650" s="27"/>
      <c r="E650" s="27"/>
      <c r="N650" s="27"/>
      <c r="O650" s="27"/>
      <c r="P650" s="27"/>
      <c r="Z650" s="27"/>
      <c r="AA650" s="27"/>
      <c r="AB650" s="27"/>
      <c r="AF650" s="27"/>
      <c r="AG650" s="278"/>
      <c r="AH650" s="27"/>
    </row>
    <row r="651" spans="4:34" hidden="1" x14ac:dyDescent="0.35">
      <c r="D651" s="27"/>
      <c r="E651" s="27"/>
      <c r="N651" s="27"/>
      <c r="O651" s="27"/>
      <c r="P651" s="27"/>
      <c r="Z651" s="27"/>
      <c r="AA651" s="27"/>
      <c r="AB651" s="27"/>
      <c r="AF651" s="27"/>
      <c r="AG651" s="278"/>
      <c r="AH651" s="27"/>
    </row>
    <row r="652" spans="4:34" hidden="1" x14ac:dyDescent="0.35">
      <c r="D652" s="27"/>
      <c r="E652" s="27"/>
      <c r="N652" s="27"/>
      <c r="O652" s="27"/>
      <c r="P652" s="27"/>
      <c r="Z652" s="27"/>
      <c r="AA652" s="27"/>
      <c r="AB652" s="27"/>
      <c r="AF652" s="27"/>
      <c r="AG652" s="278"/>
      <c r="AH652" s="27"/>
    </row>
    <row r="653" spans="4:34" hidden="1" x14ac:dyDescent="0.35">
      <c r="D653" s="27"/>
      <c r="E653" s="27"/>
      <c r="N653" s="27"/>
      <c r="O653" s="27"/>
      <c r="P653" s="27"/>
      <c r="Z653" s="27"/>
      <c r="AA653" s="27"/>
      <c r="AB653" s="27"/>
      <c r="AF653" s="27"/>
      <c r="AG653" s="278"/>
      <c r="AH653" s="27"/>
    </row>
    <row r="654" spans="4:34" hidden="1" x14ac:dyDescent="0.35">
      <c r="D654" s="27"/>
      <c r="E654" s="27"/>
      <c r="N654" s="27"/>
      <c r="O654" s="27"/>
      <c r="P654" s="27"/>
      <c r="Z654" s="27"/>
      <c r="AA654" s="27"/>
      <c r="AB654" s="27"/>
      <c r="AF654" s="27"/>
      <c r="AG654" s="278"/>
      <c r="AH654" s="27"/>
    </row>
    <row r="655" spans="4:34" hidden="1" x14ac:dyDescent="0.35">
      <c r="D655" s="27"/>
      <c r="E655" s="27"/>
      <c r="N655" s="27"/>
      <c r="O655" s="27"/>
      <c r="P655" s="27"/>
      <c r="Z655" s="27"/>
      <c r="AA655" s="27"/>
      <c r="AB655" s="27"/>
      <c r="AF655" s="27"/>
      <c r="AG655" s="278"/>
      <c r="AH655" s="27"/>
    </row>
    <row r="656" spans="4:34" hidden="1" x14ac:dyDescent="0.35">
      <c r="D656" s="27"/>
      <c r="E656" s="27"/>
      <c r="N656" s="27"/>
      <c r="O656" s="27"/>
      <c r="P656" s="27"/>
      <c r="Z656" s="27"/>
      <c r="AA656" s="27"/>
      <c r="AB656" s="27"/>
      <c r="AF656" s="27"/>
      <c r="AG656" s="278"/>
      <c r="AH656" s="27"/>
    </row>
    <row r="657" spans="4:34" hidden="1" x14ac:dyDescent="0.35">
      <c r="D657" s="27"/>
      <c r="E657" s="27"/>
      <c r="N657" s="27"/>
      <c r="O657" s="27"/>
      <c r="P657" s="27"/>
      <c r="Z657" s="27"/>
      <c r="AA657" s="27"/>
      <c r="AB657" s="27"/>
      <c r="AF657" s="27"/>
      <c r="AG657" s="278"/>
      <c r="AH657" s="27"/>
    </row>
    <row r="658" spans="4:34" hidden="1" x14ac:dyDescent="0.35">
      <c r="D658" s="27"/>
      <c r="E658" s="27"/>
      <c r="N658" s="27"/>
      <c r="O658" s="27"/>
      <c r="P658" s="27"/>
      <c r="Z658" s="27"/>
      <c r="AA658" s="27"/>
      <c r="AB658" s="27"/>
      <c r="AF658" s="27"/>
      <c r="AG658" s="278"/>
      <c r="AH658" s="27"/>
    </row>
    <row r="659" spans="4:34" hidden="1" x14ac:dyDescent="0.35">
      <c r="D659" s="27"/>
      <c r="E659" s="27"/>
      <c r="N659" s="27"/>
      <c r="O659" s="27"/>
      <c r="P659" s="27"/>
      <c r="Z659" s="27"/>
      <c r="AA659" s="27"/>
      <c r="AB659" s="27"/>
      <c r="AF659" s="27"/>
      <c r="AG659" s="278"/>
      <c r="AH659" s="27"/>
    </row>
    <row r="660" spans="4:34" hidden="1" x14ac:dyDescent="0.35">
      <c r="D660" s="27"/>
      <c r="E660" s="27"/>
      <c r="N660" s="27"/>
      <c r="O660" s="27"/>
      <c r="P660" s="27"/>
      <c r="Z660" s="27"/>
      <c r="AA660" s="27"/>
      <c r="AB660" s="27"/>
      <c r="AF660" s="27"/>
      <c r="AH660" s="27"/>
    </row>
    <row r="661" spans="4:34" hidden="1" x14ac:dyDescent="0.35">
      <c r="D661" s="27"/>
      <c r="E661" s="27"/>
      <c r="N661" s="27"/>
      <c r="O661" s="27"/>
      <c r="P661" s="27"/>
      <c r="Z661" s="27"/>
      <c r="AA661" s="27"/>
      <c r="AB661" s="27"/>
      <c r="AF661" s="27"/>
      <c r="AH661" s="27"/>
    </row>
    <row r="662" spans="4:34" hidden="1" x14ac:dyDescent="0.35">
      <c r="D662" s="27"/>
      <c r="E662" s="27"/>
      <c r="N662" s="27"/>
      <c r="O662" s="27"/>
      <c r="P662" s="27"/>
      <c r="Z662" s="27"/>
      <c r="AA662" s="27"/>
      <c r="AB662" s="27"/>
      <c r="AF662" s="27"/>
      <c r="AH662" s="27"/>
    </row>
    <row r="663" spans="4:34" hidden="1" x14ac:dyDescent="0.35">
      <c r="D663" s="27"/>
      <c r="E663" s="27"/>
      <c r="N663" s="27"/>
      <c r="O663" s="27"/>
      <c r="P663" s="27"/>
      <c r="Z663" s="27"/>
      <c r="AA663" s="27"/>
      <c r="AB663" s="27"/>
      <c r="AF663" s="27"/>
      <c r="AH663" s="27"/>
    </row>
    <row r="664" spans="4:34" hidden="1" x14ac:dyDescent="0.35">
      <c r="D664" s="27"/>
      <c r="E664" s="27"/>
      <c r="N664" s="27"/>
      <c r="O664" s="27"/>
      <c r="P664" s="27"/>
      <c r="Z664" s="27"/>
      <c r="AA664" s="27"/>
      <c r="AB664" s="27"/>
      <c r="AF664" s="27"/>
      <c r="AH664" s="27"/>
    </row>
    <row r="665" spans="4:34" hidden="1" x14ac:dyDescent="0.35">
      <c r="D665" s="27"/>
      <c r="E665" s="27"/>
      <c r="N665" s="27"/>
      <c r="O665" s="27"/>
      <c r="P665" s="27"/>
      <c r="Z665" s="27"/>
      <c r="AA665" s="27"/>
      <c r="AB665" s="27"/>
      <c r="AF665" s="27"/>
      <c r="AH665" s="27"/>
    </row>
    <row r="666" spans="4:34" hidden="1" x14ac:dyDescent="0.35">
      <c r="D666" s="27"/>
      <c r="E666" s="27"/>
      <c r="N666" s="27"/>
      <c r="O666" s="27"/>
      <c r="P666" s="27"/>
      <c r="Z666" s="27"/>
      <c r="AA666" s="27"/>
      <c r="AB666" s="27"/>
      <c r="AF666" s="27"/>
      <c r="AH666" s="27"/>
    </row>
    <row r="667" spans="4:34" hidden="1" x14ac:dyDescent="0.35">
      <c r="D667" s="27"/>
      <c r="E667" s="27"/>
      <c r="N667" s="27"/>
      <c r="O667" s="27"/>
      <c r="P667" s="27"/>
      <c r="Z667" s="27"/>
      <c r="AA667" s="27"/>
      <c r="AB667" s="27"/>
      <c r="AF667" s="27"/>
      <c r="AH667" s="27"/>
    </row>
    <row r="668" spans="4:34" hidden="1" x14ac:dyDescent="0.35">
      <c r="D668" s="27"/>
      <c r="E668" s="27"/>
      <c r="N668" s="27"/>
      <c r="O668" s="27"/>
      <c r="P668" s="27"/>
      <c r="Z668" s="27"/>
      <c r="AA668" s="27"/>
      <c r="AB668" s="27"/>
      <c r="AF668" s="27"/>
      <c r="AH668" s="27"/>
    </row>
  </sheetData>
  <pageMargins left="0.75" right="0.75" top="1" bottom="1" header="0.5" footer="0.5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CAA9B-D93B-4F12-B97E-6DEC80245608}">
  <sheetPr>
    <tabColor theme="0"/>
  </sheetPr>
  <dimension ref="A1:AI662"/>
  <sheetViews>
    <sheetView zoomScale="70" zoomScaleNormal="70" zoomScalePageLayoutView="85" workbookViewId="0">
      <pane xSplit="4" ySplit="1" topLeftCell="E2" activePane="bottomRight" state="frozenSplit"/>
      <selection activeCell="B20" sqref="B20"/>
      <selection pane="topRight" activeCell="B20" sqref="B20"/>
      <selection pane="bottomLeft" activeCell="B20" sqref="B20"/>
      <selection pane="bottomRight" activeCell="M10" sqref="M10"/>
    </sheetView>
  </sheetViews>
  <sheetFormatPr defaultColWidth="0" defaultRowHeight="12.5" zeroHeight="1" x14ac:dyDescent="0.35"/>
  <cols>
    <col min="1" max="1" width="3.81640625" style="71" hidden="1" customWidth="1"/>
    <col min="2" max="2" width="4" style="27" bestFit="1" customWidth="1"/>
    <col min="3" max="3" width="8.81640625" style="27" bestFit="1" customWidth="1"/>
    <col min="4" max="4" width="12.6328125" style="5" customWidth="1"/>
    <col min="5" max="5" width="10.1796875" style="6" bestFit="1" customWidth="1"/>
    <col min="6" max="6" width="12" style="27" bestFit="1" customWidth="1"/>
    <col min="7" max="7" width="16.1796875" style="27" bestFit="1" customWidth="1"/>
    <col min="8" max="13" width="8" style="27" customWidth="1"/>
    <col min="14" max="16" width="8" style="28" customWidth="1"/>
    <col min="17" max="25" width="8" style="27" customWidth="1"/>
    <col min="26" max="28" width="8" style="28" customWidth="1"/>
    <col min="29" max="31" width="8" style="27" customWidth="1"/>
    <col min="32" max="32" width="8" style="28" customWidth="1"/>
    <col min="33" max="33" width="8" style="128" customWidth="1"/>
    <col min="34" max="34" width="8" style="35" customWidth="1"/>
    <col min="35" max="35" width="8" style="57" hidden="1" customWidth="1"/>
    <col min="36" max="16384" width="8" style="27" hidden="1"/>
  </cols>
  <sheetData>
    <row r="1" spans="1:35" s="22" customFormat="1" ht="129.5" customHeight="1" x14ac:dyDescent="0.35">
      <c r="A1" s="70" t="s">
        <v>0</v>
      </c>
      <c r="B1" s="20" t="s">
        <v>75</v>
      </c>
      <c r="C1" s="19" t="s">
        <v>1</v>
      </c>
      <c r="D1" s="1" t="s">
        <v>2</v>
      </c>
      <c r="E1" s="2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54</v>
      </c>
      <c r="L1" s="19" t="s">
        <v>58</v>
      </c>
      <c r="M1" s="19" t="s">
        <v>57</v>
      </c>
      <c r="N1" s="19" t="s">
        <v>9</v>
      </c>
      <c r="O1" s="19" t="s">
        <v>55</v>
      </c>
      <c r="P1" s="19" t="s">
        <v>56</v>
      </c>
      <c r="Q1" s="19" t="s">
        <v>12</v>
      </c>
      <c r="R1" s="19" t="s">
        <v>13</v>
      </c>
      <c r="S1" s="19" t="s">
        <v>14</v>
      </c>
      <c r="T1" s="19" t="s">
        <v>15</v>
      </c>
      <c r="U1" s="19" t="s">
        <v>16</v>
      </c>
      <c r="V1" s="19" t="s">
        <v>17</v>
      </c>
      <c r="W1" s="19" t="s">
        <v>18</v>
      </c>
      <c r="X1" s="19" t="s">
        <v>19</v>
      </c>
      <c r="Y1" s="19" t="s">
        <v>20</v>
      </c>
      <c r="Z1" s="19" t="s">
        <v>21</v>
      </c>
      <c r="AA1" s="19" t="s">
        <v>22</v>
      </c>
      <c r="AB1" s="19" t="s">
        <v>23</v>
      </c>
      <c r="AC1" s="19" t="s">
        <v>24</v>
      </c>
      <c r="AD1" s="19" t="s">
        <v>25</v>
      </c>
      <c r="AE1" s="19" t="s">
        <v>26</v>
      </c>
      <c r="AF1" s="19" t="s">
        <v>43</v>
      </c>
      <c r="AG1" s="125" t="s">
        <v>65</v>
      </c>
      <c r="AH1" s="21" t="s">
        <v>66</v>
      </c>
      <c r="AI1" s="55" t="s">
        <v>42</v>
      </c>
    </row>
    <row r="2" spans="1:35" ht="4.5" customHeight="1" x14ac:dyDescent="0.25">
      <c r="B2" s="49"/>
      <c r="C2" s="42"/>
      <c r="D2" s="68"/>
      <c r="E2" s="154"/>
      <c r="F2" s="42"/>
      <c r="G2" s="42"/>
      <c r="H2" s="153"/>
      <c r="I2" s="153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153"/>
      <c r="AA2" s="153"/>
      <c r="AB2" s="153"/>
      <c r="AC2" s="42"/>
      <c r="AD2" s="42"/>
      <c r="AE2" s="42"/>
      <c r="AF2" s="153"/>
      <c r="AG2" s="152"/>
      <c r="AH2" s="151"/>
      <c r="AI2" s="56" t="e">
        <f>CONCATENATE(AF2 &amp; "." &amp;#REF!)</f>
        <v>#REF!</v>
      </c>
    </row>
    <row r="3" spans="1:35" ht="20" customHeight="1" x14ac:dyDescent="0.25">
      <c r="A3" s="71">
        <v>496</v>
      </c>
      <c r="B3" s="71">
        <v>551</v>
      </c>
      <c r="C3" s="42" t="s">
        <v>280</v>
      </c>
      <c r="D3" s="68" t="s">
        <v>378</v>
      </c>
      <c r="E3" s="63">
        <v>38082</v>
      </c>
      <c r="F3" s="64" t="s">
        <v>39</v>
      </c>
      <c r="G3" s="64" t="s">
        <v>40</v>
      </c>
      <c r="H3" s="132">
        <v>206.1</v>
      </c>
      <c r="I3" s="132">
        <v>100.6</v>
      </c>
      <c r="J3" s="64">
        <v>274</v>
      </c>
      <c r="K3" s="64">
        <v>328</v>
      </c>
      <c r="L3" s="64">
        <v>344</v>
      </c>
      <c r="M3" s="64">
        <v>344</v>
      </c>
      <c r="N3" s="66">
        <v>54</v>
      </c>
      <c r="O3" s="66">
        <v>70</v>
      </c>
      <c r="P3" s="66">
        <v>70</v>
      </c>
      <c r="Q3" s="38">
        <v>1.145</v>
      </c>
      <c r="R3" s="38">
        <v>1.976</v>
      </c>
      <c r="S3" s="38">
        <v>3.2410000000000001</v>
      </c>
      <c r="T3" s="38"/>
      <c r="U3" s="38"/>
      <c r="V3" s="38"/>
      <c r="W3" s="38"/>
      <c r="X3" s="38"/>
      <c r="Y3" s="38"/>
      <c r="Z3" s="69">
        <v>1.145</v>
      </c>
      <c r="AA3" s="69">
        <v>1.976</v>
      </c>
      <c r="AB3" s="69">
        <v>3.2410000000000001</v>
      </c>
      <c r="AC3" s="38">
        <v>8.9700000000000006</v>
      </c>
      <c r="AD3" s="38">
        <v>9.0820000000000007</v>
      </c>
      <c r="AE3" s="38">
        <v>9.1229999999999993</v>
      </c>
      <c r="AF3" s="69">
        <v>8.9700000000000006</v>
      </c>
      <c r="AG3" s="275">
        <v>19.02</v>
      </c>
      <c r="AH3" s="98">
        <v>360</v>
      </c>
      <c r="AI3" s="56">
        <v>17</v>
      </c>
    </row>
    <row r="4" spans="1:35" ht="20" customHeight="1" x14ac:dyDescent="0.25">
      <c r="A4" s="71">
        <v>497</v>
      </c>
      <c r="B4" s="71">
        <v>552</v>
      </c>
      <c r="C4" s="42" t="s">
        <v>668</v>
      </c>
      <c r="D4" s="68" t="s">
        <v>669</v>
      </c>
      <c r="E4" s="63">
        <v>39044</v>
      </c>
      <c r="F4" s="64" t="s">
        <v>39</v>
      </c>
      <c r="G4" s="64" t="s">
        <v>34</v>
      </c>
      <c r="H4" s="132">
        <v>193.6</v>
      </c>
      <c r="I4" s="132">
        <v>76.2</v>
      </c>
      <c r="J4" s="64">
        <v>254</v>
      </c>
      <c r="K4" s="64">
        <v>327</v>
      </c>
      <c r="L4" s="64">
        <v>332</v>
      </c>
      <c r="M4" s="64">
        <v>331</v>
      </c>
      <c r="N4" s="66">
        <v>73</v>
      </c>
      <c r="O4" s="66">
        <v>78</v>
      </c>
      <c r="P4" s="66">
        <v>77</v>
      </c>
      <c r="Q4" s="38">
        <v>1.18</v>
      </c>
      <c r="R4" s="38">
        <v>1.867</v>
      </c>
      <c r="S4" s="38">
        <v>3.0640000000000001</v>
      </c>
      <c r="T4" s="38">
        <v>1.1779999999999999</v>
      </c>
      <c r="U4" s="38">
        <v>1.8839999999999999</v>
      </c>
      <c r="V4" s="38">
        <v>3.0489999999999999</v>
      </c>
      <c r="W4" s="38">
        <v>1.1619999999999999</v>
      </c>
      <c r="X4" s="38">
        <v>1.833</v>
      </c>
      <c r="Y4" s="38">
        <v>3.008</v>
      </c>
      <c r="Z4" s="69">
        <v>1.1619999999999999</v>
      </c>
      <c r="AA4" s="69">
        <v>1.833</v>
      </c>
      <c r="AB4" s="69">
        <v>3.008</v>
      </c>
      <c r="AC4" s="38">
        <v>8.3439999999999994</v>
      </c>
      <c r="AD4" s="38">
        <v>8.4220000000000006</v>
      </c>
      <c r="AE4" s="38"/>
      <c r="AF4" s="69">
        <v>8.3439999999999994</v>
      </c>
      <c r="AG4" s="275">
        <v>20.03</v>
      </c>
      <c r="AH4" s="98">
        <v>560</v>
      </c>
      <c r="AI4" s="56">
        <v>18</v>
      </c>
    </row>
    <row r="5" spans="1:35" ht="20" customHeight="1" x14ac:dyDescent="0.25">
      <c r="A5" s="71">
        <v>498</v>
      </c>
      <c r="B5" s="71">
        <v>553</v>
      </c>
      <c r="C5" s="42" t="s">
        <v>93</v>
      </c>
      <c r="D5" s="68" t="s">
        <v>670</v>
      </c>
      <c r="E5" s="63">
        <v>38559</v>
      </c>
      <c r="F5" s="64" t="s">
        <v>39</v>
      </c>
      <c r="G5" s="64" t="s">
        <v>60</v>
      </c>
      <c r="H5" s="132">
        <v>177.5</v>
      </c>
      <c r="I5" s="132">
        <v>69.8</v>
      </c>
      <c r="J5" s="64">
        <v>232</v>
      </c>
      <c r="K5" s="64">
        <v>294</v>
      </c>
      <c r="L5" s="64">
        <v>306</v>
      </c>
      <c r="M5" s="64">
        <v>305</v>
      </c>
      <c r="N5" s="66">
        <v>62</v>
      </c>
      <c r="O5" s="66">
        <v>74</v>
      </c>
      <c r="P5" s="66">
        <v>73</v>
      </c>
      <c r="Q5" s="38">
        <v>1.175</v>
      </c>
      <c r="R5" s="38">
        <v>1.867</v>
      </c>
      <c r="S5" s="38">
        <v>3.0790000000000002</v>
      </c>
      <c r="T5" s="38">
        <v>1.1919999999999999</v>
      </c>
      <c r="U5" s="38">
        <v>1.8720000000000001</v>
      </c>
      <c r="V5" s="38">
        <v>3.069</v>
      </c>
      <c r="W5" s="38">
        <v>1.155</v>
      </c>
      <c r="X5" s="38">
        <v>1.83</v>
      </c>
      <c r="Y5" s="38">
        <v>3.0139999999999998</v>
      </c>
      <c r="Z5" s="69">
        <v>1.155</v>
      </c>
      <c r="AA5" s="69">
        <v>1.83</v>
      </c>
      <c r="AB5" s="69">
        <v>3.0139999999999998</v>
      </c>
      <c r="AC5" s="38">
        <v>8.4120000000000008</v>
      </c>
      <c r="AD5" s="38">
        <v>8.4350000000000005</v>
      </c>
      <c r="AE5" s="38">
        <v>8.5890000000000004</v>
      </c>
      <c r="AF5" s="69">
        <v>8.4120000000000008</v>
      </c>
      <c r="AG5" s="275">
        <v>20.079999999999998</v>
      </c>
      <c r="AH5" s="98">
        <v>760</v>
      </c>
      <c r="AI5" s="56">
        <v>18</v>
      </c>
    </row>
    <row r="6" spans="1:35" ht="20" customHeight="1" x14ac:dyDescent="0.25">
      <c r="A6" s="71">
        <v>499</v>
      </c>
      <c r="B6" s="71">
        <v>554</v>
      </c>
      <c r="C6" s="42" t="s">
        <v>148</v>
      </c>
      <c r="D6" s="68" t="s">
        <v>671</v>
      </c>
      <c r="E6" s="63">
        <v>38043</v>
      </c>
      <c r="F6" s="64" t="s">
        <v>39</v>
      </c>
      <c r="G6" s="64" t="s">
        <v>34</v>
      </c>
      <c r="H6" s="132">
        <v>194.8</v>
      </c>
      <c r="I6" s="132">
        <v>79.400000000000006</v>
      </c>
      <c r="J6" s="64">
        <v>254</v>
      </c>
      <c r="K6" s="64">
        <v>316</v>
      </c>
      <c r="L6" s="64">
        <v>338</v>
      </c>
      <c r="M6" s="64">
        <v>332</v>
      </c>
      <c r="N6" s="66">
        <v>62</v>
      </c>
      <c r="O6" s="66">
        <v>84</v>
      </c>
      <c r="P6" s="66">
        <v>78</v>
      </c>
      <c r="Q6" s="38">
        <v>1.1419999999999999</v>
      </c>
      <c r="R6" s="38">
        <v>1.86</v>
      </c>
      <c r="S6" s="38">
        <v>3.1040000000000001</v>
      </c>
      <c r="T6" s="38">
        <v>1.1339999999999999</v>
      </c>
      <c r="U6" s="38">
        <v>1.867</v>
      </c>
      <c r="V6" s="38">
        <v>3.0979999999999999</v>
      </c>
      <c r="W6" s="38">
        <v>1.1240000000000001</v>
      </c>
      <c r="X6" s="38">
        <v>1.8560000000000001</v>
      </c>
      <c r="Y6" s="38">
        <v>3.0790000000000002</v>
      </c>
      <c r="Z6" s="69">
        <v>1.1240000000000001</v>
      </c>
      <c r="AA6" s="69">
        <v>1.8560000000000001</v>
      </c>
      <c r="AB6" s="69">
        <v>3.0790000000000002</v>
      </c>
      <c r="AC6" s="38">
        <v>8.2840000000000007</v>
      </c>
      <c r="AD6" s="38">
        <v>8.375</v>
      </c>
      <c r="AE6" s="38">
        <v>8.2560000000000002</v>
      </c>
      <c r="AF6" s="69">
        <v>8.2560000000000002</v>
      </c>
      <c r="AG6" s="275">
        <v>20.059999999999999</v>
      </c>
      <c r="AH6" s="98">
        <v>680</v>
      </c>
      <c r="AI6" s="56">
        <v>17</v>
      </c>
    </row>
    <row r="7" spans="1:35" ht="20.5" customHeight="1" x14ac:dyDescent="0.25">
      <c r="A7" s="71">
        <v>500</v>
      </c>
      <c r="B7" s="71">
        <v>555</v>
      </c>
      <c r="C7" s="42" t="s">
        <v>98</v>
      </c>
      <c r="D7" s="68" t="s">
        <v>672</v>
      </c>
      <c r="E7" s="63">
        <v>38450</v>
      </c>
      <c r="F7" s="64" t="s">
        <v>39</v>
      </c>
      <c r="G7" s="64" t="s">
        <v>61</v>
      </c>
      <c r="H7" s="132">
        <v>173.6</v>
      </c>
      <c r="I7" s="132">
        <v>67.7</v>
      </c>
      <c r="J7" s="64">
        <v>229</v>
      </c>
      <c r="K7" s="64">
        <v>286</v>
      </c>
      <c r="L7" s="64">
        <v>293</v>
      </c>
      <c r="M7" s="64">
        <v>301</v>
      </c>
      <c r="N7" s="66">
        <v>57</v>
      </c>
      <c r="O7" s="66">
        <v>64</v>
      </c>
      <c r="P7" s="66">
        <v>72</v>
      </c>
      <c r="Q7" s="38">
        <v>1.149</v>
      </c>
      <c r="R7" s="38">
        <v>1.8660000000000001</v>
      </c>
      <c r="S7" s="38">
        <v>3.101</v>
      </c>
      <c r="T7" s="38">
        <v>1.133</v>
      </c>
      <c r="U7" s="38">
        <v>1.8380000000000001</v>
      </c>
      <c r="V7" s="38">
        <v>3.0459999999999998</v>
      </c>
      <c r="W7" s="38">
        <v>1.1120000000000001</v>
      </c>
      <c r="X7" s="38">
        <v>1.802</v>
      </c>
      <c r="Y7" s="38">
        <v>2.972</v>
      </c>
      <c r="Z7" s="69">
        <v>1.1120000000000001</v>
      </c>
      <c r="AA7" s="69">
        <v>1.802</v>
      </c>
      <c r="AB7" s="69">
        <v>2.972</v>
      </c>
      <c r="AC7" s="38">
        <v>8.5489999999999995</v>
      </c>
      <c r="AD7" s="38">
        <v>8.6069999999999993</v>
      </c>
      <c r="AE7" s="38">
        <v>8.4779999999999998</v>
      </c>
      <c r="AF7" s="69">
        <v>8.4779999999999998</v>
      </c>
      <c r="AG7" s="275">
        <v>20.03</v>
      </c>
      <c r="AH7" s="98">
        <v>560</v>
      </c>
      <c r="AI7" s="56">
        <v>19</v>
      </c>
    </row>
    <row r="8" spans="1:35" ht="20" customHeight="1" x14ac:dyDescent="0.25">
      <c r="A8" s="71">
        <v>501</v>
      </c>
      <c r="B8" s="71">
        <v>556</v>
      </c>
      <c r="C8" s="42" t="s">
        <v>123</v>
      </c>
      <c r="D8" s="68" t="s">
        <v>673</v>
      </c>
      <c r="E8" s="63">
        <v>38521</v>
      </c>
      <c r="F8" s="64" t="s">
        <v>39</v>
      </c>
      <c r="G8" s="64" t="s">
        <v>37</v>
      </c>
      <c r="H8" s="132">
        <v>197</v>
      </c>
      <c r="I8" s="132">
        <v>86.9</v>
      </c>
      <c r="J8" s="64">
        <v>254</v>
      </c>
      <c r="K8" s="64">
        <v>317</v>
      </c>
      <c r="L8" s="64">
        <v>318</v>
      </c>
      <c r="M8" s="64">
        <v>331</v>
      </c>
      <c r="N8" s="66">
        <v>63</v>
      </c>
      <c r="O8" s="66">
        <v>64</v>
      </c>
      <c r="P8" s="66">
        <v>77</v>
      </c>
      <c r="Q8" s="38">
        <v>1.2170000000000001</v>
      </c>
      <c r="R8" s="38">
        <v>1.9710000000000001</v>
      </c>
      <c r="S8" s="38">
        <v>3.2629999999999999</v>
      </c>
      <c r="T8" s="38">
        <v>1.2010000000000001</v>
      </c>
      <c r="U8" s="38">
        <v>1.96</v>
      </c>
      <c r="V8" s="38">
        <v>3.2469999999999999</v>
      </c>
      <c r="W8" s="38">
        <v>1.2</v>
      </c>
      <c r="X8" s="38">
        <v>1.958</v>
      </c>
      <c r="Y8" s="38">
        <v>3.238</v>
      </c>
      <c r="Z8" s="69">
        <v>1.2</v>
      </c>
      <c r="AA8" s="69">
        <v>1.958</v>
      </c>
      <c r="AB8" s="69">
        <v>3.238</v>
      </c>
      <c r="AC8" s="38">
        <v>9.0969999999999995</v>
      </c>
      <c r="AD8" s="38">
        <v>9.0990000000000002</v>
      </c>
      <c r="AE8" s="38">
        <v>8.9939999999999998</v>
      </c>
      <c r="AF8" s="69">
        <v>8.9939999999999998</v>
      </c>
      <c r="AG8" s="275">
        <v>19.03</v>
      </c>
      <c r="AH8" s="98">
        <v>400</v>
      </c>
      <c r="AI8" s="56">
        <v>18</v>
      </c>
    </row>
    <row r="9" spans="1:35" ht="20" customHeight="1" x14ac:dyDescent="0.25">
      <c r="B9" s="71">
        <v>557</v>
      </c>
      <c r="C9" s="42" t="s">
        <v>674</v>
      </c>
      <c r="D9" s="68" t="s">
        <v>675</v>
      </c>
      <c r="E9" s="63">
        <v>38610</v>
      </c>
      <c r="F9" s="64" t="s">
        <v>39</v>
      </c>
      <c r="G9" s="64" t="s">
        <v>28</v>
      </c>
      <c r="H9" s="132">
        <v>183.7</v>
      </c>
      <c r="I9" s="132">
        <v>75.8</v>
      </c>
      <c r="J9" s="64">
        <v>239</v>
      </c>
      <c r="K9" s="64">
        <v>311</v>
      </c>
      <c r="L9" s="64">
        <v>330</v>
      </c>
      <c r="M9" s="64">
        <v>314</v>
      </c>
      <c r="N9" s="66">
        <v>72</v>
      </c>
      <c r="O9" s="66">
        <v>91</v>
      </c>
      <c r="P9" s="66">
        <v>75</v>
      </c>
      <c r="Q9" s="38">
        <v>1.2090000000000001</v>
      </c>
      <c r="R9" s="38">
        <v>1.913</v>
      </c>
      <c r="S9" s="38">
        <v>3.0590000000000002</v>
      </c>
      <c r="T9" s="38">
        <v>1.234</v>
      </c>
      <c r="U9" s="38">
        <v>1.9330000000000001</v>
      </c>
      <c r="V9" s="38">
        <v>3.0710000000000002</v>
      </c>
      <c r="W9" s="38">
        <v>1.3839999999999999</v>
      </c>
      <c r="X9" s="38">
        <v>2.137</v>
      </c>
      <c r="Y9" s="38">
        <v>3.2829999999999999</v>
      </c>
      <c r="Z9" s="69">
        <v>1.2090000000000001</v>
      </c>
      <c r="AA9" s="69">
        <v>1.913</v>
      </c>
      <c r="AB9" s="69">
        <v>3.0590000000000002</v>
      </c>
      <c r="AC9" s="38">
        <v>8.5920000000000005</v>
      </c>
      <c r="AD9" s="38">
        <v>8.407</v>
      </c>
      <c r="AE9" s="38">
        <v>8.5250000000000004</v>
      </c>
      <c r="AF9" s="69">
        <v>8.407</v>
      </c>
      <c r="AG9" s="275">
        <v>20.05</v>
      </c>
      <c r="AH9" s="98">
        <v>640</v>
      </c>
      <c r="AI9" s="56"/>
    </row>
    <row r="10" spans="1:35" ht="20" customHeight="1" x14ac:dyDescent="0.25">
      <c r="B10" s="71">
        <v>558</v>
      </c>
      <c r="C10" s="42" t="s">
        <v>278</v>
      </c>
      <c r="D10" s="68" t="s">
        <v>676</v>
      </c>
      <c r="E10" s="63">
        <v>38849</v>
      </c>
      <c r="F10" s="64" t="s">
        <v>39</v>
      </c>
      <c r="G10" s="64" t="s">
        <v>34</v>
      </c>
      <c r="H10" s="132">
        <v>198.7</v>
      </c>
      <c r="I10" s="132">
        <v>89.5</v>
      </c>
      <c r="J10" s="64">
        <v>265</v>
      </c>
      <c r="K10" s="64">
        <v>327</v>
      </c>
      <c r="L10" s="64">
        <v>345</v>
      </c>
      <c r="M10" s="64">
        <v>334</v>
      </c>
      <c r="N10" s="66">
        <v>62</v>
      </c>
      <c r="O10" s="66">
        <v>80</v>
      </c>
      <c r="P10" s="66">
        <v>69</v>
      </c>
      <c r="Q10" s="38">
        <v>1.2190000000000001</v>
      </c>
      <c r="R10" s="38">
        <v>1.9710000000000001</v>
      </c>
      <c r="S10" s="38">
        <v>3.2669999999999999</v>
      </c>
      <c r="T10" s="38">
        <v>1.2230000000000001</v>
      </c>
      <c r="U10" s="38">
        <v>1.99</v>
      </c>
      <c r="V10" s="38">
        <v>3.3050000000000002</v>
      </c>
      <c r="W10" s="38">
        <v>1.121</v>
      </c>
      <c r="X10" s="38">
        <v>1.871</v>
      </c>
      <c r="Y10" s="38">
        <v>3.1480000000000001</v>
      </c>
      <c r="Z10" s="69">
        <v>1.121</v>
      </c>
      <c r="AA10" s="69">
        <v>1.871</v>
      </c>
      <c r="AB10" s="69">
        <v>3.1480000000000001</v>
      </c>
      <c r="AC10" s="38">
        <v>8.468</v>
      </c>
      <c r="AD10" s="38">
        <v>8.327</v>
      </c>
      <c r="AE10" s="38"/>
      <c r="AF10" s="69">
        <v>8.327</v>
      </c>
      <c r="AG10" s="275">
        <v>20.07</v>
      </c>
      <c r="AH10" s="98">
        <v>720</v>
      </c>
      <c r="AI10" s="56"/>
    </row>
    <row r="11" spans="1:35" ht="20" customHeight="1" x14ac:dyDescent="0.25">
      <c r="B11" s="71">
        <v>559</v>
      </c>
      <c r="C11" s="42" t="s">
        <v>150</v>
      </c>
      <c r="D11" s="68" t="s">
        <v>677</v>
      </c>
      <c r="E11" s="63">
        <v>38238</v>
      </c>
      <c r="F11" s="64" t="s">
        <v>39</v>
      </c>
      <c r="G11" s="64" t="s">
        <v>60</v>
      </c>
      <c r="H11" s="132">
        <v>179.7</v>
      </c>
      <c r="I11" s="132">
        <v>71.400000000000006</v>
      </c>
      <c r="J11" s="64">
        <v>233</v>
      </c>
      <c r="K11" s="64">
        <v>299</v>
      </c>
      <c r="L11" s="64">
        <v>312</v>
      </c>
      <c r="M11" s="64">
        <v>306</v>
      </c>
      <c r="N11" s="66">
        <v>66</v>
      </c>
      <c r="O11" s="66">
        <v>79</v>
      </c>
      <c r="P11" s="66">
        <v>73</v>
      </c>
      <c r="Q11" s="38">
        <v>1.1220000000000001</v>
      </c>
      <c r="R11" s="38">
        <v>1.833</v>
      </c>
      <c r="S11" s="38">
        <v>3.0289999999999999</v>
      </c>
      <c r="T11" s="38">
        <v>1.1160000000000001</v>
      </c>
      <c r="U11" s="38">
        <v>1.8260000000000001</v>
      </c>
      <c r="V11" s="38">
        <v>3.0070000000000001</v>
      </c>
      <c r="W11" s="38">
        <v>1.089</v>
      </c>
      <c r="X11" s="38">
        <v>1.8029999999999999</v>
      </c>
      <c r="Y11" s="38">
        <v>2.9830000000000001</v>
      </c>
      <c r="Z11" s="69">
        <v>1.089</v>
      </c>
      <c r="AA11" s="69">
        <v>1.8029999999999999</v>
      </c>
      <c r="AB11" s="69">
        <v>2.9830000000000001</v>
      </c>
      <c r="AC11" s="38">
        <v>8.09</v>
      </c>
      <c r="AD11" s="38">
        <v>8.0589999999999993</v>
      </c>
      <c r="AE11" s="38">
        <v>8.0449999999999999</v>
      </c>
      <c r="AF11" s="69">
        <v>8.0449999999999999</v>
      </c>
      <c r="AG11" s="275">
        <v>20.03</v>
      </c>
      <c r="AH11" s="98">
        <v>560</v>
      </c>
      <c r="AI11" s="56"/>
    </row>
    <row r="12" spans="1:35" ht="20" customHeight="1" x14ac:dyDescent="0.25">
      <c r="B12" s="71">
        <v>560</v>
      </c>
      <c r="C12" s="42" t="s">
        <v>554</v>
      </c>
      <c r="D12" s="68" t="s">
        <v>520</v>
      </c>
      <c r="E12" s="63">
        <v>38687</v>
      </c>
      <c r="F12" s="64" t="s">
        <v>39</v>
      </c>
      <c r="G12" s="64" t="s">
        <v>35</v>
      </c>
      <c r="H12" s="132">
        <v>180</v>
      </c>
      <c r="I12" s="132">
        <v>78.2</v>
      </c>
      <c r="J12" s="64">
        <v>237</v>
      </c>
      <c r="K12" s="64">
        <v>291</v>
      </c>
      <c r="L12" s="64">
        <v>310</v>
      </c>
      <c r="M12" s="64">
        <v>314</v>
      </c>
      <c r="N12" s="66">
        <v>54</v>
      </c>
      <c r="O12" s="66">
        <v>73</v>
      </c>
      <c r="P12" s="66">
        <v>77</v>
      </c>
      <c r="Q12" s="38">
        <v>1.2250000000000001</v>
      </c>
      <c r="R12" s="38">
        <v>1.9419999999999999</v>
      </c>
      <c r="S12" s="38">
        <v>3.1890000000000001</v>
      </c>
      <c r="T12" s="38">
        <v>1.2410000000000001</v>
      </c>
      <c r="U12" s="38">
        <v>1.954</v>
      </c>
      <c r="V12" s="38">
        <v>3.181</v>
      </c>
      <c r="W12" s="38">
        <v>1.2250000000000001</v>
      </c>
      <c r="X12" s="38">
        <v>1.9390000000000001</v>
      </c>
      <c r="Y12" s="38">
        <v>3.1640000000000001</v>
      </c>
      <c r="Z12" s="69">
        <v>1.2250000000000001</v>
      </c>
      <c r="AA12" s="69">
        <v>1.9390000000000001</v>
      </c>
      <c r="AB12" s="69">
        <v>3.1640000000000001</v>
      </c>
      <c r="AC12" s="38">
        <v>8.782</v>
      </c>
      <c r="AD12" s="38">
        <v>8.6460000000000008</v>
      </c>
      <c r="AE12" s="38">
        <v>8.69</v>
      </c>
      <c r="AF12" s="69">
        <v>8.6460000000000008</v>
      </c>
      <c r="AG12" s="275">
        <v>20.059999999999999</v>
      </c>
      <c r="AH12" s="98">
        <v>680</v>
      </c>
      <c r="AI12" s="56"/>
    </row>
    <row r="13" spans="1:35" ht="20" customHeight="1" x14ac:dyDescent="0.25">
      <c r="B13" s="71">
        <v>561</v>
      </c>
      <c r="C13" s="42" t="s">
        <v>678</v>
      </c>
      <c r="D13" s="68" t="s">
        <v>679</v>
      </c>
      <c r="E13" s="63">
        <v>38637</v>
      </c>
      <c r="F13" s="64" t="s">
        <v>39</v>
      </c>
      <c r="G13" s="64" t="s">
        <v>61</v>
      </c>
      <c r="H13" s="132">
        <v>175.9</v>
      </c>
      <c r="I13" s="132">
        <v>75.099999999999994</v>
      </c>
      <c r="J13" s="64">
        <v>229</v>
      </c>
      <c r="K13" s="64">
        <v>288</v>
      </c>
      <c r="L13" s="64">
        <v>293</v>
      </c>
      <c r="M13" s="64">
        <v>311</v>
      </c>
      <c r="N13" s="66">
        <v>59</v>
      </c>
      <c r="O13" s="66">
        <v>64</v>
      </c>
      <c r="P13" s="66">
        <v>82</v>
      </c>
      <c r="Q13" s="38">
        <v>1.222</v>
      </c>
      <c r="R13" s="38">
        <v>1.9359999999999999</v>
      </c>
      <c r="S13" s="38">
        <v>3.173</v>
      </c>
      <c r="T13" s="38">
        <v>1.173</v>
      </c>
      <c r="U13" s="38">
        <v>1.901</v>
      </c>
      <c r="V13" s="38">
        <v>3.1360000000000001</v>
      </c>
      <c r="W13" s="38">
        <v>1.1919999999999999</v>
      </c>
      <c r="X13" s="38">
        <v>1.909</v>
      </c>
      <c r="Y13" s="38">
        <v>3.129</v>
      </c>
      <c r="Z13" s="69">
        <v>1.173</v>
      </c>
      <c r="AA13" s="69">
        <v>1.901</v>
      </c>
      <c r="AB13" s="69">
        <v>3.129</v>
      </c>
      <c r="AC13" s="38">
        <v>8.5969999999999995</v>
      </c>
      <c r="AD13" s="38">
        <v>8.5060000000000002</v>
      </c>
      <c r="AE13" s="38">
        <v>8.4600000000000009</v>
      </c>
      <c r="AF13" s="69">
        <v>8.4600000000000009</v>
      </c>
      <c r="AG13" s="275">
        <v>20.059999999999999</v>
      </c>
      <c r="AH13" s="98">
        <v>680</v>
      </c>
      <c r="AI13" s="56"/>
    </row>
    <row r="14" spans="1:35" ht="20" customHeight="1" x14ac:dyDescent="0.25">
      <c r="B14" s="71">
        <v>562</v>
      </c>
      <c r="C14" s="42" t="s">
        <v>151</v>
      </c>
      <c r="D14" s="68" t="s">
        <v>680</v>
      </c>
      <c r="E14" s="63">
        <v>38412</v>
      </c>
      <c r="F14" s="64" t="s">
        <v>39</v>
      </c>
      <c r="G14" s="64" t="s">
        <v>28</v>
      </c>
      <c r="H14" s="132">
        <v>185</v>
      </c>
      <c r="I14" s="132">
        <v>85</v>
      </c>
      <c r="J14" s="64">
        <v>247</v>
      </c>
      <c r="K14" s="64">
        <v>307</v>
      </c>
      <c r="L14" s="64">
        <v>317</v>
      </c>
      <c r="M14" s="64">
        <v>331</v>
      </c>
      <c r="N14" s="66">
        <v>60</v>
      </c>
      <c r="O14" s="66">
        <v>70</v>
      </c>
      <c r="P14" s="66">
        <v>84</v>
      </c>
      <c r="Q14" s="38">
        <v>1.1020000000000001</v>
      </c>
      <c r="R14" s="38">
        <v>1.8380000000000001</v>
      </c>
      <c r="S14" s="38">
        <v>3.0960000000000001</v>
      </c>
      <c r="T14" s="38">
        <v>1.0940000000000001</v>
      </c>
      <c r="U14" s="38">
        <v>1.869</v>
      </c>
      <c r="V14" s="38">
        <v>3.081</v>
      </c>
      <c r="W14" s="38">
        <v>1.1000000000000001</v>
      </c>
      <c r="X14" s="38">
        <v>1.8320000000000001</v>
      </c>
      <c r="Y14" s="38">
        <v>3.089</v>
      </c>
      <c r="Z14" s="69">
        <v>1.0940000000000001</v>
      </c>
      <c r="AA14" s="69">
        <v>1.8320000000000001</v>
      </c>
      <c r="AB14" s="69">
        <v>3.081</v>
      </c>
      <c r="AC14" s="38">
        <v>8.5500000000000007</v>
      </c>
      <c r="AD14" s="38">
        <v>8.2989999999999995</v>
      </c>
      <c r="AE14" s="38"/>
      <c r="AF14" s="69">
        <v>8.2989999999999995</v>
      </c>
      <c r="AG14" s="275">
        <v>20.02</v>
      </c>
      <c r="AH14" s="98">
        <v>520</v>
      </c>
      <c r="AI14" s="56"/>
    </row>
    <row r="15" spans="1:35" ht="20" customHeight="1" x14ac:dyDescent="0.25">
      <c r="B15" s="71">
        <v>563</v>
      </c>
      <c r="C15" s="42" t="s">
        <v>152</v>
      </c>
      <c r="D15" s="68" t="s">
        <v>681</v>
      </c>
      <c r="E15" s="63">
        <v>38776</v>
      </c>
      <c r="F15" s="64" t="s">
        <v>39</v>
      </c>
      <c r="G15" s="64" t="s">
        <v>61</v>
      </c>
      <c r="H15" s="132">
        <v>179.8</v>
      </c>
      <c r="I15" s="132">
        <v>71.400000000000006</v>
      </c>
      <c r="J15" s="64">
        <v>240</v>
      </c>
      <c r="K15" s="64">
        <v>291</v>
      </c>
      <c r="L15" s="64">
        <v>313</v>
      </c>
      <c r="M15" s="64">
        <v>305</v>
      </c>
      <c r="N15" s="66">
        <v>51</v>
      </c>
      <c r="O15" s="66">
        <v>73</v>
      </c>
      <c r="P15" s="66">
        <v>65</v>
      </c>
      <c r="Q15" s="38">
        <v>1.19</v>
      </c>
      <c r="R15" s="38">
        <v>1.869</v>
      </c>
      <c r="S15" s="38">
        <v>3.1040000000000001</v>
      </c>
      <c r="T15" s="38">
        <v>1.1319999999999999</v>
      </c>
      <c r="U15" s="38">
        <v>1.845</v>
      </c>
      <c r="V15" s="38">
        <v>3.0819999999999999</v>
      </c>
      <c r="W15" s="38">
        <v>1.1080000000000001</v>
      </c>
      <c r="X15" s="38">
        <v>1.821</v>
      </c>
      <c r="Y15" s="38">
        <v>3.0459999999999998</v>
      </c>
      <c r="Z15" s="69">
        <v>1.1080000000000001</v>
      </c>
      <c r="AA15" s="69">
        <v>1.821</v>
      </c>
      <c r="AB15" s="69">
        <v>3.0459999999999998</v>
      </c>
      <c r="AC15" s="38">
        <v>9.0299999999999994</v>
      </c>
      <c r="AD15" s="38">
        <v>9.1620000000000008</v>
      </c>
      <c r="AE15" s="38">
        <v>9.0809999999999995</v>
      </c>
      <c r="AF15" s="69">
        <v>9.0299999999999994</v>
      </c>
      <c r="AG15" s="275">
        <v>20.03</v>
      </c>
      <c r="AH15" s="98">
        <v>560</v>
      </c>
      <c r="AI15" s="56"/>
    </row>
    <row r="16" spans="1:35" ht="20" customHeight="1" x14ac:dyDescent="0.25">
      <c r="B16" s="71">
        <v>564</v>
      </c>
      <c r="C16" s="42" t="s">
        <v>483</v>
      </c>
      <c r="D16" s="68" t="s">
        <v>682</v>
      </c>
      <c r="E16" s="63">
        <v>38936</v>
      </c>
      <c r="F16" s="64" t="s">
        <v>39</v>
      </c>
      <c r="G16" s="64" t="s">
        <v>35</v>
      </c>
      <c r="H16" s="132">
        <v>178.2</v>
      </c>
      <c r="I16" s="132">
        <v>74.8</v>
      </c>
      <c r="J16" s="64">
        <v>232</v>
      </c>
      <c r="K16" s="64">
        <v>288</v>
      </c>
      <c r="L16" s="64">
        <v>315</v>
      </c>
      <c r="M16" s="64">
        <v>307</v>
      </c>
      <c r="N16" s="66">
        <v>56</v>
      </c>
      <c r="O16" s="66">
        <v>83</v>
      </c>
      <c r="P16" s="66">
        <v>75</v>
      </c>
      <c r="Q16" s="38">
        <v>1.125</v>
      </c>
      <c r="R16" s="38">
        <v>1.8540000000000001</v>
      </c>
      <c r="S16" s="38">
        <v>3.08</v>
      </c>
      <c r="T16" s="38">
        <v>1.095</v>
      </c>
      <c r="U16" s="38">
        <v>1.827</v>
      </c>
      <c r="V16" s="38">
        <v>3.0710000000000002</v>
      </c>
      <c r="W16" s="38">
        <v>1.075</v>
      </c>
      <c r="X16" s="38">
        <v>1.855</v>
      </c>
      <c r="Y16" s="38">
        <v>3.081</v>
      </c>
      <c r="Z16" s="69">
        <v>1.075</v>
      </c>
      <c r="AA16" s="69">
        <v>1.827</v>
      </c>
      <c r="AB16" s="69">
        <v>3.0710000000000002</v>
      </c>
      <c r="AC16" s="38">
        <v>8.19</v>
      </c>
      <c r="AD16" s="38">
        <v>8.1210000000000004</v>
      </c>
      <c r="AE16" s="38">
        <v>7.9829999999999997</v>
      </c>
      <c r="AF16" s="69">
        <v>7.9829999999999997</v>
      </c>
      <c r="AG16" s="275">
        <v>20.04</v>
      </c>
      <c r="AH16" s="98">
        <v>600</v>
      </c>
      <c r="AI16" s="56"/>
    </row>
    <row r="17" spans="1:35" ht="20" customHeight="1" x14ac:dyDescent="0.25">
      <c r="B17" s="71">
        <v>565</v>
      </c>
      <c r="C17" s="42" t="s">
        <v>683</v>
      </c>
      <c r="D17" s="68" t="s">
        <v>615</v>
      </c>
      <c r="E17" s="63">
        <v>39075</v>
      </c>
      <c r="F17" s="64" t="s">
        <v>39</v>
      </c>
      <c r="G17" s="64" t="s">
        <v>33</v>
      </c>
      <c r="H17" s="132">
        <v>185.3</v>
      </c>
      <c r="I17" s="132">
        <v>76.099999999999994</v>
      </c>
      <c r="J17" s="64">
        <v>246</v>
      </c>
      <c r="K17" s="64">
        <v>300</v>
      </c>
      <c r="L17" s="64">
        <v>312</v>
      </c>
      <c r="M17" s="64">
        <v>305</v>
      </c>
      <c r="N17" s="66">
        <v>54</v>
      </c>
      <c r="O17" s="66">
        <v>66</v>
      </c>
      <c r="P17" s="66">
        <v>59</v>
      </c>
      <c r="Q17" s="38">
        <v>1.0740000000000001</v>
      </c>
      <c r="R17" s="38">
        <v>1.802</v>
      </c>
      <c r="S17" s="38">
        <v>3.0449999999999999</v>
      </c>
      <c r="T17" s="38">
        <v>1.093</v>
      </c>
      <c r="U17" s="38">
        <v>1.798</v>
      </c>
      <c r="V17" s="38">
        <v>3.004</v>
      </c>
      <c r="W17" s="38">
        <v>1.079</v>
      </c>
      <c r="X17" s="38">
        <v>1.7809999999999999</v>
      </c>
      <c r="Y17" s="38">
        <v>2.9820000000000002</v>
      </c>
      <c r="Z17" s="69">
        <v>1.0740000000000001</v>
      </c>
      <c r="AA17" s="69">
        <v>1.7809999999999999</v>
      </c>
      <c r="AB17" s="69">
        <v>2.9820000000000002</v>
      </c>
      <c r="AC17" s="38">
        <v>8.6809999999999992</v>
      </c>
      <c r="AD17" s="38">
        <v>8.8119999999999994</v>
      </c>
      <c r="AE17" s="38">
        <v>8.7219999999999995</v>
      </c>
      <c r="AF17" s="69">
        <v>8.6809999999999992</v>
      </c>
      <c r="AG17" s="275">
        <v>20.05</v>
      </c>
      <c r="AH17" s="98">
        <v>640</v>
      </c>
      <c r="AI17" s="56"/>
    </row>
    <row r="18" spans="1:35" ht="20" customHeight="1" x14ac:dyDescent="0.25">
      <c r="A18" s="71">
        <v>502</v>
      </c>
      <c r="B18" s="71">
        <v>566</v>
      </c>
      <c r="C18" s="42" t="s">
        <v>307</v>
      </c>
      <c r="D18" s="68" t="s">
        <v>434</v>
      </c>
      <c r="E18" s="63">
        <v>38441</v>
      </c>
      <c r="F18" s="64" t="s">
        <v>39</v>
      </c>
      <c r="G18" s="64" t="s">
        <v>28</v>
      </c>
      <c r="H18" s="132">
        <v>188.6</v>
      </c>
      <c r="I18" s="132">
        <v>83.4</v>
      </c>
      <c r="J18" s="64">
        <v>247</v>
      </c>
      <c r="K18" s="64">
        <v>310</v>
      </c>
      <c r="L18" s="64">
        <v>332</v>
      </c>
      <c r="M18" s="64">
        <v>316</v>
      </c>
      <c r="N18" s="66">
        <v>63</v>
      </c>
      <c r="O18" s="66">
        <v>85</v>
      </c>
      <c r="P18" s="66">
        <v>69</v>
      </c>
      <c r="Q18" s="38">
        <v>1.1930000000000001</v>
      </c>
      <c r="R18" s="38">
        <v>1.8939999999999999</v>
      </c>
      <c r="S18" s="38">
        <v>3.1309999999999998</v>
      </c>
      <c r="T18" s="38">
        <v>1.202</v>
      </c>
      <c r="U18" s="38">
        <v>1.9079999999999999</v>
      </c>
      <c r="V18" s="38">
        <v>3.1110000000000002</v>
      </c>
      <c r="W18" s="38">
        <v>1.1739999999999999</v>
      </c>
      <c r="X18" s="38">
        <v>1.887</v>
      </c>
      <c r="Y18" s="38">
        <v>3.0760000000000001</v>
      </c>
      <c r="Z18" s="69">
        <v>1.1739999999999999</v>
      </c>
      <c r="AA18" s="69">
        <v>1.887</v>
      </c>
      <c r="AB18" s="69">
        <v>3.0760000000000001</v>
      </c>
      <c r="AC18" s="38">
        <v>8.4049999999999994</v>
      </c>
      <c r="AD18" s="38">
        <v>8.57</v>
      </c>
      <c r="AE18" s="38"/>
      <c r="AF18" s="69">
        <v>8.4049999999999994</v>
      </c>
      <c r="AG18" s="275">
        <v>20.03</v>
      </c>
      <c r="AH18" s="98">
        <v>560</v>
      </c>
      <c r="AI18" s="56">
        <v>19</v>
      </c>
    </row>
    <row r="19" spans="1:35" ht="20" customHeight="1" x14ac:dyDescent="0.25">
      <c r="A19" s="71">
        <v>503</v>
      </c>
      <c r="B19" s="71">
        <v>567</v>
      </c>
      <c r="C19" s="42" t="s">
        <v>207</v>
      </c>
      <c r="D19" s="68" t="s">
        <v>684</v>
      </c>
      <c r="E19" s="63">
        <v>38366</v>
      </c>
      <c r="F19" s="64" t="s">
        <v>39</v>
      </c>
      <c r="G19" s="64" t="s">
        <v>28</v>
      </c>
      <c r="H19" s="132">
        <v>190.5</v>
      </c>
      <c r="I19" s="132">
        <v>75.7</v>
      </c>
      <c r="J19" s="64">
        <v>252</v>
      </c>
      <c r="K19" s="64">
        <v>314</v>
      </c>
      <c r="L19" s="64">
        <v>326</v>
      </c>
      <c r="M19" s="64">
        <v>317</v>
      </c>
      <c r="N19" s="66">
        <v>62</v>
      </c>
      <c r="O19" s="66">
        <v>74</v>
      </c>
      <c r="P19" s="66">
        <v>65</v>
      </c>
      <c r="Q19" s="38">
        <v>1.1419999999999999</v>
      </c>
      <c r="R19" s="38">
        <v>1.869</v>
      </c>
      <c r="S19" s="38">
        <v>3.101</v>
      </c>
      <c r="T19" s="38">
        <v>1.1240000000000001</v>
      </c>
      <c r="U19" s="38">
        <v>1.853</v>
      </c>
      <c r="V19" s="38">
        <v>3.1040000000000001</v>
      </c>
      <c r="W19" s="38">
        <v>1.147</v>
      </c>
      <c r="X19" s="38">
        <v>1.887</v>
      </c>
      <c r="Y19" s="38">
        <v>3.1419999999999999</v>
      </c>
      <c r="Z19" s="69">
        <v>1.1240000000000001</v>
      </c>
      <c r="AA19" s="69">
        <v>1.853</v>
      </c>
      <c r="AB19" s="69">
        <v>3.101</v>
      </c>
      <c r="AC19" s="38">
        <v>8.6370000000000005</v>
      </c>
      <c r="AD19" s="38">
        <v>8.4819999999999993</v>
      </c>
      <c r="AE19" s="38">
        <v>8.4550000000000001</v>
      </c>
      <c r="AF19" s="69">
        <v>8.4550000000000001</v>
      </c>
      <c r="AG19" s="275">
        <v>20.03</v>
      </c>
      <c r="AH19" s="98">
        <v>560</v>
      </c>
      <c r="AI19" s="56">
        <v>19</v>
      </c>
    </row>
    <row r="20" spans="1:35" ht="20" customHeight="1" x14ac:dyDescent="0.25">
      <c r="B20" s="71">
        <v>568</v>
      </c>
      <c r="C20" s="42" t="s">
        <v>407</v>
      </c>
      <c r="D20" s="68" t="s">
        <v>685</v>
      </c>
      <c r="E20" s="63">
        <v>38386</v>
      </c>
      <c r="F20" s="64" t="s">
        <v>39</v>
      </c>
      <c r="G20" s="64" t="s">
        <v>28</v>
      </c>
      <c r="H20" s="132">
        <v>188.4</v>
      </c>
      <c r="I20" s="132">
        <v>80</v>
      </c>
      <c r="J20" s="64">
        <v>250</v>
      </c>
      <c r="K20" s="64">
        <v>304</v>
      </c>
      <c r="L20" s="64">
        <v>322</v>
      </c>
      <c r="M20" s="64">
        <v>322</v>
      </c>
      <c r="N20" s="66">
        <v>54</v>
      </c>
      <c r="O20" s="66">
        <v>72</v>
      </c>
      <c r="P20" s="66">
        <v>72</v>
      </c>
      <c r="Q20" s="38">
        <v>1.224</v>
      </c>
      <c r="R20" s="38">
        <v>1.952</v>
      </c>
      <c r="S20" s="38">
        <v>3.1949999999999998</v>
      </c>
      <c r="T20" s="38">
        <v>1.218</v>
      </c>
      <c r="U20" s="38">
        <v>1.9470000000000001</v>
      </c>
      <c r="V20" s="38">
        <v>3.1779999999999999</v>
      </c>
      <c r="W20" s="38">
        <v>1.2290000000000001</v>
      </c>
      <c r="X20" s="38">
        <v>1.9530000000000001</v>
      </c>
      <c r="Y20" s="38">
        <v>3.18</v>
      </c>
      <c r="Z20" s="69">
        <v>1.218</v>
      </c>
      <c r="AA20" s="69">
        <v>1.9470000000000001</v>
      </c>
      <c r="AB20" s="69">
        <v>3.1779999999999999</v>
      </c>
      <c r="AC20" s="38">
        <v>8.6929999999999996</v>
      </c>
      <c r="AD20" s="38">
        <v>8.5920000000000005</v>
      </c>
      <c r="AE20" s="38"/>
      <c r="AF20" s="69">
        <v>8.5920000000000005</v>
      </c>
      <c r="AG20" s="275">
        <v>20.03</v>
      </c>
      <c r="AH20" s="98">
        <v>560</v>
      </c>
      <c r="AI20" s="56"/>
    </row>
    <row r="21" spans="1:35" ht="20" customHeight="1" x14ac:dyDescent="0.25">
      <c r="B21" s="71">
        <v>570</v>
      </c>
      <c r="C21" s="42" t="s">
        <v>125</v>
      </c>
      <c r="D21" s="68" t="s">
        <v>687</v>
      </c>
      <c r="E21" s="63">
        <v>38730</v>
      </c>
      <c r="F21" s="64" t="s">
        <v>39</v>
      </c>
      <c r="G21" s="64" t="s">
        <v>60</v>
      </c>
      <c r="H21" s="132">
        <v>177.5</v>
      </c>
      <c r="I21" s="132">
        <v>68.7</v>
      </c>
      <c r="J21" s="64">
        <v>232</v>
      </c>
      <c r="K21" s="64">
        <v>299</v>
      </c>
      <c r="L21" s="64">
        <v>315</v>
      </c>
      <c r="M21" s="64">
        <v>309</v>
      </c>
      <c r="N21" s="66">
        <v>67</v>
      </c>
      <c r="O21" s="66">
        <v>83</v>
      </c>
      <c r="P21" s="66">
        <v>77</v>
      </c>
      <c r="Q21" s="38">
        <v>1.1319999999999999</v>
      </c>
      <c r="R21" s="38">
        <v>1.825</v>
      </c>
      <c r="S21" s="38">
        <v>3.0059999999999998</v>
      </c>
      <c r="T21" s="38">
        <v>1.0940000000000001</v>
      </c>
      <c r="U21" s="38">
        <v>1.784</v>
      </c>
      <c r="V21" s="38">
        <v>2.976</v>
      </c>
      <c r="W21" s="38">
        <v>1.1000000000000001</v>
      </c>
      <c r="X21" s="38">
        <v>1.7869999999999999</v>
      </c>
      <c r="Y21" s="38">
        <v>2.97</v>
      </c>
      <c r="Z21" s="69">
        <v>1.0940000000000001</v>
      </c>
      <c r="AA21" s="69">
        <v>1.784</v>
      </c>
      <c r="AB21" s="69">
        <v>2.97</v>
      </c>
      <c r="AC21" s="38">
        <v>8.0109999999999992</v>
      </c>
      <c r="AD21" s="38">
        <v>7.8419999999999996</v>
      </c>
      <c r="AE21" s="38"/>
      <c r="AF21" s="69">
        <v>7.8419999999999996</v>
      </c>
      <c r="AG21" s="275">
        <v>21.01</v>
      </c>
      <c r="AH21" s="98">
        <v>800</v>
      </c>
      <c r="AI21" s="56"/>
    </row>
    <row r="22" spans="1:35" ht="20" customHeight="1" x14ac:dyDescent="0.25">
      <c r="B22" s="71">
        <v>571</v>
      </c>
      <c r="C22" s="42" t="s">
        <v>97</v>
      </c>
      <c r="D22" s="68" t="s">
        <v>99</v>
      </c>
      <c r="E22" s="63">
        <v>38762</v>
      </c>
      <c r="F22" s="64" t="s">
        <v>39</v>
      </c>
      <c r="G22" s="64" t="s">
        <v>29</v>
      </c>
      <c r="H22" s="132">
        <v>188.4</v>
      </c>
      <c r="I22" s="132">
        <v>74.2</v>
      </c>
      <c r="J22" s="64">
        <v>249</v>
      </c>
      <c r="K22" s="64">
        <v>303</v>
      </c>
      <c r="L22" s="64">
        <v>327</v>
      </c>
      <c r="M22" s="64">
        <v>322</v>
      </c>
      <c r="N22" s="66">
        <v>54</v>
      </c>
      <c r="O22" s="66">
        <v>78</v>
      </c>
      <c r="P22" s="66">
        <v>73</v>
      </c>
      <c r="Q22" s="38">
        <v>1.107</v>
      </c>
      <c r="R22" s="38">
        <v>1.857</v>
      </c>
      <c r="S22" s="38">
        <v>3.1419999999999999</v>
      </c>
      <c r="T22" s="38">
        <v>1.1080000000000001</v>
      </c>
      <c r="U22" s="38">
        <v>1.8580000000000001</v>
      </c>
      <c r="V22" s="38">
        <v>3.15</v>
      </c>
      <c r="W22" s="38">
        <v>1.1100000000000001</v>
      </c>
      <c r="X22" s="38">
        <v>1.8660000000000001</v>
      </c>
      <c r="Y22" s="38">
        <v>3.1560000000000001</v>
      </c>
      <c r="Z22" s="69">
        <v>1.107</v>
      </c>
      <c r="AA22" s="69">
        <v>1.857</v>
      </c>
      <c r="AB22" s="69">
        <v>3.1419999999999999</v>
      </c>
      <c r="AC22" s="38">
        <v>8.6340000000000003</v>
      </c>
      <c r="AD22" s="38"/>
      <c r="AE22" s="38"/>
      <c r="AF22" s="69">
        <v>8.6340000000000003</v>
      </c>
      <c r="AG22" s="275">
        <v>21.02</v>
      </c>
      <c r="AH22" s="98">
        <v>840</v>
      </c>
      <c r="AI22" s="56"/>
    </row>
    <row r="23" spans="1:35" ht="20" customHeight="1" x14ac:dyDescent="0.25">
      <c r="B23" s="71">
        <v>572</v>
      </c>
      <c r="C23" s="42" t="s">
        <v>100</v>
      </c>
      <c r="D23" s="68" t="s">
        <v>101</v>
      </c>
      <c r="E23" s="63">
        <v>38760</v>
      </c>
      <c r="F23" s="64" t="s">
        <v>39</v>
      </c>
      <c r="G23" s="64" t="s">
        <v>60</v>
      </c>
      <c r="H23" s="132">
        <v>176.2</v>
      </c>
      <c r="I23" s="132">
        <v>71.8</v>
      </c>
      <c r="J23" s="64">
        <v>237</v>
      </c>
      <c r="K23" s="64">
        <v>297</v>
      </c>
      <c r="L23" s="64">
        <v>307</v>
      </c>
      <c r="M23" s="64">
        <v>305</v>
      </c>
      <c r="N23" s="66">
        <v>60</v>
      </c>
      <c r="O23" s="66">
        <v>70</v>
      </c>
      <c r="P23" s="66">
        <v>68</v>
      </c>
      <c r="Q23" s="38">
        <v>1.1100000000000001</v>
      </c>
      <c r="R23" s="38">
        <v>1.8069999999999999</v>
      </c>
      <c r="S23" s="38">
        <v>3.085</v>
      </c>
      <c r="T23" s="38">
        <v>1.0489999999999999</v>
      </c>
      <c r="U23" s="38">
        <v>1.796</v>
      </c>
      <c r="V23" s="38">
        <v>3.0670000000000002</v>
      </c>
      <c r="W23" s="38">
        <v>1.1180000000000001</v>
      </c>
      <c r="X23" s="38">
        <v>1.8380000000000001</v>
      </c>
      <c r="Y23" s="38">
        <v>3.0659999999999998</v>
      </c>
      <c r="Z23" s="69">
        <v>1.0489999999999999</v>
      </c>
      <c r="AA23" s="69">
        <v>1.796</v>
      </c>
      <c r="AB23" s="69">
        <v>3.0659999999999998</v>
      </c>
      <c r="AC23" s="38">
        <v>8.3079999999999998</v>
      </c>
      <c r="AD23" s="38">
        <v>7.97</v>
      </c>
      <c r="AE23" s="38"/>
      <c r="AF23" s="69">
        <v>7.97</v>
      </c>
      <c r="AG23" s="275">
        <v>21.08</v>
      </c>
      <c r="AH23" s="98">
        <v>1080</v>
      </c>
      <c r="AI23" s="56"/>
    </row>
    <row r="24" spans="1:35" ht="20" customHeight="1" x14ac:dyDescent="0.25">
      <c r="B24" s="71">
        <v>573</v>
      </c>
      <c r="C24" s="42" t="s">
        <v>102</v>
      </c>
      <c r="D24" s="68" t="s">
        <v>103</v>
      </c>
      <c r="E24" s="63">
        <v>38483</v>
      </c>
      <c r="F24" s="64" t="s">
        <v>39</v>
      </c>
      <c r="G24" s="64" t="s">
        <v>28</v>
      </c>
      <c r="H24" s="132">
        <v>182.3</v>
      </c>
      <c r="I24" s="132">
        <v>78.400000000000006</v>
      </c>
      <c r="J24" s="64">
        <v>247</v>
      </c>
      <c r="K24" s="64">
        <v>313</v>
      </c>
      <c r="L24" s="64">
        <v>323</v>
      </c>
      <c r="M24" s="64">
        <v>316</v>
      </c>
      <c r="N24" s="66">
        <v>66</v>
      </c>
      <c r="O24" s="66">
        <v>76</v>
      </c>
      <c r="P24" s="66">
        <v>69</v>
      </c>
      <c r="Q24" s="38">
        <v>1.0649999999999999</v>
      </c>
      <c r="R24" s="38">
        <v>1.764</v>
      </c>
      <c r="S24" s="38">
        <v>2.9790000000000001</v>
      </c>
      <c r="T24" s="38">
        <v>1.06</v>
      </c>
      <c r="U24" s="38">
        <v>1.772</v>
      </c>
      <c r="V24" s="38">
        <v>2.9670000000000001</v>
      </c>
      <c r="W24" s="38">
        <v>1.093</v>
      </c>
      <c r="X24" s="38">
        <v>1.863</v>
      </c>
      <c r="Y24" s="38">
        <v>3.01</v>
      </c>
      <c r="Z24" s="69">
        <v>1.06</v>
      </c>
      <c r="AA24" s="69">
        <v>1.764</v>
      </c>
      <c r="AB24" s="69">
        <v>2.9670000000000001</v>
      </c>
      <c r="AC24" s="38">
        <v>8.8130000000000006</v>
      </c>
      <c r="AD24" s="38">
        <v>8.7080000000000002</v>
      </c>
      <c r="AE24" s="38">
        <v>8.7889999999999997</v>
      </c>
      <c r="AF24" s="69">
        <v>8.7080000000000002</v>
      </c>
      <c r="AG24" s="275">
        <v>20.02</v>
      </c>
      <c r="AH24" s="98">
        <v>520</v>
      </c>
      <c r="AI24" s="56"/>
    </row>
    <row r="25" spans="1:35" ht="20" customHeight="1" x14ac:dyDescent="0.25">
      <c r="B25" s="71">
        <v>574</v>
      </c>
      <c r="C25" s="42" t="s">
        <v>93</v>
      </c>
      <c r="D25" s="68" t="s">
        <v>104</v>
      </c>
      <c r="E25" s="63">
        <v>39048</v>
      </c>
      <c r="F25" s="64" t="s">
        <v>39</v>
      </c>
      <c r="G25" s="64" t="s">
        <v>33</v>
      </c>
      <c r="H25" s="132">
        <v>182.3</v>
      </c>
      <c r="I25" s="132">
        <v>69.3</v>
      </c>
      <c r="J25" s="64">
        <v>241</v>
      </c>
      <c r="K25" s="64">
        <v>299</v>
      </c>
      <c r="L25" s="64">
        <v>321</v>
      </c>
      <c r="M25" s="64">
        <v>306</v>
      </c>
      <c r="N25" s="66">
        <v>58</v>
      </c>
      <c r="O25" s="66">
        <v>80</v>
      </c>
      <c r="P25" s="66">
        <v>65</v>
      </c>
      <c r="Q25" s="38">
        <v>1.099</v>
      </c>
      <c r="R25" s="38">
        <v>1.8340000000000001</v>
      </c>
      <c r="S25" s="38">
        <v>3.1059999999999999</v>
      </c>
      <c r="T25" s="38">
        <v>1.099</v>
      </c>
      <c r="U25" s="38">
        <v>1.845</v>
      </c>
      <c r="V25" s="38">
        <v>3.1120000000000001</v>
      </c>
      <c r="W25" s="38"/>
      <c r="X25" s="38"/>
      <c r="Y25" s="38"/>
      <c r="Z25" s="69">
        <v>1.099</v>
      </c>
      <c r="AA25" s="69">
        <v>1.8340000000000001</v>
      </c>
      <c r="AB25" s="69">
        <v>3.1059999999999999</v>
      </c>
      <c r="AC25" s="38">
        <v>8.782</v>
      </c>
      <c r="AD25" s="38">
        <v>8.7710000000000008</v>
      </c>
      <c r="AE25" s="38">
        <v>8.7609999999999992</v>
      </c>
      <c r="AF25" s="69">
        <v>8.7609999999999992</v>
      </c>
      <c r="AG25" s="275">
        <v>20.05</v>
      </c>
      <c r="AH25" s="98">
        <v>640</v>
      </c>
      <c r="AI25" s="56"/>
    </row>
    <row r="26" spans="1:35" ht="20" customHeight="1" x14ac:dyDescent="0.25">
      <c r="B26" s="71">
        <v>575</v>
      </c>
      <c r="C26" s="42" t="s">
        <v>105</v>
      </c>
      <c r="D26" s="68" t="s">
        <v>86</v>
      </c>
      <c r="E26" s="63">
        <v>38402</v>
      </c>
      <c r="F26" s="64" t="s">
        <v>39</v>
      </c>
      <c r="G26" s="64" t="s">
        <v>35</v>
      </c>
      <c r="H26" s="132">
        <v>177.6</v>
      </c>
      <c r="I26" s="132">
        <v>76</v>
      </c>
      <c r="J26" s="64">
        <v>234</v>
      </c>
      <c r="K26" s="64">
        <v>303</v>
      </c>
      <c r="L26" s="64">
        <v>300</v>
      </c>
      <c r="M26" s="64">
        <v>326</v>
      </c>
      <c r="N26" s="66">
        <v>69</v>
      </c>
      <c r="O26" s="66">
        <v>66</v>
      </c>
      <c r="P26" s="66">
        <v>92</v>
      </c>
      <c r="Q26" s="38">
        <v>1.1399999999999999</v>
      </c>
      <c r="R26" s="38">
        <v>1.849</v>
      </c>
      <c r="S26" s="38">
        <v>3.1160000000000001</v>
      </c>
      <c r="T26" s="38">
        <v>1.1339999999999999</v>
      </c>
      <c r="U26" s="38">
        <v>1.847</v>
      </c>
      <c r="V26" s="38">
        <v>3.0819999999999999</v>
      </c>
      <c r="W26" s="38"/>
      <c r="X26" s="38"/>
      <c r="Y26" s="38"/>
      <c r="Z26" s="69">
        <v>1.1339999999999999</v>
      </c>
      <c r="AA26" s="69">
        <v>1.847</v>
      </c>
      <c r="AB26" s="69">
        <v>3.0819999999999999</v>
      </c>
      <c r="AC26" s="38">
        <v>8.1449999999999996</v>
      </c>
      <c r="AD26" s="38">
        <v>8.3109999999999999</v>
      </c>
      <c r="AE26" s="38">
        <v>8.2379999999999995</v>
      </c>
      <c r="AF26" s="69">
        <v>8.1449999999999996</v>
      </c>
      <c r="AG26" s="275">
        <v>20.05</v>
      </c>
      <c r="AH26" s="98">
        <v>640</v>
      </c>
      <c r="AI26" s="56"/>
    </row>
    <row r="27" spans="1:35" ht="20" customHeight="1" x14ac:dyDescent="0.25">
      <c r="B27" s="71">
        <v>576</v>
      </c>
      <c r="C27" s="42" t="s">
        <v>98</v>
      </c>
      <c r="D27" s="68" t="s">
        <v>106</v>
      </c>
      <c r="E27" s="63">
        <v>38584</v>
      </c>
      <c r="F27" s="64" t="s">
        <v>39</v>
      </c>
      <c r="G27" s="64" t="s">
        <v>61</v>
      </c>
      <c r="H27" s="132">
        <v>176.2</v>
      </c>
      <c r="I27" s="132">
        <v>74.5</v>
      </c>
      <c r="J27" s="64">
        <v>229</v>
      </c>
      <c r="K27" s="64">
        <v>284</v>
      </c>
      <c r="L27" s="64">
        <v>284</v>
      </c>
      <c r="M27" s="64">
        <v>296</v>
      </c>
      <c r="N27" s="66">
        <v>55</v>
      </c>
      <c r="O27" s="66">
        <v>55</v>
      </c>
      <c r="P27" s="66">
        <v>67</v>
      </c>
      <c r="Q27" s="38">
        <v>1.18</v>
      </c>
      <c r="R27" s="38">
        <v>1.8460000000000001</v>
      </c>
      <c r="S27" s="38">
        <v>3.032</v>
      </c>
      <c r="T27" s="38">
        <v>1.109</v>
      </c>
      <c r="U27" s="38">
        <v>1.774</v>
      </c>
      <c r="V27" s="38">
        <v>2.9420000000000002</v>
      </c>
      <c r="W27" s="38">
        <v>1.1459999999999999</v>
      </c>
      <c r="X27" s="38">
        <v>1.8169999999999999</v>
      </c>
      <c r="Y27" s="38">
        <v>2.9769999999999999</v>
      </c>
      <c r="Z27" s="69">
        <v>1.109</v>
      </c>
      <c r="AA27" s="69">
        <v>1.774</v>
      </c>
      <c r="AB27" s="69">
        <v>2.9420000000000002</v>
      </c>
      <c r="AC27" s="38">
        <v>8.298</v>
      </c>
      <c r="AD27" s="38">
        <v>8.3469999999999995</v>
      </c>
      <c r="AE27" s="38"/>
      <c r="AF27" s="69">
        <v>8.298</v>
      </c>
      <c r="AG27" s="275">
        <v>20.04</v>
      </c>
      <c r="AH27" s="98">
        <v>600</v>
      </c>
      <c r="AI27" s="56"/>
    </row>
    <row r="28" spans="1:35" ht="20" customHeight="1" x14ac:dyDescent="0.25">
      <c r="B28" s="71">
        <v>577</v>
      </c>
      <c r="C28" s="42" t="s">
        <v>107</v>
      </c>
      <c r="D28" s="68" t="s">
        <v>108</v>
      </c>
      <c r="E28" s="63">
        <v>38436</v>
      </c>
      <c r="F28" s="64" t="s">
        <v>39</v>
      </c>
      <c r="G28" s="64" t="s">
        <v>61</v>
      </c>
      <c r="H28" s="132">
        <v>180.5</v>
      </c>
      <c r="I28" s="132">
        <v>69.2</v>
      </c>
      <c r="J28" s="64">
        <v>240</v>
      </c>
      <c r="K28" s="64">
        <v>307</v>
      </c>
      <c r="L28" s="64">
        <v>325</v>
      </c>
      <c r="M28" s="64">
        <v>320</v>
      </c>
      <c r="N28" s="66">
        <v>67</v>
      </c>
      <c r="O28" s="66">
        <v>85</v>
      </c>
      <c r="P28" s="66">
        <v>80</v>
      </c>
      <c r="Q28" s="38">
        <v>1.113</v>
      </c>
      <c r="R28" s="38">
        <v>1.827</v>
      </c>
      <c r="S28" s="38">
        <v>2.9910000000000001</v>
      </c>
      <c r="T28" s="38">
        <v>1.1240000000000001</v>
      </c>
      <c r="U28" s="38">
        <v>1.827</v>
      </c>
      <c r="V28" s="38">
        <v>2.9870000000000001</v>
      </c>
      <c r="W28" s="38">
        <v>1.0669999999999999</v>
      </c>
      <c r="X28" s="38">
        <v>1.786</v>
      </c>
      <c r="Y28" s="38">
        <v>2.9529999999999998</v>
      </c>
      <c r="Z28" s="69">
        <v>1.0669999999999999</v>
      </c>
      <c r="AA28" s="69">
        <v>1.786</v>
      </c>
      <c r="AB28" s="69">
        <v>2.9529999999999998</v>
      </c>
      <c r="AC28" s="38">
        <v>8.0399999999999991</v>
      </c>
      <c r="AD28" s="38">
        <v>8.0920000000000005</v>
      </c>
      <c r="AE28" s="38">
        <v>8.1560000000000006</v>
      </c>
      <c r="AF28" s="69">
        <v>8.0399999999999991</v>
      </c>
      <c r="AG28" s="275">
        <v>21.02</v>
      </c>
      <c r="AH28" s="98">
        <v>840</v>
      </c>
      <c r="AI28" s="56"/>
    </row>
    <row r="29" spans="1:35" ht="20" customHeight="1" x14ac:dyDescent="0.25">
      <c r="B29" s="71">
        <v>578</v>
      </c>
      <c r="C29" s="42" t="s">
        <v>93</v>
      </c>
      <c r="D29" s="68" t="s">
        <v>109</v>
      </c>
      <c r="E29" s="63">
        <v>38603</v>
      </c>
      <c r="F29" s="64" t="s">
        <v>39</v>
      </c>
      <c r="G29" s="64" t="s">
        <v>40</v>
      </c>
      <c r="H29" s="132">
        <v>204.1</v>
      </c>
      <c r="I29" s="132">
        <v>89.3</v>
      </c>
      <c r="J29" s="64">
        <v>268</v>
      </c>
      <c r="K29" s="64"/>
      <c r="L29" s="64"/>
      <c r="M29" s="64"/>
      <c r="N29" s="66"/>
      <c r="O29" s="66"/>
      <c r="P29" s="66"/>
      <c r="Q29" s="38"/>
      <c r="R29" s="38"/>
      <c r="S29" s="38"/>
      <c r="T29" s="38"/>
      <c r="U29" s="38"/>
      <c r="V29" s="38"/>
      <c r="W29" s="38"/>
      <c r="X29" s="38"/>
      <c r="Y29" s="38"/>
      <c r="Z29" s="69"/>
      <c r="AA29" s="69"/>
      <c r="AB29" s="69"/>
      <c r="AC29" s="38"/>
      <c r="AD29" s="38"/>
      <c r="AE29" s="38"/>
      <c r="AF29" s="69"/>
      <c r="AG29" s="275"/>
      <c r="AH29" s="98"/>
      <c r="AI29" s="56"/>
    </row>
    <row r="30" spans="1:35" ht="20" customHeight="1" x14ac:dyDescent="0.25">
      <c r="B30" s="71">
        <v>579</v>
      </c>
      <c r="C30" s="42" t="s">
        <v>110</v>
      </c>
      <c r="D30" s="68" t="s">
        <v>111</v>
      </c>
      <c r="E30" s="63">
        <v>38371</v>
      </c>
      <c r="F30" s="64" t="s">
        <v>39</v>
      </c>
      <c r="G30" s="64" t="s">
        <v>33</v>
      </c>
      <c r="H30" s="132">
        <v>183.5</v>
      </c>
      <c r="I30" s="132">
        <v>88.9</v>
      </c>
      <c r="J30" s="64">
        <v>243</v>
      </c>
      <c r="K30" s="64">
        <v>299</v>
      </c>
      <c r="L30" s="64">
        <v>325</v>
      </c>
      <c r="M30" s="64">
        <v>312</v>
      </c>
      <c r="N30" s="66">
        <v>56</v>
      </c>
      <c r="O30" s="66">
        <v>82</v>
      </c>
      <c r="P30" s="66">
        <v>69</v>
      </c>
      <c r="Q30" s="38">
        <v>1.167</v>
      </c>
      <c r="R30" s="38">
        <v>1.875</v>
      </c>
      <c r="S30" s="38">
        <v>3.109</v>
      </c>
      <c r="T30" s="38">
        <v>1.147</v>
      </c>
      <c r="U30" s="38">
        <v>1.859</v>
      </c>
      <c r="V30" s="38">
        <v>3.0739999999999998</v>
      </c>
      <c r="W30" s="38">
        <v>1.1639999999999999</v>
      </c>
      <c r="X30" s="38">
        <v>1.8740000000000001</v>
      </c>
      <c r="Y30" s="38">
        <v>3.0779999999999998</v>
      </c>
      <c r="Z30" s="69">
        <v>1.147</v>
      </c>
      <c r="AA30" s="69">
        <v>1.859</v>
      </c>
      <c r="AB30" s="69">
        <v>3.0739999999999998</v>
      </c>
      <c r="AC30" s="38">
        <v>8.2279999999999998</v>
      </c>
      <c r="AD30" s="38">
        <v>8.1890000000000001</v>
      </c>
      <c r="AE30" s="38">
        <v>8.1199999999999992</v>
      </c>
      <c r="AF30" s="69">
        <v>8.1199999999999992</v>
      </c>
      <c r="AG30" s="275">
        <v>20.059999999999999</v>
      </c>
      <c r="AH30" s="98">
        <v>680</v>
      </c>
      <c r="AI30" s="56"/>
    </row>
    <row r="31" spans="1:35" ht="20" customHeight="1" x14ac:dyDescent="0.25">
      <c r="B31" s="71">
        <v>580</v>
      </c>
      <c r="C31" s="42" t="s">
        <v>95</v>
      </c>
      <c r="D31" s="68" t="s">
        <v>112</v>
      </c>
      <c r="E31" s="63">
        <v>38476</v>
      </c>
      <c r="F31" s="64" t="s">
        <v>39</v>
      </c>
      <c r="G31" s="64" t="s">
        <v>33</v>
      </c>
      <c r="H31" s="132">
        <v>186.6</v>
      </c>
      <c r="I31" s="132">
        <v>78.7</v>
      </c>
      <c r="J31" s="64">
        <v>245</v>
      </c>
      <c r="K31" s="64">
        <v>301</v>
      </c>
      <c r="L31" s="64">
        <v>316</v>
      </c>
      <c r="M31" s="64">
        <v>315</v>
      </c>
      <c r="N31" s="66">
        <v>56</v>
      </c>
      <c r="O31" s="66">
        <v>71</v>
      </c>
      <c r="P31" s="66">
        <v>70</v>
      </c>
      <c r="Q31" s="38">
        <v>1.1990000000000001</v>
      </c>
      <c r="R31" s="38">
        <v>1.9079999999999999</v>
      </c>
      <c r="S31" s="38">
        <v>3.1320000000000001</v>
      </c>
      <c r="T31" s="38">
        <v>1.2350000000000001</v>
      </c>
      <c r="U31" s="38">
        <v>1.948</v>
      </c>
      <c r="V31" s="38">
        <v>3.18</v>
      </c>
      <c r="W31" s="38">
        <v>1.224</v>
      </c>
      <c r="X31" s="38">
        <v>1.96</v>
      </c>
      <c r="Y31" s="38">
        <v>3.2109999999999999</v>
      </c>
      <c r="Z31" s="69">
        <v>1.1990000000000001</v>
      </c>
      <c r="AA31" s="69">
        <v>1.9079999999999999</v>
      </c>
      <c r="AB31" s="69">
        <v>3.1320000000000001</v>
      </c>
      <c r="AC31" s="38">
        <v>9.0139999999999993</v>
      </c>
      <c r="AD31" s="38">
        <v>8.8610000000000007</v>
      </c>
      <c r="AE31" s="38">
        <v>8.9469999999999992</v>
      </c>
      <c r="AF31" s="69">
        <v>8.8610000000000007</v>
      </c>
      <c r="AG31" s="275">
        <v>20.079999999999998</v>
      </c>
      <c r="AH31" s="98">
        <v>760</v>
      </c>
      <c r="AI31" s="56"/>
    </row>
    <row r="32" spans="1:35" ht="20" customHeight="1" x14ac:dyDescent="0.25">
      <c r="A32" s="71">
        <v>504</v>
      </c>
      <c r="B32" s="71">
        <v>581</v>
      </c>
      <c r="C32" s="42" t="s">
        <v>95</v>
      </c>
      <c r="D32" s="68" t="s">
        <v>113</v>
      </c>
      <c r="E32" s="63">
        <v>39008</v>
      </c>
      <c r="F32" s="64" t="s">
        <v>39</v>
      </c>
      <c r="G32" s="64" t="s">
        <v>60</v>
      </c>
      <c r="H32" s="132">
        <v>175.2</v>
      </c>
      <c r="I32" s="132">
        <v>71.400000000000006</v>
      </c>
      <c r="J32" s="64">
        <v>231</v>
      </c>
      <c r="K32" s="64">
        <v>296</v>
      </c>
      <c r="L32" s="64">
        <v>306</v>
      </c>
      <c r="M32" s="64">
        <v>299</v>
      </c>
      <c r="N32" s="66">
        <v>65</v>
      </c>
      <c r="O32" s="66">
        <v>75</v>
      </c>
      <c r="P32" s="66">
        <v>68</v>
      </c>
      <c r="Q32" s="38">
        <v>1.198</v>
      </c>
      <c r="R32" s="38">
        <v>1.91</v>
      </c>
      <c r="S32" s="38">
        <v>3.1259999999999999</v>
      </c>
      <c r="T32" s="38">
        <v>1.2250000000000001</v>
      </c>
      <c r="U32" s="38">
        <v>1.9319999999999999</v>
      </c>
      <c r="V32" s="38">
        <v>3.1230000000000002</v>
      </c>
      <c r="W32" s="38">
        <v>1.1950000000000001</v>
      </c>
      <c r="X32" s="38">
        <v>1.891</v>
      </c>
      <c r="Y32" s="38">
        <v>3.097</v>
      </c>
      <c r="Z32" s="69">
        <v>1.1950000000000001</v>
      </c>
      <c r="AA32" s="69">
        <v>1.891</v>
      </c>
      <c r="AB32" s="69">
        <v>3.097</v>
      </c>
      <c r="AC32" s="38">
        <v>8.2240000000000002</v>
      </c>
      <c r="AD32" s="38">
        <v>8.2650000000000006</v>
      </c>
      <c r="AE32" s="38"/>
      <c r="AF32" s="69">
        <v>8.2240000000000002</v>
      </c>
      <c r="AG32" s="275">
        <v>22.01</v>
      </c>
      <c r="AH32" s="98">
        <v>1120</v>
      </c>
      <c r="AI32" s="56">
        <v>17</v>
      </c>
    </row>
    <row r="33" spans="1:35" ht="20" customHeight="1" x14ac:dyDescent="0.25">
      <c r="A33" s="71">
        <v>505</v>
      </c>
      <c r="B33" s="71">
        <v>582</v>
      </c>
      <c r="C33" s="42" t="s">
        <v>95</v>
      </c>
      <c r="D33" s="68" t="s">
        <v>114</v>
      </c>
      <c r="E33" s="63">
        <v>38535</v>
      </c>
      <c r="F33" s="64" t="s">
        <v>39</v>
      </c>
      <c r="G33" s="64" t="s">
        <v>28</v>
      </c>
      <c r="H33" s="132">
        <v>184</v>
      </c>
      <c r="I33" s="132">
        <v>75.099999999999994</v>
      </c>
      <c r="J33" s="64">
        <v>236</v>
      </c>
      <c r="K33" s="64">
        <v>292</v>
      </c>
      <c r="L33" s="64">
        <v>310</v>
      </c>
      <c r="M33" s="64">
        <v>303</v>
      </c>
      <c r="N33" s="66">
        <v>56</v>
      </c>
      <c r="O33" s="66">
        <v>74</v>
      </c>
      <c r="P33" s="66">
        <v>67</v>
      </c>
      <c r="Q33" s="38">
        <v>1.252</v>
      </c>
      <c r="R33" s="38">
        <v>1.992</v>
      </c>
      <c r="S33" s="38">
        <v>3.2610000000000001</v>
      </c>
      <c r="T33" s="38">
        <v>1.236</v>
      </c>
      <c r="U33" s="38">
        <v>1.9790000000000001</v>
      </c>
      <c r="V33" s="38">
        <v>3.22</v>
      </c>
      <c r="W33" s="38">
        <v>1.266</v>
      </c>
      <c r="X33" s="38">
        <v>2.0089999999999999</v>
      </c>
      <c r="Y33" s="38">
        <v>3.2429999999999999</v>
      </c>
      <c r="Z33" s="69">
        <v>1.236</v>
      </c>
      <c r="AA33" s="69">
        <v>1.9790000000000001</v>
      </c>
      <c r="AB33" s="69">
        <v>3.22</v>
      </c>
      <c r="AC33" s="38">
        <v>8.67</v>
      </c>
      <c r="AD33" s="38">
        <v>8.468</v>
      </c>
      <c r="AE33" s="38">
        <v>8.4589999999999996</v>
      </c>
      <c r="AF33" s="69">
        <v>8.4589999999999996</v>
      </c>
      <c r="AG33" s="275">
        <v>21.01</v>
      </c>
      <c r="AH33" s="98">
        <v>800</v>
      </c>
      <c r="AI33" s="56">
        <v>18</v>
      </c>
    </row>
    <row r="34" spans="1:35" ht="20" customHeight="1" x14ac:dyDescent="0.25">
      <c r="A34" s="71">
        <v>506</v>
      </c>
      <c r="B34" s="71">
        <v>583</v>
      </c>
      <c r="C34" s="42" t="s">
        <v>115</v>
      </c>
      <c r="D34" s="68" t="s">
        <v>116</v>
      </c>
      <c r="E34" s="63">
        <v>38629</v>
      </c>
      <c r="F34" s="64" t="s">
        <v>39</v>
      </c>
      <c r="G34" s="64" t="s">
        <v>60</v>
      </c>
      <c r="H34" s="132">
        <v>173.1</v>
      </c>
      <c r="I34" s="132">
        <v>72.099999999999994</v>
      </c>
      <c r="J34" s="64">
        <v>227</v>
      </c>
      <c r="K34" s="64">
        <v>282</v>
      </c>
      <c r="L34" s="64">
        <v>290</v>
      </c>
      <c r="M34" s="64">
        <v>299</v>
      </c>
      <c r="N34" s="66">
        <v>55</v>
      </c>
      <c r="O34" s="66">
        <v>63</v>
      </c>
      <c r="P34" s="66">
        <v>72</v>
      </c>
      <c r="Q34" s="38">
        <v>1.194</v>
      </c>
      <c r="R34" s="38">
        <v>1.9330000000000001</v>
      </c>
      <c r="S34" s="38">
        <v>3.2010000000000001</v>
      </c>
      <c r="T34" s="38">
        <v>1.19</v>
      </c>
      <c r="U34" s="38">
        <v>1.9219999999999999</v>
      </c>
      <c r="V34" s="38">
        <v>3.177</v>
      </c>
      <c r="W34" s="38">
        <v>1.1639999999999999</v>
      </c>
      <c r="X34" s="38">
        <v>1.9079999999999999</v>
      </c>
      <c r="Y34" s="38">
        <v>3.1560000000000001</v>
      </c>
      <c r="Z34" s="69">
        <v>1.1639999999999999</v>
      </c>
      <c r="AA34" s="69">
        <v>1.9079999999999999</v>
      </c>
      <c r="AB34" s="69">
        <v>3.1560000000000001</v>
      </c>
      <c r="AC34" s="38">
        <v>8.6539999999999999</v>
      </c>
      <c r="AD34" s="38">
        <v>8.5429999999999993</v>
      </c>
      <c r="AE34" s="38"/>
      <c r="AF34" s="69">
        <v>8.5429999999999993</v>
      </c>
      <c r="AG34" s="275">
        <v>20.059999999999999</v>
      </c>
      <c r="AH34" s="98">
        <v>680</v>
      </c>
      <c r="AI34" s="56">
        <v>17</v>
      </c>
    </row>
    <row r="35" spans="1:35" ht="20" customHeight="1" x14ac:dyDescent="0.25">
      <c r="A35" s="71">
        <v>507</v>
      </c>
      <c r="B35" s="71">
        <v>584</v>
      </c>
      <c r="C35" s="42" t="s">
        <v>94</v>
      </c>
      <c r="D35" s="68" t="s">
        <v>117</v>
      </c>
      <c r="E35" s="63">
        <v>38523</v>
      </c>
      <c r="F35" s="64" t="s">
        <v>39</v>
      </c>
      <c r="G35" s="64" t="s">
        <v>29</v>
      </c>
      <c r="H35" s="132">
        <v>183.3</v>
      </c>
      <c r="I35" s="132">
        <v>74.5</v>
      </c>
      <c r="J35" s="64">
        <v>240</v>
      </c>
      <c r="K35" s="64">
        <v>302</v>
      </c>
      <c r="L35" s="64">
        <v>318</v>
      </c>
      <c r="M35" s="64">
        <v>313</v>
      </c>
      <c r="N35" s="66">
        <v>62</v>
      </c>
      <c r="O35" s="66">
        <v>78</v>
      </c>
      <c r="P35" s="66">
        <v>73</v>
      </c>
      <c r="Q35" s="38">
        <v>1.204</v>
      </c>
      <c r="R35" s="38">
        <v>1.9079999999999999</v>
      </c>
      <c r="S35" s="38">
        <v>3.1280000000000001</v>
      </c>
      <c r="T35" s="38">
        <v>1.206</v>
      </c>
      <c r="U35" s="38">
        <v>1.8979999999999999</v>
      </c>
      <c r="V35" s="38">
        <v>3.11</v>
      </c>
      <c r="W35" s="38">
        <v>1.1930000000000001</v>
      </c>
      <c r="X35" s="38">
        <v>1.893</v>
      </c>
      <c r="Y35" s="38">
        <v>3.0990000000000002</v>
      </c>
      <c r="Z35" s="69">
        <v>1.1930000000000001</v>
      </c>
      <c r="AA35" s="69">
        <v>1.893</v>
      </c>
      <c r="AB35" s="69">
        <v>3.0990000000000002</v>
      </c>
      <c r="AC35" s="38">
        <v>8.8870000000000005</v>
      </c>
      <c r="AD35" s="38">
        <v>8.6479999999999997</v>
      </c>
      <c r="AE35" s="38">
        <v>8.4190000000000005</v>
      </c>
      <c r="AF35" s="69">
        <v>8.4190000000000005</v>
      </c>
      <c r="AG35" s="275">
        <v>21.03</v>
      </c>
      <c r="AH35" s="98">
        <v>880</v>
      </c>
      <c r="AI35" s="56">
        <v>16</v>
      </c>
    </row>
    <row r="36" spans="1:35" ht="20" customHeight="1" x14ac:dyDescent="0.25">
      <c r="A36" s="71">
        <v>508</v>
      </c>
      <c r="B36" s="71">
        <v>585</v>
      </c>
      <c r="C36" s="42" t="s">
        <v>118</v>
      </c>
      <c r="D36" s="68" t="s">
        <v>119</v>
      </c>
      <c r="E36" s="63">
        <v>38547</v>
      </c>
      <c r="F36" s="64" t="s">
        <v>39</v>
      </c>
      <c r="G36" s="64"/>
      <c r="H36" s="132">
        <v>192.4</v>
      </c>
      <c r="I36" s="132">
        <v>91.1</v>
      </c>
      <c r="J36" s="64">
        <v>259</v>
      </c>
      <c r="K36" s="64"/>
      <c r="L36" s="64"/>
      <c r="M36" s="64"/>
      <c r="N36" s="66"/>
      <c r="O36" s="66"/>
      <c r="P36" s="66"/>
      <c r="Q36" s="38"/>
      <c r="R36" s="38"/>
      <c r="S36" s="38"/>
      <c r="T36" s="38"/>
      <c r="U36" s="38"/>
      <c r="V36" s="38"/>
      <c r="W36" s="38"/>
      <c r="X36" s="38"/>
      <c r="Y36" s="38"/>
      <c r="Z36" s="69"/>
      <c r="AA36" s="69"/>
      <c r="AB36" s="69"/>
      <c r="AC36" s="38"/>
      <c r="AD36" s="38"/>
      <c r="AE36" s="38"/>
      <c r="AF36" s="69"/>
      <c r="AG36" s="275"/>
      <c r="AH36" s="98"/>
      <c r="AI36" s="56">
        <v>16</v>
      </c>
    </row>
    <row r="37" spans="1:35" ht="20" customHeight="1" x14ac:dyDescent="0.25">
      <c r="A37" s="71">
        <v>509</v>
      </c>
      <c r="B37" s="71">
        <v>586</v>
      </c>
      <c r="C37" s="42" t="s">
        <v>96</v>
      </c>
      <c r="D37" s="68" t="s">
        <v>120</v>
      </c>
      <c r="E37" s="63">
        <v>38706</v>
      </c>
      <c r="F37" s="64" t="s">
        <v>39</v>
      </c>
      <c r="G37" s="64" t="s">
        <v>60</v>
      </c>
      <c r="H37" s="132">
        <v>176.6</v>
      </c>
      <c r="I37" s="132">
        <v>71.8</v>
      </c>
      <c r="J37" s="64">
        <v>233</v>
      </c>
      <c r="K37" s="64">
        <v>300</v>
      </c>
      <c r="L37" s="64">
        <v>315</v>
      </c>
      <c r="M37" s="64">
        <v>296</v>
      </c>
      <c r="N37" s="66">
        <v>67</v>
      </c>
      <c r="O37" s="66">
        <v>82</v>
      </c>
      <c r="P37" s="66">
        <v>63</v>
      </c>
      <c r="Q37" s="38">
        <v>1.113</v>
      </c>
      <c r="R37" s="38">
        <v>1.804</v>
      </c>
      <c r="S37" s="38">
        <v>3.032</v>
      </c>
      <c r="T37" s="38">
        <v>1.1399999999999999</v>
      </c>
      <c r="U37" s="38">
        <v>1.847</v>
      </c>
      <c r="V37" s="38">
        <v>3.0470000000000002</v>
      </c>
      <c r="W37" s="38"/>
      <c r="X37" s="38"/>
      <c r="Y37" s="38"/>
      <c r="Z37" s="69">
        <v>1.113</v>
      </c>
      <c r="AA37" s="69">
        <v>1.804</v>
      </c>
      <c r="AB37" s="69">
        <v>3.032</v>
      </c>
      <c r="AC37" s="38">
        <v>8.3629999999999995</v>
      </c>
      <c r="AD37" s="38">
        <v>8.4629999999999992</v>
      </c>
      <c r="AE37" s="38">
        <v>8.1280000000000001</v>
      </c>
      <c r="AF37" s="69">
        <v>8.1280000000000001</v>
      </c>
      <c r="AG37" s="275">
        <v>20.04</v>
      </c>
      <c r="AH37" s="98">
        <v>600</v>
      </c>
      <c r="AI37" s="56">
        <v>18</v>
      </c>
    </row>
    <row r="38" spans="1:35" ht="20" customHeight="1" x14ac:dyDescent="0.25">
      <c r="A38" s="71">
        <v>510</v>
      </c>
      <c r="B38" s="71">
        <v>587</v>
      </c>
      <c r="C38" s="42" t="s">
        <v>121</v>
      </c>
      <c r="D38" s="68" t="s">
        <v>122</v>
      </c>
      <c r="E38" s="63">
        <v>38849</v>
      </c>
      <c r="F38" s="64" t="s">
        <v>39</v>
      </c>
      <c r="G38" s="64" t="s">
        <v>33</v>
      </c>
      <c r="H38" s="132">
        <v>187.3</v>
      </c>
      <c r="I38" s="132">
        <v>77.099999999999994</v>
      </c>
      <c r="J38" s="64">
        <v>246</v>
      </c>
      <c r="K38" s="64">
        <v>310</v>
      </c>
      <c r="L38" s="64">
        <v>318</v>
      </c>
      <c r="M38" s="64">
        <v>317</v>
      </c>
      <c r="N38" s="66">
        <v>64</v>
      </c>
      <c r="O38" s="66">
        <v>72</v>
      </c>
      <c r="P38" s="66">
        <v>71</v>
      </c>
      <c r="Q38" s="38">
        <v>1.175</v>
      </c>
      <c r="R38" s="38">
        <v>1.8959999999999999</v>
      </c>
      <c r="S38" s="38">
        <v>3.13</v>
      </c>
      <c r="T38" s="38">
        <v>1.1539999999999999</v>
      </c>
      <c r="U38" s="38">
        <v>1.8640000000000001</v>
      </c>
      <c r="V38" s="38">
        <v>3.1040000000000001</v>
      </c>
      <c r="W38" s="38">
        <v>1.167</v>
      </c>
      <c r="X38" s="38">
        <v>1.875</v>
      </c>
      <c r="Y38" s="38">
        <v>3.1139999999999999</v>
      </c>
      <c r="Z38" s="69">
        <v>1.1539999999999999</v>
      </c>
      <c r="AA38" s="69">
        <v>1.8640000000000001</v>
      </c>
      <c r="AB38" s="69">
        <v>3.1040000000000001</v>
      </c>
      <c r="AC38" s="38">
        <v>8.3179999999999996</v>
      </c>
      <c r="AD38" s="38">
        <v>8.2799999999999994</v>
      </c>
      <c r="AE38" s="38">
        <v>8.5399999999999991</v>
      </c>
      <c r="AF38" s="69">
        <v>8.2799999999999994</v>
      </c>
      <c r="AG38" s="275">
        <v>21.03</v>
      </c>
      <c r="AH38" s="98">
        <v>880</v>
      </c>
      <c r="AI38" s="56">
        <v>17</v>
      </c>
    </row>
    <row r="39" spans="1:35" ht="20" hidden="1" customHeight="1" x14ac:dyDescent="0.25">
      <c r="A39" s="71">
        <v>511</v>
      </c>
      <c r="B39" s="71"/>
      <c r="C39" s="42"/>
      <c r="D39" s="68"/>
      <c r="E39" s="63"/>
      <c r="F39" s="64"/>
      <c r="G39" s="64"/>
      <c r="H39" s="132"/>
      <c r="I39" s="132"/>
      <c r="J39" s="64"/>
      <c r="K39" s="64"/>
      <c r="L39" s="64"/>
      <c r="M39" s="64"/>
      <c r="N39" s="66"/>
      <c r="O39" s="66"/>
      <c r="P39" s="66"/>
      <c r="Q39" s="38"/>
      <c r="R39" s="38"/>
      <c r="S39" s="38"/>
      <c r="T39" s="38"/>
      <c r="U39" s="38"/>
      <c r="V39" s="38"/>
      <c r="W39" s="38"/>
      <c r="X39" s="38"/>
      <c r="Y39" s="38"/>
      <c r="Z39" s="69"/>
      <c r="AA39" s="69"/>
      <c r="AB39" s="69"/>
      <c r="AC39" s="38"/>
      <c r="AD39" s="38"/>
      <c r="AE39" s="38"/>
      <c r="AF39" s="69"/>
      <c r="AG39" s="275"/>
      <c r="AH39" s="98"/>
      <c r="AI39" s="56">
        <v>18</v>
      </c>
    </row>
    <row r="40" spans="1:35" ht="20" hidden="1" customHeight="1" x14ac:dyDescent="0.25">
      <c r="A40" s="71">
        <v>512</v>
      </c>
      <c r="B40" s="71"/>
      <c r="C40" s="42"/>
      <c r="D40" s="68"/>
      <c r="E40" s="63"/>
      <c r="F40" s="64"/>
      <c r="G40" s="64"/>
      <c r="H40" s="132"/>
      <c r="I40" s="132"/>
      <c r="J40" s="64"/>
      <c r="K40" s="64"/>
      <c r="L40" s="64"/>
      <c r="M40" s="64"/>
      <c r="N40" s="66"/>
      <c r="O40" s="66"/>
      <c r="P40" s="66"/>
      <c r="Q40" s="38"/>
      <c r="R40" s="38"/>
      <c r="S40" s="38"/>
      <c r="T40" s="38"/>
      <c r="U40" s="38"/>
      <c r="V40" s="38"/>
      <c r="W40" s="38"/>
      <c r="X40" s="38"/>
      <c r="Y40" s="38"/>
      <c r="Z40" s="69"/>
      <c r="AA40" s="69"/>
      <c r="AB40" s="69"/>
      <c r="AC40" s="38"/>
      <c r="AD40" s="38"/>
      <c r="AE40" s="38"/>
      <c r="AF40" s="69"/>
      <c r="AG40" s="275"/>
      <c r="AH40" s="98"/>
      <c r="AI40" s="56">
        <v>19</v>
      </c>
    </row>
    <row r="41" spans="1:35" ht="20" hidden="1" customHeight="1" x14ac:dyDescent="0.25">
      <c r="A41" s="71">
        <v>513</v>
      </c>
      <c r="B41" s="71"/>
      <c r="C41" s="42"/>
      <c r="D41" s="68"/>
      <c r="E41" s="63"/>
      <c r="F41" s="64"/>
      <c r="G41" s="64"/>
      <c r="H41" s="132"/>
      <c r="I41" s="132"/>
      <c r="J41" s="64"/>
      <c r="K41" s="64"/>
      <c r="L41" s="64"/>
      <c r="M41" s="64"/>
      <c r="N41" s="66"/>
      <c r="O41" s="66"/>
      <c r="P41" s="66"/>
      <c r="Q41" s="38"/>
      <c r="R41" s="38"/>
      <c r="S41" s="38"/>
      <c r="T41" s="38"/>
      <c r="U41" s="38"/>
      <c r="V41" s="38"/>
      <c r="W41" s="38"/>
      <c r="X41" s="38"/>
      <c r="Y41" s="38"/>
      <c r="Z41" s="69"/>
      <c r="AA41" s="69"/>
      <c r="AB41" s="69"/>
      <c r="AC41" s="38"/>
      <c r="AD41" s="38"/>
      <c r="AE41" s="38"/>
      <c r="AF41" s="69"/>
      <c r="AG41" s="275"/>
      <c r="AH41" s="98"/>
      <c r="AI41" s="56">
        <v>18</v>
      </c>
    </row>
    <row r="42" spans="1:35" ht="20" hidden="1" customHeight="1" x14ac:dyDescent="0.25">
      <c r="A42" s="71">
        <v>514</v>
      </c>
      <c r="B42" s="71"/>
      <c r="C42" s="42"/>
      <c r="D42" s="68"/>
      <c r="E42" s="63"/>
      <c r="F42" s="64"/>
      <c r="G42" s="64"/>
      <c r="H42" s="132"/>
      <c r="I42" s="132"/>
      <c r="J42" s="64"/>
      <c r="K42" s="64"/>
      <c r="L42" s="64"/>
      <c r="M42" s="64"/>
      <c r="N42" s="66"/>
      <c r="O42" s="66"/>
      <c r="P42" s="66"/>
      <c r="Q42" s="38"/>
      <c r="R42" s="38"/>
      <c r="S42" s="38"/>
      <c r="T42" s="38"/>
      <c r="U42" s="38"/>
      <c r="V42" s="38"/>
      <c r="W42" s="38"/>
      <c r="X42" s="38"/>
      <c r="Y42" s="38"/>
      <c r="Z42" s="69"/>
      <c r="AA42" s="69"/>
      <c r="AB42" s="69"/>
      <c r="AC42" s="38"/>
      <c r="AD42" s="38"/>
      <c r="AE42" s="38"/>
      <c r="AF42" s="69"/>
      <c r="AG42" s="275"/>
      <c r="AH42" s="98"/>
      <c r="AI42" s="56">
        <v>18</v>
      </c>
    </row>
    <row r="43" spans="1:35" ht="20" hidden="1" customHeight="1" x14ac:dyDescent="0.25">
      <c r="A43" s="71">
        <v>515</v>
      </c>
      <c r="B43" s="71"/>
      <c r="C43" s="42"/>
      <c r="D43" s="68"/>
      <c r="E43" s="63"/>
      <c r="F43" s="64"/>
      <c r="G43" s="64"/>
      <c r="H43" s="132"/>
      <c r="I43" s="132"/>
      <c r="J43" s="64"/>
      <c r="K43" s="64"/>
      <c r="L43" s="64"/>
      <c r="M43" s="64"/>
      <c r="N43" s="66"/>
      <c r="O43" s="66"/>
      <c r="P43" s="66"/>
      <c r="Q43" s="38"/>
      <c r="R43" s="38"/>
      <c r="S43" s="38"/>
      <c r="T43" s="38"/>
      <c r="U43" s="38"/>
      <c r="V43" s="38"/>
      <c r="W43" s="38"/>
      <c r="X43" s="38"/>
      <c r="Y43" s="38"/>
      <c r="Z43" s="69"/>
      <c r="AA43" s="69"/>
      <c r="AB43" s="69"/>
      <c r="AC43" s="38"/>
      <c r="AD43" s="38"/>
      <c r="AE43" s="38"/>
      <c r="AF43" s="69"/>
      <c r="AG43" s="275"/>
      <c r="AH43" s="98"/>
      <c r="AI43" s="56">
        <v>17</v>
      </c>
    </row>
    <row r="44" spans="1:35" ht="20" hidden="1" customHeight="1" x14ac:dyDescent="0.25">
      <c r="A44" s="71">
        <v>516</v>
      </c>
      <c r="B44" s="71"/>
      <c r="C44" s="42"/>
      <c r="D44" s="68"/>
      <c r="E44" s="63"/>
      <c r="F44" s="64"/>
      <c r="G44" s="64"/>
      <c r="H44" s="132"/>
      <c r="I44" s="132"/>
      <c r="J44" s="64"/>
      <c r="K44" s="64"/>
      <c r="L44" s="64"/>
      <c r="M44" s="64"/>
      <c r="N44" s="66"/>
      <c r="O44" s="66"/>
      <c r="P44" s="66"/>
      <c r="Q44" s="38"/>
      <c r="R44" s="38"/>
      <c r="S44" s="38"/>
      <c r="T44" s="38"/>
      <c r="U44" s="38"/>
      <c r="V44" s="38"/>
      <c r="W44" s="38"/>
      <c r="X44" s="38"/>
      <c r="Y44" s="38"/>
      <c r="Z44" s="69"/>
      <c r="AA44" s="69"/>
      <c r="AB44" s="69"/>
      <c r="AC44" s="38"/>
      <c r="AD44" s="38"/>
      <c r="AE44" s="38"/>
      <c r="AF44" s="69"/>
      <c r="AG44" s="275"/>
      <c r="AH44" s="98"/>
      <c r="AI44" s="56">
        <v>17</v>
      </c>
    </row>
    <row r="45" spans="1:35" ht="20" hidden="1" customHeight="1" x14ac:dyDescent="0.25">
      <c r="A45" s="71">
        <v>517</v>
      </c>
      <c r="B45" s="71"/>
      <c r="C45" s="42"/>
      <c r="D45" s="68"/>
      <c r="E45" s="63"/>
      <c r="F45" s="64"/>
      <c r="G45" s="64"/>
      <c r="H45" s="132"/>
      <c r="I45" s="132"/>
      <c r="J45" s="64"/>
      <c r="K45" s="64"/>
      <c r="L45" s="64"/>
      <c r="M45" s="64"/>
      <c r="N45" s="66"/>
      <c r="O45" s="66"/>
      <c r="P45" s="66"/>
      <c r="Q45" s="38"/>
      <c r="R45" s="38"/>
      <c r="S45" s="38"/>
      <c r="T45" s="38"/>
      <c r="U45" s="38"/>
      <c r="V45" s="38"/>
      <c r="W45" s="38"/>
      <c r="X45" s="38"/>
      <c r="Y45" s="38"/>
      <c r="Z45" s="69"/>
      <c r="AA45" s="69"/>
      <c r="AB45" s="69"/>
      <c r="AC45" s="38"/>
      <c r="AD45" s="38"/>
      <c r="AE45" s="38"/>
      <c r="AF45" s="69"/>
      <c r="AG45" s="275"/>
      <c r="AH45" s="98"/>
      <c r="AI45" s="56">
        <v>17</v>
      </c>
    </row>
    <row r="46" spans="1:35" ht="20" hidden="1" customHeight="1" x14ac:dyDescent="0.25">
      <c r="A46" s="71">
        <v>518</v>
      </c>
      <c r="B46" s="71"/>
      <c r="C46" s="42"/>
      <c r="D46" s="68"/>
      <c r="E46" s="63"/>
      <c r="F46" s="64"/>
      <c r="G46" s="64"/>
      <c r="H46" s="132"/>
      <c r="I46" s="132"/>
      <c r="J46" s="64"/>
      <c r="K46" s="64"/>
      <c r="L46" s="64"/>
      <c r="M46" s="64"/>
      <c r="N46" s="66"/>
      <c r="O46" s="66"/>
      <c r="P46" s="66"/>
      <c r="Q46" s="38"/>
      <c r="R46" s="38"/>
      <c r="S46" s="38"/>
      <c r="T46" s="38"/>
      <c r="U46" s="38"/>
      <c r="V46" s="38"/>
      <c r="W46" s="38"/>
      <c r="X46" s="38"/>
      <c r="Y46" s="38"/>
      <c r="Z46" s="69"/>
      <c r="AA46" s="69"/>
      <c r="AB46" s="69"/>
      <c r="AC46" s="38"/>
      <c r="AD46" s="38"/>
      <c r="AE46" s="38"/>
      <c r="AF46" s="69"/>
      <c r="AG46" s="275"/>
      <c r="AH46" s="98"/>
      <c r="AI46" s="56">
        <v>17</v>
      </c>
    </row>
    <row r="47" spans="1:35" ht="20" hidden="1" customHeight="1" x14ac:dyDescent="0.25">
      <c r="A47" s="71">
        <v>519</v>
      </c>
      <c r="B47" s="71"/>
      <c r="C47" s="42"/>
      <c r="D47" s="68"/>
      <c r="E47" s="63"/>
      <c r="F47" s="64"/>
      <c r="G47" s="64"/>
      <c r="H47" s="132"/>
      <c r="I47" s="132"/>
      <c r="J47" s="64"/>
      <c r="K47" s="64"/>
      <c r="L47" s="64"/>
      <c r="M47" s="64"/>
      <c r="N47" s="66"/>
      <c r="O47" s="66"/>
      <c r="P47" s="66"/>
      <c r="Q47" s="38"/>
      <c r="R47" s="38"/>
      <c r="S47" s="38"/>
      <c r="T47" s="38"/>
      <c r="U47" s="38"/>
      <c r="V47" s="38"/>
      <c r="W47" s="38"/>
      <c r="X47" s="38"/>
      <c r="Y47" s="38"/>
      <c r="Z47" s="69"/>
      <c r="AA47" s="69"/>
      <c r="AB47" s="69"/>
      <c r="AC47" s="38"/>
      <c r="AD47" s="38"/>
      <c r="AE47" s="38"/>
      <c r="AF47" s="69"/>
      <c r="AG47" s="275"/>
      <c r="AH47" s="98"/>
      <c r="AI47" s="56">
        <v>18</v>
      </c>
    </row>
    <row r="48" spans="1:35" ht="20" hidden="1" customHeight="1" x14ac:dyDescent="0.25">
      <c r="A48" s="71">
        <v>520</v>
      </c>
      <c r="B48" s="71"/>
      <c r="C48" s="42"/>
      <c r="D48" s="68"/>
      <c r="E48" s="63"/>
      <c r="F48" s="64"/>
      <c r="G48" s="64"/>
      <c r="H48" s="132"/>
      <c r="I48" s="132"/>
      <c r="J48" s="64"/>
      <c r="K48" s="64"/>
      <c r="L48" s="64"/>
      <c r="M48" s="64"/>
      <c r="N48" s="66"/>
      <c r="O48" s="66"/>
      <c r="P48" s="66"/>
      <c r="Q48" s="38"/>
      <c r="R48" s="38"/>
      <c r="S48" s="38"/>
      <c r="T48" s="38"/>
      <c r="U48" s="38"/>
      <c r="V48" s="38"/>
      <c r="W48" s="38"/>
      <c r="X48" s="38"/>
      <c r="Y48" s="38"/>
      <c r="Z48" s="69"/>
      <c r="AA48" s="69"/>
      <c r="AB48" s="69"/>
      <c r="AC48" s="38"/>
      <c r="AD48" s="38"/>
      <c r="AE48" s="38"/>
      <c r="AF48" s="69"/>
      <c r="AG48" s="275"/>
      <c r="AH48" s="98"/>
      <c r="AI48" s="56">
        <v>19</v>
      </c>
    </row>
    <row r="49" spans="2:35" ht="15.5" customHeight="1" x14ac:dyDescent="0.25">
      <c r="B49" s="31"/>
      <c r="C49" s="31"/>
      <c r="D49" s="7" t="s">
        <v>30</v>
      </c>
      <c r="E49" s="8"/>
      <c r="F49" s="31"/>
      <c r="G49" s="31"/>
      <c r="H49" s="34">
        <f>AVERAGE(H3:H48)</f>
        <v>184.54166666666671</v>
      </c>
      <c r="I49" s="34"/>
      <c r="J49" s="33">
        <f t="shared" ref="J49:AF49" si="0">AVERAGE(J3:J48)</f>
        <v>243.08333333333334</v>
      </c>
      <c r="K49" s="33">
        <f t="shared" si="0"/>
        <v>302.5</v>
      </c>
      <c r="L49" s="33">
        <f t="shared" si="0"/>
        <v>316.41176470588238</v>
      </c>
      <c r="M49" s="33">
        <f t="shared" si="0"/>
        <v>314.11764705882354</v>
      </c>
      <c r="N49" s="34">
        <f t="shared" si="0"/>
        <v>60.617647058823529</v>
      </c>
      <c r="O49" s="34">
        <f t="shared" si="0"/>
        <v>74.529411764705884</v>
      </c>
      <c r="P49" s="34">
        <f t="shared" si="0"/>
        <v>72.235294117647058</v>
      </c>
      <c r="Q49" s="175">
        <f t="shared" si="0"/>
        <v>1.1618529411764709</v>
      </c>
      <c r="R49" s="175">
        <f t="shared" si="0"/>
        <v>1.8798529411764708</v>
      </c>
      <c r="S49" s="175">
        <f t="shared" si="0"/>
        <v>3.1146176470588225</v>
      </c>
      <c r="T49" s="175">
        <f t="shared" si="0"/>
        <v>1.154333333333333</v>
      </c>
      <c r="U49" s="175">
        <f t="shared" si="0"/>
        <v>1.8734545454545455</v>
      </c>
      <c r="V49" s="175">
        <f t="shared" si="0"/>
        <v>3.0956969696969696</v>
      </c>
      <c r="W49" s="175">
        <f t="shared" si="0"/>
        <v>1.1560999999999999</v>
      </c>
      <c r="X49" s="175">
        <f t="shared" si="0"/>
        <v>1.8773666666666669</v>
      </c>
      <c r="Y49" s="175">
        <f t="shared" si="0"/>
        <v>3.0914666666666677</v>
      </c>
      <c r="Z49" s="175">
        <f t="shared" si="0"/>
        <v>1.1382941176470587</v>
      </c>
      <c r="AA49" s="175">
        <f t="shared" si="0"/>
        <v>1.8581764705882358</v>
      </c>
      <c r="AB49" s="175">
        <f t="shared" si="0"/>
        <v>3.079764705882353</v>
      </c>
      <c r="AC49" s="175">
        <f t="shared" si="0"/>
        <v>8.5223529411764698</v>
      </c>
      <c r="AD49" s="175">
        <f t="shared" si="0"/>
        <v>8.4776060606060604</v>
      </c>
      <c r="AE49" s="175">
        <f t="shared" si="0"/>
        <v>8.51991304347826</v>
      </c>
      <c r="AF49" s="175">
        <f t="shared" si="0"/>
        <v>8.4181176470588213</v>
      </c>
      <c r="AG49" s="32">
        <v>20.059999999999999</v>
      </c>
      <c r="AH49" s="33">
        <f>AVERAGE(AH3:AH48)</f>
        <v>675.29411764705878</v>
      </c>
      <c r="AI49" s="56" t="e">
        <f>CONCATENATE(#REF! &amp; "." &amp; AH49)</f>
        <v>#REF!</v>
      </c>
    </row>
    <row r="50" spans="2:35" ht="15.5" customHeight="1" x14ac:dyDescent="0.25">
      <c r="B50" s="31"/>
      <c r="C50" s="31"/>
      <c r="D50" s="7" t="s">
        <v>31</v>
      </c>
      <c r="E50" s="8"/>
      <c r="F50" s="31"/>
      <c r="G50" s="31"/>
      <c r="H50" s="34">
        <f>MAX(H3:H48)</f>
        <v>206.1</v>
      </c>
      <c r="I50" s="34"/>
      <c r="J50" s="33">
        <f t="shared" ref="J50:AF50" si="1">MAX(J3:J48)</f>
        <v>274</v>
      </c>
      <c r="K50" s="33">
        <f t="shared" si="1"/>
        <v>328</v>
      </c>
      <c r="L50" s="33">
        <f t="shared" si="1"/>
        <v>345</v>
      </c>
      <c r="M50" s="33">
        <f t="shared" si="1"/>
        <v>344</v>
      </c>
      <c r="N50" s="34">
        <f t="shared" si="1"/>
        <v>73</v>
      </c>
      <c r="O50" s="34">
        <f t="shared" si="1"/>
        <v>91</v>
      </c>
      <c r="P50" s="34">
        <f t="shared" si="1"/>
        <v>92</v>
      </c>
      <c r="Q50" s="175">
        <f t="shared" si="1"/>
        <v>1.252</v>
      </c>
      <c r="R50" s="175">
        <f t="shared" si="1"/>
        <v>1.992</v>
      </c>
      <c r="S50" s="175">
        <f t="shared" si="1"/>
        <v>3.2669999999999999</v>
      </c>
      <c r="T50" s="175">
        <f t="shared" si="1"/>
        <v>1.2410000000000001</v>
      </c>
      <c r="U50" s="175">
        <f t="shared" si="1"/>
        <v>1.99</v>
      </c>
      <c r="V50" s="175">
        <f t="shared" si="1"/>
        <v>3.3050000000000002</v>
      </c>
      <c r="W50" s="175">
        <f t="shared" si="1"/>
        <v>1.3839999999999999</v>
      </c>
      <c r="X50" s="175">
        <f t="shared" si="1"/>
        <v>2.137</v>
      </c>
      <c r="Y50" s="175">
        <f t="shared" si="1"/>
        <v>3.2829999999999999</v>
      </c>
      <c r="Z50" s="175">
        <f t="shared" si="1"/>
        <v>1.236</v>
      </c>
      <c r="AA50" s="175">
        <f t="shared" si="1"/>
        <v>1.9790000000000001</v>
      </c>
      <c r="AB50" s="175">
        <f t="shared" si="1"/>
        <v>3.2410000000000001</v>
      </c>
      <c r="AC50" s="175">
        <f t="shared" si="1"/>
        <v>9.0969999999999995</v>
      </c>
      <c r="AD50" s="175">
        <f t="shared" si="1"/>
        <v>9.1620000000000008</v>
      </c>
      <c r="AE50" s="175">
        <f t="shared" si="1"/>
        <v>9.1229999999999993</v>
      </c>
      <c r="AF50" s="175">
        <f t="shared" si="1"/>
        <v>9.0299999999999994</v>
      </c>
      <c r="AG50" s="32">
        <v>22.01</v>
      </c>
      <c r="AH50" s="33">
        <f>MAX(AH3:AH48)</f>
        <v>1120</v>
      </c>
      <c r="AI50" s="56" t="e">
        <f>CONCATENATE(#REF! &amp; "." &amp; AH50)</f>
        <v>#REF!</v>
      </c>
    </row>
    <row r="51" spans="2:35" ht="15.5" customHeight="1" x14ac:dyDescent="0.25">
      <c r="B51" s="31"/>
      <c r="C51" s="31"/>
      <c r="D51" s="7" t="s">
        <v>32</v>
      </c>
      <c r="E51" s="8"/>
      <c r="F51" s="31"/>
      <c r="G51" s="31"/>
      <c r="H51" s="34">
        <f>MIN(H3:H48)</f>
        <v>173.1</v>
      </c>
      <c r="I51" s="34"/>
      <c r="J51" s="33">
        <f t="shared" ref="J51:AF51" si="2">MIN(J3:J48)</f>
        <v>227</v>
      </c>
      <c r="K51" s="33">
        <f t="shared" si="2"/>
        <v>282</v>
      </c>
      <c r="L51" s="33">
        <f t="shared" si="2"/>
        <v>284</v>
      </c>
      <c r="M51" s="33">
        <f t="shared" si="2"/>
        <v>296</v>
      </c>
      <c r="N51" s="34">
        <f t="shared" si="2"/>
        <v>51</v>
      </c>
      <c r="O51" s="34">
        <f t="shared" si="2"/>
        <v>55</v>
      </c>
      <c r="P51" s="34">
        <f t="shared" si="2"/>
        <v>59</v>
      </c>
      <c r="Q51" s="175">
        <f t="shared" si="2"/>
        <v>1.0649999999999999</v>
      </c>
      <c r="R51" s="175">
        <f t="shared" si="2"/>
        <v>1.764</v>
      </c>
      <c r="S51" s="175">
        <f t="shared" si="2"/>
        <v>2.9790000000000001</v>
      </c>
      <c r="T51" s="175">
        <f t="shared" si="2"/>
        <v>1.0489999999999999</v>
      </c>
      <c r="U51" s="175">
        <f t="shared" si="2"/>
        <v>1.772</v>
      </c>
      <c r="V51" s="175">
        <f t="shared" si="2"/>
        <v>2.9420000000000002</v>
      </c>
      <c r="W51" s="175">
        <f t="shared" si="2"/>
        <v>1.0669999999999999</v>
      </c>
      <c r="X51" s="175">
        <f t="shared" si="2"/>
        <v>1.7809999999999999</v>
      </c>
      <c r="Y51" s="175">
        <f t="shared" si="2"/>
        <v>2.9529999999999998</v>
      </c>
      <c r="Z51" s="175">
        <f t="shared" si="2"/>
        <v>1.0489999999999999</v>
      </c>
      <c r="AA51" s="175">
        <f t="shared" si="2"/>
        <v>1.764</v>
      </c>
      <c r="AB51" s="175">
        <f t="shared" si="2"/>
        <v>2.9420000000000002</v>
      </c>
      <c r="AC51" s="175">
        <f t="shared" si="2"/>
        <v>8.0109999999999992</v>
      </c>
      <c r="AD51" s="175">
        <f t="shared" si="2"/>
        <v>7.8419999999999996</v>
      </c>
      <c r="AE51" s="175">
        <f t="shared" si="2"/>
        <v>7.9829999999999997</v>
      </c>
      <c r="AF51" s="175">
        <f t="shared" si="2"/>
        <v>7.8419999999999996</v>
      </c>
      <c r="AG51" s="32">
        <v>19.02</v>
      </c>
      <c r="AH51" s="33">
        <f>MIN(AH3:AH48)</f>
        <v>360</v>
      </c>
      <c r="AI51" s="56" t="e">
        <f>CONCATENATE(#REF! &amp; "." &amp; AH51)</f>
        <v>#REF!</v>
      </c>
    </row>
    <row r="52" spans="2:35" ht="4.5" customHeight="1" x14ac:dyDescent="0.25">
      <c r="B52" s="49"/>
      <c r="C52" s="42"/>
      <c r="D52" s="68"/>
      <c r="E52" s="154"/>
      <c r="F52" s="42"/>
      <c r="G52" s="42"/>
      <c r="H52" s="153"/>
      <c r="I52" s="153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153"/>
      <c r="AA52" s="153"/>
      <c r="AB52" s="153"/>
      <c r="AC52" s="42"/>
      <c r="AD52" s="42"/>
      <c r="AE52" s="42"/>
      <c r="AF52" s="153"/>
      <c r="AG52" s="152"/>
      <c r="AH52" s="151"/>
      <c r="AI52" s="56" t="e">
        <f>CONCATENATE(AF52 &amp; "." &amp;#REF!)</f>
        <v>#REF!</v>
      </c>
    </row>
    <row r="53" spans="2:35" hidden="1" x14ac:dyDescent="0.35">
      <c r="D53" s="27"/>
      <c r="E53" s="27"/>
      <c r="N53" s="27"/>
      <c r="O53" s="27"/>
      <c r="P53" s="27"/>
      <c r="Z53" s="27"/>
      <c r="AA53" s="27"/>
      <c r="AB53" s="27"/>
      <c r="AF53" s="27"/>
      <c r="AG53" s="127"/>
      <c r="AH53" s="27"/>
    </row>
    <row r="54" spans="2:35" hidden="1" x14ac:dyDescent="0.35">
      <c r="D54" s="27"/>
      <c r="E54" s="27"/>
      <c r="N54" s="27"/>
      <c r="O54" s="27"/>
      <c r="P54" s="27"/>
      <c r="Z54" s="27"/>
      <c r="AA54" s="27"/>
      <c r="AB54" s="27"/>
      <c r="AF54" s="27"/>
      <c r="AG54" s="127"/>
      <c r="AH54" s="27"/>
    </row>
    <row r="55" spans="2:35" hidden="1" x14ac:dyDescent="0.35">
      <c r="D55" s="27"/>
      <c r="E55" s="27"/>
      <c r="N55" s="27"/>
      <c r="O55" s="27"/>
      <c r="P55" s="27"/>
      <c r="Z55" s="27"/>
      <c r="AA55" s="27"/>
      <c r="AB55" s="27"/>
      <c r="AF55" s="27"/>
      <c r="AG55" s="127"/>
      <c r="AH55" s="27"/>
    </row>
    <row r="56" spans="2:35" hidden="1" x14ac:dyDescent="0.35">
      <c r="D56" s="27"/>
      <c r="E56" s="27"/>
      <c r="N56" s="27"/>
      <c r="O56" s="27"/>
      <c r="P56" s="27"/>
      <c r="Z56" s="27"/>
      <c r="AA56" s="27"/>
      <c r="AB56" s="27"/>
      <c r="AF56" s="27"/>
      <c r="AG56" s="127"/>
      <c r="AH56" s="27"/>
    </row>
    <row r="57" spans="2:35" hidden="1" x14ac:dyDescent="0.35">
      <c r="D57" s="27"/>
      <c r="E57" s="27"/>
      <c r="N57" s="27"/>
      <c r="O57" s="27"/>
      <c r="P57" s="27"/>
      <c r="Z57" s="27"/>
      <c r="AA57" s="27"/>
      <c r="AB57" s="27"/>
      <c r="AF57" s="27"/>
      <c r="AG57" s="127"/>
      <c r="AH57" s="27"/>
    </row>
    <row r="58" spans="2:35" hidden="1" x14ac:dyDescent="0.35">
      <c r="D58" s="27"/>
      <c r="E58" s="27"/>
      <c r="N58" s="27"/>
      <c r="O58" s="27"/>
      <c r="P58" s="27"/>
      <c r="Z58" s="27"/>
      <c r="AA58" s="27"/>
      <c r="AB58" s="27"/>
      <c r="AF58" s="27"/>
      <c r="AG58" s="127"/>
      <c r="AH58" s="27"/>
    </row>
    <row r="59" spans="2:35" hidden="1" x14ac:dyDescent="0.35">
      <c r="D59" s="27"/>
      <c r="E59" s="27"/>
      <c r="N59" s="27"/>
      <c r="O59" s="27"/>
      <c r="P59" s="27"/>
      <c r="Z59" s="27"/>
      <c r="AA59" s="27"/>
      <c r="AB59" s="27"/>
      <c r="AF59" s="27"/>
      <c r="AG59" s="127"/>
      <c r="AH59" s="27"/>
    </row>
    <row r="60" spans="2:35" hidden="1" x14ac:dyDescent="0.35">
      <c r="D60" s="27"/>
      <c r="E60" s="27"/>
      <c r="N60" s="27"/>
      <c r="O60" s="27"/>
      <c r="P60" s="27"/>
      <c r="Z60" s="27"/>
      <c r="AA60" s="27"/>
      <c r="AB60" s="27"/>
      <c r="AF60" s="27"/>
      <c r="AG60" s="127"/>
      <c r="AH60" s="27"/>
    </row>
    <row r="61" spans="2:35" hidden="1" x14ac:dyDescent="0.35">
      <c r="D61" s="27"/>
      <c r="E61" s="27"/>
      <c r="N61" s="27"/>
      <c r="O61" s="27"/>
      <c r="P61" s="27"/>
      <c r="Z61" s="27"/>
      <c r="AA61" s="27"/>
      <c r="AB61" s="27"/>
      <c r="AF61" s="27"/>
      <c r="AG61" s="127"/>
      <c r="AH61" s="27"/>
    </row>
    <row r="62" spans="2:35" hidden="1" x14ac:dyDescent="0.35">
      <c r="D62" s="27"/>
      <c r="E62" s="27"/>
      <c r="N62" s="27"/>
      <c r="O62" s="27"/>
      <c r="P62" s="27"/>
      <c r="Z62" s="27"/>
      <c r="AA62" s="27"/>
      <c r="AB62" s="27"/>
      <c r="AF62" s="27"/>
      <c r="AG62" s="127"/>
      <c r="AH62" s="27"/>
    </row>
    <row r="63" spans="2:35" hidden="1" x14ac:dyDescent="0.35">
      <c r="D63" s="27"/>
      <c r="E63" s="27"/>
      <c r="N63" s="27"/>
      <c r="O63" s="27"/>
      <c r="P63" s="27"/>
      <c r="Z63" s="27"/>
      <c r="AA63" s="27"/>
      <c r="AB63" s="27"/>
      <c r="AF63" s="27"/>
      <c r="AG63" s="127"/>
      <c r="AH63" s="27"/>
    </row>
    <row r="64" spans="2:35" hidden="1" x14ac:dyDescent="0.35">
      <c r="D64" s="27"/>
      <c r="E64" s="27"/>
      <c r="N64" s="27"/>
      <c r="O64" s="27"/>
      <c r="P64" s="27"/>
      <c r="Z64" s="27"/>
      <c r="AA64" s="27"/>
      <c r="AB64" s="27"/>
      <c r="AF64" s="27"/>
      <c r="AG64" s="127"/>
      <c r="AH64" s="27"/>
    </row>
    <row r="65" spans="4:34" hidden="1" x14ac:dyDescent="0.35">
      <c r="D65" s="27"/>
      <c r="E65" s="27"/>
      <c r="N65" s="27"/>
      <c r="O65" s="27"/>
      <c r="P65" s="27"/>
      <c r="Z65" s="27"/>
      <c r="AA65" s="27"/>
      <c r="AB65" s="27"/>
      <c r="AF65" s="27"/>
      <c r="AG65" s="127"/>
      <c r="AH65" s="27"/>
    </row>
    <row r="66" spans="4:34" hidden="1" x14ac:dyDescent="0.35">
      <c r="D66" s="27"/>
      <c r="E66" s="27"/>
      <c r="N66" s="27"/>
      <c r="O66" s="27"/>
      <c r="P66" s="27"/>
      <c r="Z66" s="27"/>
      <c r="AA66" s="27"/>
      <c r="AB66" s="27"/>
      <c r="AF66" s="27"/>
      <c r="AG66" s="127"/>
      <c r="AH66" s="27"/>
    </row>
    <row r="67" spans="4:34" hidden="1" x14ac:dyDescent="0.35">
      <c r="D67" s="27"/>
      <c r="E67" s="27"/>
      <c r="N67" s="27"/>
      <c r="O67" s="27"/>
      <c r="P67" s="27"/>
      <c r="Z67" s="27"/>
      <c r="AA67" s="27"/>
      <c r="AB67" s="27"/>
      <c r="AF67" s="27"/>
      <c r="AG67" s="127"/>
      <c r="AH67" s="27"/>
    </row>
    <row r="68" spans="4:34" hidden="1" x14ac:dyDescent="0.35">
      <c r="D68" s="27"/>
      <c r="E68" s="27"/>
      <c r="N68" s="27"/>
      <c r="O68" s="27"/>
      <c r="P68" s="27"/>
      <c r="Z68" s="27"/>
      <c r="AA68" s="27"/>
      <c r="AB68" s="27"/>
      <c r="AF68" s="27"/>
      <c r="AG68" s="127"/>
      <c r="AH68" s="27"/>
    </row>
    <row r="69" spans="4:34" hidden="1" x14ac:dyDescent="0.35">
      <c r="D69" s="27"/>
      <c r="E69" s="27"/>
      <c r="N69" s="27"/>
      <c r="O69" s="27"/>
      <c r="P69" s="27"/>
      <c r="Z69" s="27"/>
      <c r="AA69" s="27"/>
      <c r="AB69" s="27"/>
      <c r="AF69" s="27"/>
      <c r="AG69" s="127"/>
      <c r="AH69" s="27"/>
    </row>
    <row r="70" spans="4:34" hidden="1" x14ac:dyDescent="0.35">
      <c r="D70" s="27"/>
      <c r="E70" s="27"/>
      <c r="N70" s="27"/>
      <c r="O70" s="27"/>
      <c r="P70" s="27"/>
      <c r="Z70" s="27"/>
      <c r="AA70" s="27"/>
      <c r="AB70" s="27"/>
      <c r="AF70" s="27"/>
      <c r="AG70" s="127"/>
      <c r="AH70" s="27"/>
    </row>
    <row r="71" spans="4:34" hidden="1" x14ac:dyDescent="0.35">
      <c r="D71" s="27"/>
      <c r="E71" s="27"/>
      <c r="N71" s="27"/>
      <c r="O71" s="27"/>
      <c r="P71" s="27"/>
      <c r="Z71" s="27"/>
      <c r="AA71" s="27"/>
      <c r="AB71" s="27"/>
      <c r="AF71" s="27"/>
      <c r="AG71" s="127"/>
      <c r="AH71" s="27"/>
    </row>
    <row r="72" spans="4:34" hidden="1" x14ac:dyDescent="0.35">
      <c r="D72" s="27"/>
      <c r="E72" s="27"/>
      <c r="N72" s="27"/>
      <c r="O72" s="27"/>
      <c r="P72" s="27"/>
      <c r="Z72" s="27"/>
      <c r="AA72" s="27"/>
      <c r="AB72" s="27"/>
      <c r="AF72" s="27"/>
      <c r="AG72" s="127"/>
      <c r="AH72" s="27"/>
    </row>
    <row r="73" spans="4:34" hidden="1" x14ac:dyDescent="0.35">
      <c r="D73" s="27"/>
      <c r="E73" s="27"/>
      <c r="N73" s="27"/>
      <c r="O73" s="27"/>
      <c r="P73" s="27"/>
      <c r="Z73" s="27"/>
      <c r="AA73" s="27"/>
      <c r="AB73" s="27"/>
      <c r="AF73" s="27"/>
      <c r="AG73" s="127"/>
      <c r="AH73" s="27"/>
    </row>
    <row r="74" spans="4:34" hidden="1" x14ac:dyDescent="0.35">
      <c r="D74" s="27"/>
      <c r="E74" s="27"/>
      <c r="N74" s="27"/>
      <c r="O74" s="27"/>
      <c r="P74" s="27"/>
      <c r="Z74" s="27"/>
      <c r="AA74" s="27"/>
      <c r="AB74" s="27"/>
      <c r="AF74" s="27"/>
      <c r="AG74" s="127"/>
      <c r="AH74" s="27"/>
    </row>
    <row r="75" spans="4:34" hidden="1" x14ac:dyDescent="0.35">
      <c r="D75" s="27"/>
      <c r="E75" s="27"/>
      <c r="N75" s="27"/>
      <c r="O75" s="27"/>
      <c r="P75" s="27"/>
      <c r="Z75" s="27"/>
      <c r="AA75" s="27"/>
      <c r="AB75" s="27"/>
      <c r="AF75" s="27"/>
      <c r="AG75" s="127"/>
      <c r="AH75" s="27"/>
    </row>
    <row r="76" spans="4:34" hidden="1" x14ac:dyDescent="0.35">
      <c r="D76" s="27"/>
      <c r="E76" s="27"/>
      <c r="N76" s="27"/>
      <c r="O76" s="27"/>
      <c r="P76" s="27"/>
      <c r="Z76" s="27"/>
      <c r="AA76" s="27"/>
      <c r="AB76" s="27"/>
      <c r="AF76" s="27"/>
      <c r="AG76" s="127"/>
      <c r="AH76" s="27"/>
    </row>
    <row r="77" spans="4:34" hidden="1" x14ac:dyDescent="0.35">
      <c r="D77" s="27"/>
      <c r="E77" s="27"/>
      <c r="N77" s="27"/>
      <c r="O77" s="27"/>
      <c r="P77" s="27"/>
      <c r="Z77" s="27"/>
      <c r="AA77" s="27"/>
      <c r="AB77" s="27"/>
      <c r="AF77" s="27"/>
      <c r="AG77" s="127"/>
      <c r="AH77" s="27"/>
    </row>
    <row r="78" spans="4:34" hidden="1" x14ac:dyDescent="0.35">
      <c r="D78" s="27"/>
      <c r="E78" s="27"/>
      <c r="N78" s="27"/>
      <c r="O78" s="27"/>
      <c r="P78" s="27"/>
      <c r="Z78" s="27"/>
      <c r="AA78" s="27"/>
      <c r="AB78" s="27"/>
      <c r="AF78" s="27"/>
      <c r="AG78" s="127"/>
      <c r="AH78" s="27"/>
    </row>
    <row r="79" spans="4:34" hidden="1" x14ac:dyDescent="0.35">
      <c r="D79" s="27"/>
      <c r="E79" s="27"/>
      <c r="N79" s="27"/>
      <c r="O79" s="27"/>
      <c r="P79" s="27"/>
      <c r="Z79" s="27"/>
      <c r="AA79" s="27"/>
      <c r="AB79" s="27"/>
      <c r="AF79" s="27"/>
      <c r="AG79" s="127"/>
      <c r="AH79" s="27"/>
    </row>
    <row r="80" spans="4:34" hidden="1" x14ac:dyDescent="0.35">
      <c r="D80" s="27"/>
      <c r="E80" s="27"/>
      <c r="N80" s="27"/>
      <c r="O80" s="27"/>
      <c r="P80" s="27"/>
      <c r="Z80" s="27"/>
      <c r="AA80" s="27"/>
      <c r="AB80" s="27"/>
      <c r="AF80" s="27"/>
      <c r="AG80" s="127"/>
      <c r="AH80" s="27"/>
    </row>
    <row r="81" spans="4:34" hidden="1" x14ac:dyDescent="0.35">
      <c r="D81" s="27"/>
      <c r="E81" s="27"/>
      <c r="N81" s="27"/>
      <c r="O81" s="27"/>
      <c r="P81" s="27"/>
      <c r="Z81" s="27"/>
      <c r="AA81" s="27"/>
      <c r="AB81" s="27"/>
      <c r="AF81" s="27"/>
      <c r="AG81" s="127"/>
      <c r="AH81" s="27"/>
    </row>
    <row r="82" spans="4:34" hidden="1" x14ac:dyDescent="0.35">
      <c r="D82" s="27"/>
      <c r="E82" s="27"/>
      <c r="N82" s="27"/>
      <c r="O82" s="27"/>
      <c r="P82" s="27"/>
      <c r="Z82" s="27"/>
      <c r="AA82" s="27"/>
      <c r="AB82" s="27"/>
      <c r="AF82" s="27"/>
      <c r="AG82" s="127"/>
      <c r="AH82" s="27"/>
    </row>
    <row r="83" spans="4:34" hidden="1" x14ac:dyDescent="0.35">
      <c r="D83" s="27"/>
      <c r="E83" s="27"/>
      <c r="N83" s="27"/>
      <c r="O83" s="27"/>
      <c r="P83" s="27"/>
      <c r="Z83" s="27"/>
      <c r="AA83" s="27"/>
      <c r="AB83" s="27"/>
      <c r="AF83" s="27"/>
      <c r="AG83" s="127"/>
      <c r="AH83" s="27"/>
    </row>
    <row r="84" spans="4:34" hidden="1" x14ac:dyDescent="0.35">
      <c r="D84" s="27"/>
      <c r="E84" s="27"/>
      <c r="N84" s="27"/>
      <c r="O84" s="27"/>
      <c r="P84" s="27"/>
      <c r="Z84" s="27"/>
      <c r="AA84" s="27"/>
      <c r="AB84" s="27"/>
      <c r="AF84" s="27"/>
      <c r="AG84" s="127"/>
      <c r="AH84" s="27"/>
    </row>
    <row r="85" spans="4:34" hidden="1" x14ac:dyDescent="0.35">
      <c r="D85" s="27"/>
      <c r="E85" s="27"/>
      <c r="N85" s="27"/>
      <c r="O85" s="27"/>
      <c r="P85" s="27"/>
      <c r="Z85" s="27"/>
      <c r="AA85" s="27"/>
      <c r="AB85" s="27"/>
      <c r="AF85" s="27"/>
      <c r="AG85" s="127"/>
      <c r="AH85" s="27"/>
    </row>
    <row r="86" spans="4:34" hidden="1" x14ac:dyDescent="0.35">
      <c r="D86" s="27"/>
      <c r="E86" s="27"/>
      <c r="N86" s="27"/>
      <c r="O86" s="27"/>
      <c r="P86" s="27"/>
      <c r="Z86" s="27"/>
      <c r="AA86" s="27"/>
      <c r="AB86" s="27"/>
      <c r="AF86" s="27"/>
      <c r="AG86" s="127"/>
      <c r="AH86" s="27"/>
    </row>
    <row r="87" spans="4:34" hidden="1" x14ac:dyDescent="0.35">
      <c r="D87" s="27"/>
      <c r="E87" s="27"/>
      <c r="N87" s="27"/>
      <c r="O87" s="27"/>
      <c r="P87" s="27"/>
      <c r="Z87" s="27"/>
      <c r="AA87" s="27"/>
      <c r="AB87" s="27"/>
      <c r="AF87" s="27"/>
      <c r="AG87" s="127"/>
      <c r="AH87" s="27"/>
    </row>
    <row r="88" spans="4:34" hidden="1" x14ac:dyDescent="0.35">
      <c r="D88" s="27"/>
      <c r="E88" s="27"/>
      <c r="N88" s="27"/>
      <c r="O88" s="27"/>
      <c r="P88" s="27"/>
      <c r="Z88" s="27"/>
      <c r="AA88" s="27"/>
      <c r="AB88" s="27"/>
      <c r="AF88" s="27"/>
      <c r="AG88" s="127"/>
      <c r="AH88" s="27"/>
    </row>
    <row r="89" spans="4:34" hidden="1" x14ac:dyDescent="0.35">
      <c r="D89" s="27"/>
      <c r="E89" s="27"/>
      <c r="N89" s="27"/>
      <c r="O89" s="27"/>
      <c r="P89" s="27"/>
      <c r="Z89" s="27"/>
      <c r="AA89" s="27"/>
      <c r="AB89" s="27"/>
      <c r="AF89" s="27"/>
      <c r="AG89" s="127"/>
      <c r="AH89" s="27"/>
    </row>
    <row r="90" spans="4:34" hidden="1" x14ac:dyDescent="0.35">
      <c r="D90" s="27"/>
      <c r="E90" s="27"/>
      <c r="N90" s="27"/>
      <c r="O90" s="27"/>
      <c r="P90" s="27"/>
      <c r="Z90" s="27"/>
      <c r="AA90" s="27"/>
      <c r="AB90" s="27"/>
      <c r="AF90" s="27"/>
      <c r="AG90" s="127"/>
      <c r="AH90" s="27"/>
    </row>
    <row r="91" spans="4:34" hidden="1" x14ac:dyDescent="0.35">
      <c r="D91" s="27"/>
      <c r="E91" s="27"/>
      <c r="N91" s="27"/>
      <c r="O91" s="27"/>
      <c r="P91" s="27"/>
      <c r="Z91" s="27"/>
      <c r="AA91" s="27"/>
      <c r="AB91" s="27"/>
      <c r="AF91" s="27"/>
      <c r="AG91" s="127"/>
      <c r="AH91" s="27"/>
    </row>
    <row r="92" spans="4:34" hidden="1" x14ac:dyDescent="0.35">
      <c r="D92" s="27"/>
      <c r="E92" s="27"/>
      <c r="N92" s="27"/>
      <c r="O92" s="27"/>
      <c r="P92" s="27"/>
      <c r="Z92" s="27"/>
      <c r="AA92" s="27"/>
      <c r="AB92" s="27"/>
      <c r="AF92" s="27"/>
      <c r="AG92" s="127"/>
      <c r="AH92" s="27"/>
    </row>
    <row r="93" spans="4:34" hidden="1" x14ac:dyDescent="0.35">
      <c r="D93" s="27"/>
      <c r="E93" s="27"/>
      <c r="N93" s="27"/>
      <c r="O93" s="27"/>
      <c r="P93" s="27"/>
      <c r="Z93" s="27"/>
      <c r="AA93" s="27"/>
      <c r="AB93" s="27"/>
      <c r="AF93" s="27"/>
      <c r="AG93" s="127"/>
      <c r="AH93" s="27"/>
    </row>
    <row r="94" spans="4:34" hidden="1" x14ac:dyDescent="0.35">
      <c r="D94" s="27"/>
      <c r="E94" s="27"/>
      <c r="N94" s="27"/>
      <c r="O94" s="27"/>
      <c r="P94" s="27"/>
      <c r="Z94" s="27"/>
      <c r="AA94" s="27"/>
      <c r="AB94" s="27"/>
      <c r="AF94" s="27"/>
      <c r="AG94" s="127"/>
      <c r="AH94" s="27"/>
    </row>
    <row r="95" spans="4:34" hidden="1" x14ac:dyDescent="0.35">
      <c r="D95" s="27"/>
      <c r="E95" s="27"/>
      <c r="N95" s="27"/>
      <c r="O95" s="27"/>
      <c r="P95" s="27"/>
      <c r="Z95" s="27"/>
      <c r="AA95" s="27"/>
      <c r="AB95" s="27"/>
      <c r="AF95" s="27"/>
      <c r="AG95" s="127"/>
      <c r="AH95" s="27"/>
    </row>
    <row r="96" spans="4:34" hidden="1" x14ac:dyDescent="0.35">
      <c r="D96" s="27"/>
      <c r="E96" s="27"/>
      <c r="N96" s="27"/>
      <c r="O96" s="27"/>
      <c r="P96" s="27"/>
      <c r="Z96" s="27"/>
      <c r="AA96" s="27"/>
      <c r="AB96" s="27"/>
      <c r="AF96" s="27"/>
      <c r="AG96" s="127"/>
      <c r="AH96" s="27"/>
    </row>
    <row r="97" spans="4:34" hidden="1" x14ac:dyDescent="0.35">
      <c r="D97" s="27"/>
      <c r="E97" s="27"/>
      <c r="N97" s="27"/>
      <c r="O97" s="27"/>
      <c r="P97" s="27"/>
      <c r="Z97" s="27"/>
      <c r="AA97" s="27"/>
      <c r="AB97" s="27"/>
      <c r="AF97" s="27"/>
      <c r="AG97" s="127"/>
      <c r="AH97" s="27"/>
    </row>
    <row r="98" spans="4:34" hidden="1" x14ac:dyDescent="0.35">
      <c r="D98" s="27"/>
      <c r="E98" s="27"/>
      <c r="N98" s="27"/>
      <c r="O98" s="27"/>
      <c r="P98" s="27"/>
      <c r="Z98" s="27"/>
      <c r="AA98" s="27"/>
      <c r="AB98" s="27"/>
      <c r="AF98" s="27"/>
      <c r="AG98" s="127"/>
      <c r="AH98" s="27"/>
    </row>
    <row r="99" spans="4:34" hidden="1" x14ac:dyDescent="0.35">
      <c r="D99" s="27"/>
      <c r="E99" s="27"/>
      <c r="N99" s="27"/>
      <c r="O99" s="27"/>
      <c r="P99" s="27"/>
      <c r="Z99" s="27"/>
      <c r="AA99" s="27"/>
      <c r="AB99" s="27"/>
      <c r="AF99" s="27"/>
      <c r="AG99" s="127"/>
      <c r="AH99" s="27"/>
    </row>
    <row r="100" spans="4:34" hidden="1" x14ac:dyDescent="0.35">
      <c r="D100" s="27"/>
      <c r="E100" s="27"/>
      <c r="N100" s="27"/>
      <c r="O100" s="27"/>
      <c r="P100" s="27"/>
      <c r="Z100" s="27"/>
      <c r="AA100" s="27"/>
      <c r="AB100" s="27"/>
      <c r="AF100" s="27"/>
      <c r="AG100" s="127"/>
      <c r="AH100" s="27"/>
    </row>
    <row r="101" spans="4:34" hidden="1" x14ac:dyDescent="0.35">
      <c r="D101" s="27"/>
      <c r="E101" s="27"/>
      <c r="N101" s="27"/>
      <c r="O101" s="27"/>
      <c r="P101" s="27"/>
      <c r="Z101" s="27"/>
      <c r="AA101" s="27"/>
      <c r="AB101" s="27"/>
      <c r="AF101" s="27"/>
      <c r="AG101" s="127"/>
      <c r="AH101" s="27"/>
    </row>
    <row r="102" spans="4:34" hidden="1" x14ac:dyDescent="0.35">
      <c r="D102" s="27"/>
      <c r="E102" s="27"/>
      <c r="N102" s="27"/>
      <c r="O102" s="27"/>
      <c r="P102" s="27"/>
      <c r="Z102" s="27"/>
      <c r="AA102" s="27"/>
      <c r="AB102" s="27"/>
      <c r="AF102" s="27"/>
      <c r="AG102" s="127"/>
      <c r="AH102" s="27"/>
    </row>
    <row r="103" spans="4:34" hidden="1" x14ac:dyDescent="0.35">
      <c r="D103" s="27"/>
      <c r="E103" s="27"/>
      <c r="N103" s="27"/>
      <c r="O103" s="27"/>
      <c r="P103" s="27"/>
      <c r="Z103" s="27"/>
      <c r="AA103" s="27"/>
      <c r="AB103" s="27"/>
      <c r="AF103" s="27"/>
      <c r="AG103" s="127"/>
      <c r="AH103" s="27"/>
    </row>
    <row r="104" spans="4:34" hidden="1" x14ac:dyDescent="0.35">
      <c r="D104" s="27"/>
      <c r="E104" s="27"/>
      <c r="N104" s="27"/>
      <c r="O104" s="27"/>
      <c r="P104" s="27"/>
      <c r="Z104" s="27"/>
      <c r="AA104" s="27"/>
      <c r="AB104" s="27"/>
      <c r="AF104" s="27"/>
      <c r="AG104" s="127"/>
      <c r="AH104" s="27"/>
    </row>
    <row r="105" spans="4:34" hidden="1" x14ac:dyDescent="0.35">
      <c r="D105" s="27"/>
      <c r="E105" s="27"/>
      <c r="N105" s="27"/>
      <c r="O105" s="27"/>
      <c r="P105" s="27"/>
      <c r="Z105" s="27"/>
      <c r="AA105" s="27"/>
      <c r="AB105" s="27"/>
      <c r="AF105" s="27"/>
      <c r="AG105" s="127"/>
      <c r="AH105" s="27"/>
    </row>
    <row r="106" spans="4:34" hidden="1" x14ac:dyDescent="0.35">
      <c r="D106" s="27"/>
      <c r="E106" s="27"/>
      <c r="N106" s="27"/>
      <c r="O106" s="27"/>
      <c r="P106" s="27"/>
      <c r="Z106" s="27"/>
      <c r="AA106" s="27"/>
      <c r="AB106" s="27"/>
      <c r="AF106" s="27"/>
      <c r="AG106" s="127"/>
      <c r="AH106" s="27"/>
    </row>
    <row r="107" spans="4:34" hidden="1" x14ac:dyDescent="0.35">
      <c r="D107" s="27"/>
      <c r="E107" s="27"/>
      <c r="N107" s="27"/>
      <c r="O107" s="27"/>
      <c r="P107" s="27"/>
      <c r="Z107" s="27"/>
      <c r="AA107" s="27"/>
      <c r="AB107" s="27"/>
      <c r="AF107" s="27"/>
      <c r="AG107" s="127"/>
      <c r="AH107" s="27"/>
    </row>
    <row r="108" spans="4:34" hidden="1" x14ac:dyDescent="0.35">
      <c r="D108" s="27"/>
      <c r="E108" s="27"/>
      <c r="N108" s="27"/>
      <c r="O108" s="27"/>
      <c r="P108" s="27"/>
      <c r="Z108" s="27"/>
      <c r="AA108" s="27"/>
      <c r="AB108" s="27"/>
      <c r="AF108" s="27"/>
      <c r="AG108" s="127"/>
      <c r="AH108" s="27"/>
    </row>
    <row r="109" spans="4:34" hidden="1" x14ac:dyDescent="0.35">
      <c r="D109" s="27"/>
      <c r="E109" s="27"/>
      <c r="N109" s="27"/>
      <c r="O109" s="27"/>
      <c r="P109" s="27"/>
      <c r="Z109" s="27"/>
      <c r="AA109" s="27"/>
      <c r="AB109" s="27"/>
      <c r="AF109" s="27"/>
      <c r="AG109" s="127"/>
      <c r="AH109" s="27"/>
    </row>
    <row r="110" spans="4:34" hidden="1" x14ac:dyDescent="0.35">
      <c r="D110" s="27"/>
      <c r="E110" s="27"/>
      <c r="N110" s="27"/>
      <c r="O110" s="27"/>
      <c r="P110" s="27"/>
      <c r="Z110" s="27"/>
      <c r="AA110" s="27"/>
      <c r="AB110" s="27"/>
      <c r="AF110" s="27"/>
      <c r="AG110" s="127"/>
      <c r="AH110" s="27"/>
    </row>
    <row r="111" spans="4:34" hidden="1" x14ac:dyDescent="0.35">
      <c r="D111" s="27"/>
      <c r="E111" s="27"/>
      <c r="N111" s="27"/>
      <c r="O111" s="27"/>
      <c r="P111" s="27"/>
      <c r="Z111" s="27"/>
      <c r="AA111" s="27"/>
      <c r="AB111" s="27"/>
      <c r="AF111" s="27"/>
      <c r="AG111" s="127"/>
      <c r="AH111" s="27"/>
    </row>
    <row r="112" spans="4:34" hidden="1" x14ac:dyDescent="0.35">
      <c r="D112" s="27"/>
      <c r="E112" s="27"/>
      <c r="N112" s="27"/>
      <c r="O112" s="27"/>
      <c r="P112" s="27"/>
      <c r="Z112" s="27"/>
      <c r="AA112" s="27"/>
      <c r="AB112" s="27"/>
      <c r="AF112" s="27"/>
      <c r="AG112" s="127"/>
      <c r="AH112" s="27"/>
    </row>
    <row r="113" spans="4:34" hidden="1" x14ac:dyDescent="0.35">
      <c r="D113" s="27"/>
      <c r="E113" s="27"/>
      <c r="N113" s="27"/>
      <c r="O113" s="27"/>
      <c r="P113" s="27"/>
      <c r="Z113" s="27"/>
      <c r="AA113" s="27"/>
      <c r="AB113" s="27"/>
      <c r="AF113" s="27"/>
      <c r="AG113" s="127"/>
      <c r="AH113" s="27"/>
    </row>
    <row r="114" spans="4:34" hidden="1" x14ac:dyDescent="0.35">
      <c r="D114" s="27"/>
      <c r="E114" s="27"/>
      <c r="N114" s="27"/>
      <c r="O114" s="27"/>
      <c r="P114" s="27"/>
      <c r="Z114" s="27"/>
      <c r="AA114" s="27"/>
      <c r="AB114" s="27"/>
      <c r="AF114" s="27"/>
      <c r="AG114" s="127"/>
      <c r="AH114" s="27"/>
    </row>
    <row r="115" spans="4:34" hidden="1" x14ac:dyDescent="0.35">
      <c r="D115" s="27"/>
      <c r="E115" s="27"/>
      <c r="N115" s="27"/>
      <c r="O115" s="27"/>
      <c r="P115" s="27"/>
      <c r="Z115" s="27"/>
      <c r="AA115" s="27"/>
      <c r="AB115" s="27"/>
      <c r="AF115" s="27"/>
      <c r="AG115" s="127"/>
      <c r="AH115" s="27"/>
    </row>
    <row r="116" spans="4:34" hidden="1" x14ac:dyDescent="0.35">
      <c r="D116" s="27"/>
      <c r="E116" s="27"/>
      <c r="N116" s="27"/>
      <c r="O116" s="27"/>
      <c r="P116" s="27"/>
      <c r="Z116" s="27"/>
      <c r="AA116" s="27"/>
      <c r="AB116" s="27"/>
      <c r="AF116" s="27"/>
      <c r="AG116" s="127"/>
      <c r="AH116" s="27"/>
    </row>
    <row r="117" spans="4:34" hidden="1" x14ac:dyDescent="0.35">
      <c r="D117" s="27"/>
      <c r="E117" s="27"/>
      <c r="N117" s="27"/>
      <c r="O117" s="27"/>
      <c r="P117" s="27"/>
      <c r="Z117" s="27"/>
      <c r="AA117" s="27"/>
      <c r="AB117" s="27"/>
      <c r="AF117" s="27"/>
      <c r="AG117" s="127"/>
      <c r="AH117" s="27"/>
    </row>
    <row r="118" spans="4:34" hidden="1" x14ac:dyDescent="0.35">
      <c r="D118" s="27"/>
      <c r="E118" s="27"/>
      <c r="N118" s="27"/>
      <c r="O118" s="27"/>
      <c r="P118" s="27"/>
      <c r="Z118" s="27"/>
      <c r="AA118" s="27"/>
      <c r="AB118" s="27"/>
      <c r="AF118" s="27"/>
      <c r="AG118" s="127"/>
      <c r="AH118" s="27"/>
    </row>
    <row r="119" spans="4:34" hidden="1" x14ac:dyDescent="0.35">
      <c r="D119" s="27"/>
      <c r="E119" s="27"/>
      <c r="N119" s="27"/>
      <c r="O119" s="27"/>
      <c r="P119" s="27"/>
      <c r="Z119" s="27"/>
      <c r="AA119" s="27"/>
      <c r="AB119" s="27"/>
      <c r="AF119" s="27"/>
      <c r="AG119" s="127"/>
      <c r="AH119" s="27"/>
    </row>
    <row r="120" spans="4:34" hidden="1" x14ac:dyDescent="0.35">
      <c r="D120" s="27"/>
      <c r="E120" s="27"/>
      <c r="N120" s="27"/>
      <c r="O120" s="27"/>
      <c r="P120" s="27"/>
      <c r="Z120" s="27"/>
      <c r="AA120" s="27"/>
      <c r="AB120" s="27"/>
      <c r="AF120" s="27"/>
      <c r="AG120" s="127"/>
      <c r="AH120" s="27"/>
    </row>
    <row r="121" spans="4:34" hidden="1" x14ac:dyDescent="0.35">
      <c r="D121" s="27"/>
      <c r="E121" s="27"/>
      <c r="N121" s="27"/>
      <c r="O121" s="27"/>
      <c r="P121" s="27"/>
      <c r="Z121" s="27"/>
      <c r="AA121" s="27"/>
      <c r="AB121" s="27"/>
      <c r="AF121" s="27"/>
      <c r="AG121" s="127"/>
      <c r="AH121" s="27"/>
    </row>
    <row r="122" spans="4:34" hidden="1" x14ac:dyDescent="0.35">
      <c r="D122" s="27"/>
      <c r="E122" s="27"/>
      <c r="N122" s="27"/>
      <c r="O122" s="27"/>
      <c r="P122" s="27"/>
      <c r="Z122" s="27"/>
      <c r="AA122" s="27"/>
      <c r="AB122" s="27"/>
      <c r="AF122" s="27"/>
      <c r="AG122" s="127"/>
      <c r="AH122" s="27"/>
    </row>
    <row r="123" spans="4:34" hidden="1" x14ac:dyDescent="0.35">
      <c r="D123" s="27"/>
      <c r="E123" s="27"/>
      <c r="N123" s="27"/>
      <c r="O123" s="27"/>
      <c r="P123" s="27"/>
      <c r="Z123" s="27"/>
      <c r="AA123" s="27"/>
      <c r="AB123" s="27"/>
      <c r="AF123" s="27"/>
      <c r="AG123" s="127"/>
      <c r="AH123" s="27"/>
    </row>
    <row r="124" spans="4:34" hidden="1" x14ac:dyDescent="0.35">
      <c r="D124" s="27"/>
      <c r="E124" s="27"/>
      <c r="N124" s="27"/>
      <c r="O124" s="27"/>
      <c r="P124" s="27"/>
      <c r="Z124" s="27"/>
      <c r="AA124" s="27"/>
      <c r="AB124" s="27"/>
      <c r="AF124" s="27"/>
      <c r="AG124" s="127"/>
      <c r="AH124" s="27"/>
    </row>
    <row r="125" spans="4:34" hidden="1" x14ac:dyDescent="0.35">
      <c r="D125" s="27"/>
      <c r="E125" s="27"/>
      <c r="N125" s="27"/>
      <c r="O125" s="27"/>
      <c r="P125" s="27"/>
      <c r="Z125" s="27"/>
      <c r="AA125" s="27"/>
      <c r="AB125" s="27"/>
      <c r="AF125" s="27"/>
      <c r="AG125" s="127"/>
      <c r="AH125" s="27"/>
    </row>
    <row r="126" spans="4:34" hidden="1" x14ac:dyDescent="0.35">
      <c r="D126" s="27"/>
      <c r="E126" s="27"/>
      <c r="N126" s="27"/>
      <c r="O126" s="27"/>
      <c r="P126" s="27"/>
      <c r="Z126" s="27"/>
      <c r="AA126" s="27"/>
      <c r="AB126" s="27"/>
      <c r="AF126" s="27"/>
      <c r="AG126" s="127"/>
      <c r="AH126" s="27"/>
    </row>
    <row r="127" spans="4:34" hidden="1" x14ac:dyDescent="0.35">
      <c r="D127" s="27"/>
      <c r="E127" s="27"/>
      <c r="N127" s="27"/>
      <c r="O127" s="27"/>
      <c r="P127" s="27"/>
      <c r="Z127" s="27"/>
      <c r="AA127" s="27"/>
      <c r="AB127" s="27"/>
      <c r="AF127" s="27"/>
      <c r="AG127" s="127"/>
      <c r="AH127" s="27"/>
    </row>
    <row r="128" spans="4:34" hidden="1" x14ac:dyDescent="0.35">
      <c r="D128" s="27"/>
      <c r="E128" s="27"/>
      <c r="N128" s="27"/>
      <c r="O128" s="27"/>
      <c r="P128" s="27"/>
      <c r="Z128" s="27"/>
      <c r="AA128" s="27"/>
      <c r="AB128" s="27"/>
      <c r="AF128" s="27"/>
      <c r="AG128" s="127"/>
      <c r="AH128" s="27"/>
    </row>
    <row r="129" spans="4:34" hidden="1" x14ac:dyDescent="0.35">
      <c r="D129" s="27"/>
      <c r="E129" s="27"/>
      <c r="N129" s="27"/>
      <c r="O129" s="27"/>
      <c r="P129" s="27"/>
      <c r="Z129" s="27"/>
      <c r="AA129" s="27"/>
      <c r="AB129" s="27"/>
      <c r="AF129" s="27"/>
      <c r="AG129" s="127"/>
      <c r="AH129" s="27"/>
    </row>
    <row r="130" spans="4:34" hidden="1" x14ac:dyDescent="0.35">
      <c r="D130" s="27"/>
      <c r="E130" s="27"/>
      <c r="N130" s="27"/>
      <c r="O130" s="27"/>
      <c r="P130" s="27"/>
      <c r="Z130" s="27"/>
      <c r="AA130" s="27"/>
      <c r="AB130" s="27"/>
      <c r="AF130" s="27"/>
      <c r="AG130" s="127"/>
      <c r="AH130" s="27"/>
    </row>
    <row r="131" spans="4:34" hidden="1" x14ac:dyDescent="0.35">
      <c r="D131" s="27"/>
      <c r="E131" s="27"/>
      <c r="N131" s="27"/>
      <c r="O131" s="27"/>
      <c r="P131" s="27"/>
      <c r="Z131" s="27"/>
      <c r="AA131" s="27"/>
      <c r="AB131" s="27"/>
      <c r="AF131" s="27"/>
      <c r="AG131" s="127"/>
      <c r="AH131" s="27"/>
    </row>
    <row r="132" spans="4:34" hidden="1" x14ac:dyDescent="0.35">
      <c r="D132" s="27"/>
      <c r="E132" s="27"/>
      <c r="N132" s="27"/>
      <c r="O132" s="27"/>
      <c r="P132" s="27"/>
      <c r="Z132" s="27"/>
      <c r="AA132" s="27"/>
      <c r="AB132" s="27"/>
      <c r="AF132" s="27"/>
      <c r="AG132" s="127"/>
      <c r="AH132" s="27"/>
    </row>
    <row r="133" spans="4:34" hidden="1" x14ac:dyDescent="0.35">
      <c r="D133" s="27"/>
      <c r="E133" s="27"/>
      <c r="N133" s="27"/>
      <c r="O133" s="27"/>
      <c r="P133" s="27"/>
      <c r="Z133" s="27"/>
      <c r="AA133" s="27"/>
      <c r="AB133" s="27"/>
      <c r="AF133" s="27"/>
      <c r="AG133" s="127"/>
      <c r="AH133" s="27"/>
    </row>
    <row r="134" spans="4:34" hidden="1" x14ac:dyDescent="0.35">
      <c r="D134" s="27"/>
      <c r="E134" s="27"/>
      <c r="N134" s="27"/>
      <c r="O134" s="27"/>
      <c r="P134" s="27"/>
      <c r="Z134" s="27"/>
      <c r="AA134" s="27"/>
      <c r="AB134" s="27"/>
      <c r="AF134" s="27"/>
      <c r="AG134" s="127"/>
      <c r="AH134" s="27"/>
    </row>
    <row r="135" spans="4:34" hidden="1" x14ac:dyDescent="0.35">
      <c r="D135" s="27"/>
      <c r="E135" s="27"/>
      <c r="N135" s="27"/>
      <c r="O135" s="27"/>
      <c r="P135" s="27"/>
      <c r="Z135" s="27"/>
      <c r="AA135" s="27"/>
      <c r="AB135" s="27"/>
      <c r="AF135" s="27"/>
      <c r="AG135" s="127"/>
      <c r="AH135" s="27"/>
    </row>
    <row r="136" spans="4:34" hidden="1" x14ac:dyDescent="0.35">
      <c r="D136" s="27"/>
      <c r="E136" s="27"/>
      <c r="N136" s="27"/>
      <c r="O136" s="27"/>
      <c r="P136" s="27"/>
      <c r="Z136" s="27"/>
      <c r="AA136" s="27"/>
      <c r="AB136" s="27"/>
      <c r="AF136" s="27"/>
      <c r="AG136" s="127"/>
      <c r="AH136" s="27"/>
    </row>
    <row r="137" spans="4:34" hidden="1" x14ac:dyDescent="0.35">
      <c r="D137" s="27"/>
      <c r="E137" s="27"/>
      <c r="N137" s="27"/>
      <c r="O137" s="27"/>
      <c r="P137" s="27"/>
      <c r="Z137" s="27"/>
      <c r="AA137" s="27"/>
      <c r="AB137" s="27"/>
      <c r="AF137" s="27"/>
      <c r="AG137" s="127"/>
      <c r="AH137" s="27"/>
    </row>
    <row r="138" spans="4:34" hidden="1" x14ac:dyDescent="0.35">
      <c r="D138" s="27"/>
      <c r="E138" s="27"/>
      <c r="N138" s="27"/>
      <c r="O138" s="27"/>
      <c r="P138" s="27"/>
      <c r="Z138" s="27"/>
      <c r="AA138" s="27"/>
      <c r="AB138" s="27"/>
      <c r="AF138" s="27"/>
      <c r="AG138" s="127"/>
      <c r="AH138" s="27"/>
    </row>
    <row r="139" spans="4:34" hidden="1" x14ac:dyDescent="0.35">
      <c r="D139" s="27"/>
      <c r="E139" s="27"/>
      <c r="N139" s="27"/>
      <c r="O139" s="27"/>
      <c r="P139" s="27"/>
      <c r="Z139" s="27"/>
      <c r="AA139" s="27"/>
      <c r="AB139" s="27"/>
      <c r="AF139" s="27"/>
      <c r="AG139" s="127"/>
      <c r="AH139" s="27"/>
    </row>
    <row r="140" spans="4:34" hidden="1" x14ac:dyDescent="0.35">
      <c r="D140" s="27"/>
      <c r="E140" s="27"/>
      <c r="N140" s="27"/>
      <c r="O140" s="27"/>
      <c r="P140" s="27"/>
      <c r="Z140" s="27"/>
      <c r="AA140" s="27"/>
      <c r="AB140" s="27"/>
      <c r="AF140" s="27"/>
      <c r="AG140" s="127"/>
      <c r="AH140" s="27"/>
    </row>
    <row r="141" spans="4:34" hidden="1" x14ac:dyDescent="0.35">
      <c r="D141" s="27"/>
      <c r="E141" s="27"/>
      <c r="N141" s="27"/>
      <c r="O141" s="27"/>
      <c r="P141" s="27"/>
      <c r="Z141" s="27"/>
      <c r="AA141" s="27"/>
      <c r="AB141" s="27"/>
      <c r="AF141" s="27"/>
      <c r="AG141" s="127"/>
      <c r="AH141" s="27"/>
    </row>
    <row r="142" spans="4:34" hidden="1" x14ac:dyDescent="0.35">
      <c r="D142" s="27"/>
      <c r="E142" s="27"/>
      <c r="N142" s="27"/>
      <c r="O142" s="27"/>
      <c r="P142" s="27"/>
      <c r="Z142" s="27"/>
      <c r="AA142" s="27"/>
      <c r="AB142" s="27"/>
      <c r="AF142" s="27"/>
      <c r="AG142" s="127"/>
      <c r="AH142" s="27"/>
    </row>
    <row r="143" spans="4:34" hidden="1" x14ac:dyDescent="0.35">
      <c r="D143" s="27"/>
      <c r="E143" s="27"/>
      <c r="N143" s="27"/>
      <c r="O143" s="27"/>
      <c r="P143" s="27"/>
      <c r="Z143" s="27"/>
      <c r="AA143" s="27"/>
      <c r="AB143" s="27"/>
      <c r="AF143" s="27"/>
      <c r="AG143" s="127"/>
      <c r="AH143" s="27"/>
    </row>
    <row r="144" spans="4:34" hidden="1" x14ac:dyDescent="0.35">
      <c r="D144" s="27"/>
      <c r="E144" s="27"/>
      <c r="N144" s="27"/>
      <c r="O144" s="27"/>
      <c r="P144" s="27"/>
      <c r="Z144" s="27"/>
      <c r="AA144" s="27"/>
      <c r="AB144" s="27"/>
      <c r="AF144" s="27"/>
      <c r="AG144" s="127"/>
      <c r="AH144" s="27"/>
    </row>
    <row r="145" spans="4:34" hidden="1" x14ac:dyDescent="0.35">
      <c r="D145" s="27"/>
      <c r="E145" s="27"/>
      <c r="N145" s="27"/>
      <c r="O145" s="27"/>
      <c r="P145" s="27"/>
      <c r="Z145" s="27"/>
      <c r="AA145" s="27"/>
      <c r="AB145" s="27"/>
      <c r="AF145" s="27"/>
      <c r="AG145" s="127"/>
      <c r="AH145" s="27"/>
    </row>
    <row r="146" spans="4:34" hidden="1" x14ac:dyDescent="0.35">
      <c r="D146" s="27"/>
      <c r="E146" s="27"/>
      <c r="N146" s="27"/>
      <c r="O146" s="27"/>
      <c r="P146" s="27"/>
      <c r="Z146" s="27"/>
      <c r="AA146" s="27"/>
      <c r="AB146" s="27"/>
      <c r="AF146" s="27"/>
      <c r="AG146" s="127"/>
      <c r="AH146" s="27"/>
    </row>
    <row r="147" spans="4:34" hidden="1" x14ac:dyDescent="0.35">
      <c r="D147" s="27"/>
      <c r="E147" s="27"/>
      <c r="N147" s="27"/>
      <c r="O147" s="27"/>
      <c r="P147" s="27"/>
      <c r="Z147" s="27"/>
      <c r="AA147" s="27"/>
      <c r="AB147" s="27"/>
      <c r="AF147" s="27"/>
      <c r="AG147" s="127"/>
      <c r="AH147" s="27"/>
    </row>
    <row r="148" spans="4:34" hidden="1" x14ac:dyDescent="0.35">
      <c r="D148" s="27"/>
      <c r="E148" s="27"/>
      <c r="N148" s="27"/>
      <c r="O148" s="27"/>
      <c r="P148" s="27"/>
      <c r="Z148" s="27"/>
      <c r="AA148" s="27"/>
      <c r="AB148" s="27"/>
      <c r="AF148" s="27"/>
      <c r="AG148" s="127"/>
      <c r="AH148" s="27"/>
    </row>
    <row r="149" spans="4:34" hidden="1" x14ac:dyDescent="0.35">
      <c r="D149" s="27"/>
      <c r="E149" s="27"/>
      <c r="N149" s="27"/>
      <c r="O149" s="27"/>
      <c r="P149" s="27"/>
      <c r="Z149" s="27"/>
      <c r="AA149" s="27"/>
      <c r="AB149" s="27"/>
      <c r="AF149" s="27"/>
      <c r="AG149" s="127"/>
      <c r="AH149" s="27"/>
    </row>
    <row r="150" spans="4:34" hidden="1" x14ac:dyDescent="0.35">
      <c r="D150" s="27"/>
      <c r="E150" s="27"/>
      <c r="N150" s="27"/>
      <c r="O150" s="27"/>
      <c r="P150" s="27"/>
      <c r="Z150" s="27"/>
      <c r="AA150" s="27"/>
      <c r="AB150" s="27"/>
      <c r="AF150" s="27"/>
      <c r="AG150" s="127"/>
      <c r="AH150" s="27"/>
    </row>
    <row r="151" spans="4:34" hidden="1" x14ac:dyDescent="0.35">
      <c r="D151" s="27"/>
      <c r="E151" s="27"/>
      <c r="N151" s="27"/>
      <c r="O151" s="27"/>
      <c r="P151" s="27"/>
      <c r="Z151" s="27"/>
      <c r="AA151" s="27"/>
      <c r="AB151" s="27"/>
      <c r="AF151" s="27"/>
      <c r="AG151" s="127"/>
      <c r="AH151" s="27"/>
    </row>
    <row r="152" spans="4:34" hidden="1" x14ac:dyDescent="0.35">
      <c r="D152" s="27"/>
      <c r="E152" s="27"/>
      <c r="N152" s="27"/>
      <c r="O152" s="27"/>
      <c r="P152" s="27"/>
      <c r="Z152" s="27"/>
      <c r="AA152" s="27"/>
      <c r="AB152" s="27"/>
      <c r="AF152" s="27"/>
      <c r="AG152" s="127"/>
      <c r="AH152" s="27"/>
    </row>
    <row r="153" spans="4:34" hidden="1" x14ac:dyDescent="0.35">
      <c r="D153" s="27"/>
      <c r="E153" s="27"/>
      <c r="N153" s="27"/>
      <c r="O153" s="27"/>
      <c r="P153" s="27"/>
      <c r="Z153" s="27"/>
      <c r="AA153" s="27"/>
      <c r="AB153" s="27"/>
      <c r="AF153" s="27"/>
      <c r="AG153" s="127"/>
      <c r="AH153" s="27"/>
    </row>
    <row r="154" spans="4:34" hidden="1" x14ac:dyDescent="0.35">
      <c r="D154" s="27"/>
      <c r="E154" s="27"/>
      <c r="N154" s="27"/>
      <c r="O154" s="27"/>
      <c r="P154" s="27"/>
      <c r="Z154" s="27"/>
      <c r="AA154" s="27"/>
      <c r="AB154" s="27"/>
      <c r="AF154" s="27"/>
      <c r="AG154" s="127"/>
      <c r="AH154" s="27"/>
    </row>
    <row r="155" spans="4:34" hidden="1" x14ac:dyDescent="0.35">
      <c r="D155" s="27"/>
      <c r="E155" s="27"/>
      <c r="N155" s="27"/>
      <c r="O155" s="27"/>
      <c r="P155" s="27"/>
      <c r="Z155" s="27"/>
      <c r="AA155" s="27"/>
      <c r="AB155" s="27"/>
      <c r="AF155" s="27"/>
      <c r="AG155" s="127"/>
      <c r="AH155" s="27"/>
    </row>
    <row r="156" spans="4:34" hidden="1" x14ac:dyDescent="0.35">
      <c r="D156" s="27"/>
      <c r="E156" s="27"/>
      <c r="N156" s="27"/>
      <c r="O156" s="27"/>
      <c r="P156" s="27"/>
      <c r="Z156" s="27"/>
      <c r="AA156" s="27"/>
      <c r="AB156" s="27"/>
      <c r="AF156" s="27"/>
      <c r="AG156" s="127"/>
      <c r="AH156" s="27"/>
    </row>
    <row r="157" spans="4:34" hidden="1" x14ac:dyDescent="0.35">
      <c r="D157" s="27"/>
      <c r="E157" s="27"/>
      <c r="N157" s="27"/>
      <c r="O157" s="27"/>
      <c r="P157" s="27"/>
      <c r="Z157" s="27"/>
      <c r="AA157" s="27"/>
      <c r="AB157" s="27"/>
      <c r="AF157" s="27"/>
      <c r="AG157" s="127"/>
      <c r="AH157" s="27"/>
    </row>
    <row r="158" spans="4:34" hidden="1" x14ac:dyDescent="0.35">
      <c r="D158" s="27"/>
      <c r="E158" s="27"/>
      <c r="N158" s="27"/>
      <c r="O158" s="27"/>
      <c r="P158" s="27"/>
      <c r="Z158" s="27"/>
      <c r="AA158" s="27"/>
      <c r="AB158" s="27"/>
      <c r="AF158" s="27"/>
      <c r="AG158" s="127"/>
      <c r="AH158" s="27"/>
    </row>
    <row r="159" spans="4:34" hidden="1" x14ac:dyDescent="0.35">
      <c r="D159" s="27"/>
      <c r="E159" s="27"/>
      <c r="N159" s="27"/>
      <c r="O159" s="27"/>
      <c r="P159" s="27"/>
      <c r="Z159" s="27"/>
      <c r="AA159" s="27"/>
      <c r="AB159" s="27"/>
      <c r="AF159" s="27"/>
      <c r="AG159" s="127"/>
      <c r="AH159" s="27"/>
    </row>
    <row r="160" spans="4:34" hidden="1" x14ac:dyDescent="0.35">
      <c r="D160" s="27"/>
      <c r="E160" s="27"/>
      <c r="N160" s="27"/>
      <c r="O160" s="27"/>
      <c r="P160" s="27"/>
      <c r="Z160" s="27"/>
      <c r="AA160" s="27"/>
      <c r="AB160" s="27"/>
      <c r="AF160" s="27"/>
      <c r="AG160" s="127"/>
      <c r="AH160" s="27"/>
    </row>
    <row r="161" spans="4:34" hidden="1" x14ac:dyDescent="0.35">
      <c r="D161" s="27"/>
      <c r="E161" s="27"/>
      <c r="N161" s="27"/>
      <c r="O161" s="27"/>
      <c r="P161" s="27"/>
      <c r="Z161" s="27"/>
      <c r="AA161" s="27"/>
      <c r="AB161" s="27"/>
      <c r="AF161" s="27"/>
      <c r="AG161" s="127"/>
      <c r="AH161" s="27"/>
    </row>
    <row r="162" spans="4:34" hidden="1" x14ac:dyDescent="0.35">
      <c r="D162" s="27"/>
      <c r="E162" s="27"/>
      <c r="N162" s="27"/>
      <c r="O162" s="27"/>
      <c r="P162" s="27"/>
      <c r="Z162" s="27"/>
      <c r="AA162" s="27"/>
      <c r="AB162" s="27"/>
      <c r="AF162" s="27"/>
      <c r="AG162" s="127"/>
      <c r="AH162" s="27"/>
    </row>
    <row r="163" spans="4:34" hidden="1" x14ac:dyDescent="0.35">
      <c r="D163" s="27"/>
      <c r="E163" s="27"/>
      <c r="N163" s="27"/>
      <c r="O163" s="27"/>
      <c r="P163" s="27"/>
      <c r="Z163" s="27"/>
      <c r="AA163" s="27"/>
      <c r="AB163" s="27"/>
      <c r="AF163" s="27"/>
      <c r="AG163" s="127"/>
      <c r="AH163" s="27"/>
    </row>
    <row r="164" spans="4:34" hidden="1" x14ac:dyDescent="0.35">
      <c r="D164" s="27"/>
      <c r="E164" s="27"/>
      <c r="N164" s="27"/>
      <c r="O164" s="27"/>
      <c r="P164" s="27"/>
      <c r="Z164" s="27"/>
      <c r="AA164" s="27"/>
      <c r="AB164" s="27"/>
      <c r="AF164" s="27"/>
      <c r="AG164" s="127"/>
      <c r="AH164" s="27"/>
    </row>
    <row r="165" spans="4:34" hidden="1" x14ac:dyDescent="0.35">
      <c r="D165" s="27"/>
      <c r="E165" s="27"/>
      <c r="N165" s="27"/>
      <c r="O165" s="27"/>
      <c r="P165" s="27"/>
      <c r="Z165" s="27"/>
      <c r="AA165" s="27"/>
      <c r="AB165" s="27"/>
      <c r="AF165" s="27"/>
      <c r="AG165" s="127"/>
      <c r="AH165" s="27"/>
    </row>
    <row r="166" spans="4:34" hidden="1" x14ac:dyDescent="0.35">
      <c r="D166" s="27"/>
      <c r="E166" s="27"/>
      <c r="N166" s="27"/>
      <c r="O166" s="27"/>
      <c r="P166" s="27"/>
      <c r="Z166" s="27"/>
      <c r="AA166" s="27"/>
      <c r="AB166" s="27"/>
      <c r="AF166" s="27"/>
      <c r="AG166" s="127"/>
      <c r="AH166" s="27"/>
    </row>
    <row r="167" spans="4:34" hidden="1" x14ac:dyDescent="0.35">
      <c r="D167" s="27"/>
      <c r="E167" s="27"/>
      <c r="N167" s="27"/>
      <c r="O167" s="27"/>
      <c r="P167" s="27"/>
      <c r="Z167" s="27"/>
      <c r="AA167" s="27"/>
      <c r="AB167" s="27"/>
      <c r="AF167" s="27"/>
      <c r="AG167" s="127"/>
      <c r="AH167" s="27"/>
    </row>
    <row r="168" spans="4:34" hidden="1" x14ac:dyDescent="0.35">
      <c r="D168" s="27"/>
      <c r="E168" s="27"/>
      <c r="N168" s="27"/>
      <c r="O168" s="27"/>
      <c r="P168" s="27"/>
      <c r="Z168" s="27"/>
      <c r="AA168" s="27"/>
      <c r="AB168" s="27"/>
      <c r="AF168" s="27"/>
      <c r="AG168" s="127"/>
      <c r="AH168" s="27"/>
    </row>
    <row r="169" spans="4:34" hidden="1" x14ac:dyDescent="0.35">
      <c r="D169" s="27"/>
      <c r="E169" s="27"/>
      <c r="N169" s="27"/>
      <c r="O169" s="27"/>
      <c r="P169" s="27"/>
      <c r="Z169" s="27"/>
      <c r="AA169" s="27"/>
      <c r="AB169" s="27"/>
      <c r="AF169" s="27"/>
      <c r="AG169" s="127"/>
      <c r="AH169" s="27"/>
    </row>
    <row r="170" spans="4:34" hidden="1" x14ac:dyDescent="0.35">
      <c r="D170" s="27"/>
      <c r="E170" s="27"/>
      <c r="N170" s="27"/>
      <c r="O170" s="27"/>
      <c r="P170" s="27"/>
      <c r="Z170" s="27"/>
      <c r="AA170" s="27"/>
      <c r="AB170" s="27"/>
      <c r="AF170" s="27"/>
      <c r="AG170" s="127"/>
      <c r="AH170" s="27"/>
    </row>
    <row r="171" spans="4:34" hidden="1" x14ac:dyDescent="0.35">
      <c r="D171" s="27"/>
      <c r="E171" s="27"/>
      <c r="N171" s="27"/>
      <c r="O171" s="27"/>
      <c r="P171" s="27"/>
      <c r="Z171" s="27"/>
      <c r="AA171" s="27"/>
      <c r="AB171" s="27"/>
      <c r="AF171" s="27"/>
      <c r="AG171" s="127"/>
      <c r="AH171" s="27"/>
    </row>
    <row r="172" spans="4:34" hidden="1" x14ac:dyDescent="0.35">
      <c r="D172" s="27"/>
      <c r="E172" s="27"/>
      <c r="N172" s="27"/>
      <c r="O172" s="27"/>
      <c r="P172" s="27"/>
      <c r="Z172" s="27"/>
      <c r="AA172" s="27"/>
      <c r="AB172" s="27"/>
      <c r="AF172" s="27"/>
      <c r="AG172" s="127"/>
      <c r="AH172" s="27"/>
    </row>
    <row r="173" spans="4:34" hidden="1" x14ac:dyDescent="0.35">
      <c r="D173" s="27"/>
      <c r="E173" s="27"/>
      <c r="N173" s="27"/>
      <c r="O173" s="27"/>
      <c r="P173" s="27"/>
      <c r="Z173" s="27"/>
      <c r="AA173" s="27"/>
      <c r="AB173" s="27"/>
      <c r="AF173" s="27"/>
      <c r="AG173" s="127"/>
      <c r="AH173" s="27"/>
    </row>
    <row r="174" spans="4:34" hidden="1" x14ac:dyDescent="0.35">
      <c r="D174" s="27"/>
      <c r="E174" s="27"/>
      <c r="N174" s="27"/>
      <c r="O174" s="27"/>
      <c r="P174" s="27"/>
      <c r="Z174" s="27"/>
      <c r="AA174" s="27"/>
      <c r="AB174" s="27"/>
      <c r="AF174" s="27"/>
      <c r="AG174" s="127"/>
      <c r="AH174" s="27"/>
    </row>
    <row r="175" spans="4:34" hidden="1" x14ac:dyDescent="0.35">
      <c r="D175" s="27"/>
      <c r="E175" s="27"/>
      <c r="N175" s="27"/>
      <c r="O175" s="27"/>
      <c r="P175" s="27"/>
      <c r="Z175" s="27"/>
      <c r="AA175" s="27"/>
      <c r="AB175" s="27"/>
      <c r="AF175" s="27"/>
      <c r="AG175" s="127"/>
      <c r="AH175" s="27"/>
    </row>
    <row r="176" spans="4:34" hidden="1" x14ac:dyDescent="0.35">
      <c r="D176" s="27"/>
      <c r="E176" s="27"/>
      <c r="N176" s="27"/>
      <c r="O176" s="27"/>
      <c r="P176" s="27"/>
      <c r="Z176" s="27"/>
      <c r="AA176" s="27"/>
      <c r="AB176" s="27"/>
      <c r="AF176" s="27"/>
      <c r="AG176" s="127"/>
      <c r="AH176" s="27"/>
    </row>
    <row r="177" spans="4:34" hidden="1" x14ac:dyDescent="0.35">
      <c r="D177" s="27"/>
      <c r="E177" s="27"/>
      <c r="N177" s="27"/>
      <c r="O177" s="27"/>
      <c r="P177" s="27"/>
      <c r="Z177" s="27"/>
      <c r="AA177" s="27"/>
      <c r="AB177" s="27"/>
      <c r="AF177" s="27"/>
      <c r="AG177" s="127"/>
      <c r="AH177" s="27"/>
    </row>
    <row r="178" spans="4:34" hidden="1" x14ac:dyDescent="0.35">
      <c r="D178" s="27"/>
      <c r="E178" s="27"/>
      <c r="N178" s="27"/>
      <c r="O178" s="27"/>
      <c r="P178" s="27"/>
      <c r="Z178" s="27"/>
      <c r="AA178" s="27"/>
      <c r="AB178" s="27"/>
      <c r="AF178" s="27"/>
      <c r="AG178" s="127"/>
      <c r="AH178" s="27"/>
    </row>
    <row r="179" spans="4:34" hidden="1" x14ac:dyDescent="0.35">
      <c r="D179" s="27"/>
      <c r="E179" s="27"/>
      <c r="N179" s="27"/>
      <c r="O179" s="27"/>
      <c r="P179" s="27"/>
      <c r="Z179" s="27"/>
      <c r="AA179" s="27"/>
      <c r="AB179" s="27"/>
      <c r="AF179" s="27"/>
      <c r="AG179" s="127"/>
      <c r="AH179" s="27"/>
    </row>
    <row r="180" spans="4:34" hidden="1" x14ac:dyDescent="0.35">
      <c r="D180" s="27"/>
      <c r="E180" s="27"/>
      <c r="N180" s="27"/>
      <c r="O180" s="27"/>
      <c r="P180" s="27"/>
      <c r="Z180" s="27"/>
      <c r="AA180" s="27"/>
      <c r="AB180" s="27"/>
      <c r="AF180" s="27"/>
      <c r="AG180" s="127"/>
      <c r="AH180" s="27"/>
    </row>
    <row r="181" spans="4:34" hidden="1" x14ac:dyDescent="0.35">
      <c r="D181" s="27"/>
      <c r="E181" s="27"/>
      <c r="N181" s="27"/>
      <c r="O181" s="27"/>
      <c r="P181" s="27"/>
      <c r="Z181" s="27"/>
      <c r="AA181" s="27"/>
      <c r="AB181" s="27"/>
      <c r="AF181" s="27"/>
      <c r="AG181" s="127"/>
      <c r="AH181" s="27"/>
    </row>
    <row r="182" spans="4:34" hidden="1" x14ac:dyDescent="0.35">
      <c r="D182" s="27"/>
      <c r="E182" s="27"/>
      <c r="N182" s="27"/>
      <c r="O182" s="27"/>
      <c r="P182" s="27"/>
      <c r="Z182" s="27"/>
      <c r="AA182" s="27"/>
      <c r="AB182" s="27"/>
      <c r="AF182" s="27"/>
      <c r="AG182" s="127"/>
      <c r="AH182" s="27"/>
    </row>
    <row r="183" spans="4:34" hidden="1" x14ac:dyDescent="0.35">
      <c r="D183" s="27"/>
      <c r="E183" s="27"/>
      <c r="N183" s="27"/>
      <c r="O183" s="27"/>
      <c r="P183" s="27"/>
      <c r="Z183" s="27"/>
      <c r="AA183" s="27"/>
      <c r="AB183" s="27"/>
      <c r="AF183" s="27"/>
      <c r="AG183" s="127"/>
      <c r="AH183" s="27"/>
    </row>
    <row r="184" spans="4:34" hidden="1" x14ac:dyDescent="0.35">
      <c r="D184" s="27"/>
      <c r="E184" s="27"/>
      <c r="N184" s="27"/>
      <c r="O184" s="27"/>
      <c r="P184" s="27"/>
      <c r="Z184" s="27"/>
      <c r="AA184" s="27"/>
      <c r="AB184" s="27"/>
      <c r="AF184" s="27"/>
      <c r="AG184" s="127"/>
      <c r="AH184" s="27"/>
    </row>
    <row r="185" spans="4:34" hidden="1" x14ac:dyDescent="0.35">
      <c r="D185" s="27"/>
      <c r="E185" s="27"/>
      <c r="N185" s="27"/>
      <c r="O185" s="27"/>
      <c r="P185" s="27"/>
      <c r="Z185" s="27"/>
      <c r="AA185" s="27"/>
      <c r="AB185" s="27"/>
      <c r="AF185" s="27"/>
      <c r="AG185" s="127"/>
      <c r="AH185" s="27"/>
    </row>
    <row r="186" spans="4:34" hidden="1" x14ac:dyDescent="0.35">
      <c r="D186" s="27"/>
      <c r="E186" s="27"/>
      <c r="N186" s="27"/>
      <c r="O186" s="27"/>
      <c r="P186" s="27"/>
      <c r="Z186" s="27"/>
      <c r="AA186" s="27"/>
      <c r="AB186" s="27"/>
      <c r="AF186" s="27"/>
      <c r="AG186" s="127"/>
      <c r="AH186" s="27"/>
    </row>
    <row r="187" spans="4:34" hidden="1" x14ac:dyDescent="0.35">
      <c r="D187" s="27"/>
      <c r="E187" s="27"/>
      <c r="N187" s="27"/>
      <c r="O187" s="27"/>
      <c r="P187" s="27"/>
      <c r="Z187" s="27"/>
      <c r="AA187" s="27"/>
      <c r="AB187" s="27"/>
      <c r="AF187" s="27"/>
      <c r="AG187" s="127"/>
      <c r="AH187" s="27"/>
    </row>
    <row r="188" spans="4:34" hidden="1" x14ac:dyDescent="0.35">
      <c r="D188" s="27"/>
      <c r="E188" s="27"/>
      <c r="N188" s="27"/>
      <c r="O188" s="27"/>
      <c r="P188" s="27"/>
      <c r="Z188" s="27"/>
      <c r="AA188" s="27"/>
      <c r="AB188" s="27"/>
      <c r="AF188" s="27"/>
      <c r="AG188" s="127"/>
      <c r="AH188" s="27"/>
    </row>
    <row r="189" spans="4:34" hidden="1" x14ac:dyDescent="0.35">
      <c r="D189" s="27"/>
      <c r="E189" s="27"/>
      <c r="N189" s="27"/>
      <c r="O189" s="27"/>
      <c r="P189" s="27"/>
      <c r="Z189" s="27"/>
      <c r="AA189" s="27"/>
      <c r="AB189" s="27"/>
      <c r="AF189" s="27"/>
      <c r="AG189" s="127"/>
      <c r="AH189" s="27"/>
    </row>
    <row r="190" spans="4:34" hidden="1" x14ac:dyDescent="0.35">
      <c r="D190" s="27"/>
      <c r="E190" s="27"/>
      <c r="N190" s="27"/>
      <c r="O190" s="27"/>
      <c r="P190" s="27"/>
      <c r="Z190" s="27"/>
      <c r="AA190" s="27"/>
      <c r="AB190" s="27"/>
      <c r="AF190" s="27"/>
      <c r="AG190" s="127"/>
      <c r="AH190" s="27"/>
    </row>
    <row r="191" spans="4:34" hidden="1" x14ac:dyDescent="0.35">
      <c r="D191" s="27"/>
      <c r="E191" s="27"/>
      <c r="N191" s="27"/>
      <c r="O191" s="27"/>
      <c r="P191" s="27"/>
      <c r="Z191" s="27"/>
      <c r="AA191" s="27"/>
      <c r="AB191" s="27"/>
      <c r="AF191" s="27"/>
      <c r="AG191" s="127"/>
      <c r="AH191" s="27"/>
    </row>
    <row r="192" spans="4:34" hidden="1" x14ac:dyDescent="0.35">
      <c r="D192" s="27"/>
      <c r="E192" s="27"/>
      <c r="N192" s="27"/>
      <c r="O192" s="27"/>
      <c r="P192" s="27"/>
      <c r="Z192" s="27"/>
      <c r="AA192" s="27"/>
      <c r="AB192" s="27"/>
      <c r="AF192" s="27"/>
      <c r="AG192" s="127"/>
      <c r="AH192" s="27"/>
    </row>
    <row r="193" spans="4:34" hidden="1" x14ac:dyDescent="0.35">
      <c r="D193" s="27"/>
      <c r="E193" s="27"/>
      <c r="N193" s="27"/>
      <c r="O193" s="27"/>
      <c r="P193" s="27"/>
      <c r="Z193" s="27"/>
      <c r="AA193" s="27"/>
      <c r="AB193" s="27"/>
      <c r="AF193" s="27"/>
      <c r="AG193" s="127"/>
      <c r="AH193" s="27"/>
    </row>
    <row r="194" spans="4:34" hidden="1" x14ac:dyDescent="0.35">
      <c r="D194" s="27"/>
      <c r="E194" s="27"/>
      <c r="N194" s="27"/>
      <c r="O194" s="27"/>
      <c r="P194" s="27"/>
      <c r="Z194" s="27"/>
      <c r="AA194" s="27"/>
      <c r="AB194" s="27"/>
      <c r="AF194" s="27"/>
      <c r="AG194" s="127"/>
      <c r="AH194" s="27"/>
    </row>
    <row r="195" spans="4:34" hidden="1" x14ac:dyDescent="0.35">
      <c r="D195" s="27"/>
      <c r="E195" s="27"/>
      <c r="N195" s="27"/>
      <c r="O195" s="27"/>
      <c r="P195" s="27"/>
      <c r="Z195" s="27"/>
      <c r="AA195" s="27"/>
      <c r="AB195" s="27"/>
      <c r="AF195" s="27"/>
      <c r="AG195" s="127"/>
      <c r="AH195" s="27"/>
    </row>
    <row r="196" spans="4:34" hidden="1" x14ac:dyDescent="0.35">
      <c r="D196" s="27"/>
      <c r="E196" s="27"/>
      <c r="N196" s="27"/>
      <c r="O196" s="27"/>
      <c r="P196" s="27"/>
      <c r="Z196" s="27"/>
      <c r="AA196" s="27"/>
      <c r="AB196" s="27"/>
      <c r="AF196" s="27"/>
      <c r="AG196" s="127"/>
      <c r="AH196" s="27"/>
    </row>
    <row r="197" spans="4:34" hidden="1" x14ac:dyDescent="0.35">
      <c r="D197" s="27"/>
      <c r="E197" s="27"/>
      <c r="N197" s="27"/>
      <c r="O197" s="27"/>
      <c r="P197" s="27"/>
      <c r="Z197" s="27"/>
      <c r="AA197" s="27"/>
      <c r="AB197" s="27"/>
      <c r="AF197" s="27"/>
      <c r="AG197" s="127"/>
      <c r="AH197" s="27"/>
    </row>
    <row r="198" spans="4:34" hidden="1" x14ac:dyDescent="0.35">
      <c r="D198" s="27"/>
      <c r="E198" s="27"/>
      <c r="N198" s="27"/>
      <c r="O198" s="27"/>
      <c r="P198" s="27"/>
      <c r="Z198" s="27"/>
      <c r="AA198" s="27"/>
      <c r="AB198" s="27"/>
      <c r="AF198" s="27"/>
      <c r="AG198" s="127"/>
      <c r="AH198" s="27"/>
    </row>
    <row r="199" spans="4:34" hidden="1" x14ac:dyDescent="0.35">
      <c r="D199" s="27"/>
      <c r="E199" s="27"/>
      <c r="N199" s="27"/>
      <c r="O199" s="27"/>
      <c r="P199" s="27"/>
      <c r="Z199" s="27"/>
      <c r="AA199" s="27"/>
      <c r="AB199" s="27"/>
      <c r="AF199" s="27"/>
      <c r="AG199" s="127"/>
      <c r="AH199" s="27"/>
    </row>
    <row r="200" spans="4:34" hidden="1" x14ac:dyDescent="0.35">
      <c r="D200" s="27"/>
      <c r="E200" s="27"/>
      <c r="N200" s="27"/>
      <c r="O200" s="27"/>
      <c r="P200" s="27"/>
      <c r="Z200" s="27"/>
      <c r="AA200" s="27"/>
      <c r="AB200" s="27"/>
      <c r="AF200" s="27"/>
      <c r="AG200" s="127"/>
      <c r="AH200" s="27"/>
    </row>
    <row r="201" spans="4:34" hidden="1" x14ac:dyDescent="0.35">
      <c r="D201" s="27"/>
      <c r="E201" s="27"/>
      <c r="N201" s="27"/>
      <c r="O201" s="27"/>
      <c r="P201" s="27"/>
      <c r="Z201" s="27"/>
      <c r="AA201" s="27"/>
      <c r="AB201" s="27"/>
      <c r="AF201" s="27"/>
      <c r="AG201" s="127"/>
      <c r="AH201" s="27"/>
    </row>
    <row r="202" spans="4:34" hidden="1" x14ac:dyDescent="0.35">
      <c r="D202" s="27"/>
      <c r="E202" s="27"/>
      <c r="N202" s="27"/>
      <c r="O202" s="27"/>
      <c r="P202" s="27"/>
      <c r="Z202" s="27"/>
      <c r="AA202" s="27"/>
      <c r="AB202" s="27"/>
      <c r="AF202" s="27"/>
      <c r="AG202" s="127"/>
      <c r="AH202" s="27"/>
    </row>
    <row r="203" spans="4:34" hidden="1" x14ac:dyDescent="0.35">
      <c r="D203" s="27"/>
      <c r="E203" s="27"/>
      <c r="N203" s="27"/>
      <c r="O203" s="27"/>
      <c r="P203" s="27"/>
      <c r="Z203" s="27"/>
      <c r="AA203" s="27"/>
      <c r="AB203" s="27"/>
      <c r="AF203" s="27"/>
      <c r="AG203" s="127"/>
      <c r="AH203" s="27"/>
    </row>
    <row r="204" spans="4:34" hidden="1" x14ac:dyDescent="0.35">
      <c r="D204" s="27"/>
      <c r="E204" s="27"/>
      <c r="N204" s="27"/>
      <c r="O204" s="27"/>
      <c r="P204" s="27"/>
      <c r="Z204" s="27"/>
      <c r="AA204" s="27"/>
      <c r="AB204" s="27"/>
      <c r="AF204" s="27"/>
      <c r="AG204" s="127"/>
      <c r="AH204" s="27"/>
    </row>
    <row r="205" spans="4:34" hidden="1" x14ac:dyDescent="0.35">
      <c r="D205" s="27"/>
      <c r="E205" s="27"/>
      <c r="N205" s="27"/>
      <c r="O205" s="27"/>
      <c r="P205" s="27"/>
      <c r="Z205" s="27"/>
      <c r="AA205" s="27"/>
      <c r="AB205" s="27"/>
      <c r="AF205" s="27"/>
      <c r="AG205" s="127"/>
      <c r="AH205" s="27"/>
    </row>
    <row r="206" spans="4:34" hidden="1" x14ac:dyDescent="0.35">
      <c r="D206" s="27"/>
      <c r="E206" s="27"/>
      <c r="N206" s="27"/>
      <c r="O206" s="27"/>
      <c r="P206" s="27"/>
      <c r="Z206" s="27"/>
      <c r="AA206" s="27"/>
      <c r="AB206" s="27"/>
      <c r="AF206" s="27"/>
      <c r="AG206" s="127"/>
      <c r="AH206" s="27"/>
    </row>
    <row r="207" spans="4:34" hidden="1" x14ac:dyDescent="0.35">
      <c r="D207" s="27"/>
      <c r="E207" s="27"/>
      <c r="N207" s="27"/>
      <c r="O207" s="27"/>
      <c r="P207" s="27"/>
      <c r="Z207" s="27"/>
      <c r="AA207" s="27"/>
      <c r="AB207" s="27"/>
      <c r="AF207" s="27"/>
      <c r="AG207" s="127"/>
      <c r="AH207" s="27"/>
    </row>
    <row r="208" spans="4:34" hidden="1" x14ac:dyDescent="0.35">
      <c r="D208" s="27"/>
      <c r="E208" s="27"/>
      <c r="N208" s="27"/>
      <c r="O208" s="27"/>
      <c r="P208" s="27"/>
      <c r="Z208" s="27"/>
      <c r="AA208" s="27"/>
      <c r="AB208" s="27"/>
      <c r="AF208" s="27"/>
      <c r="AG208" s="127"/>
      <c r="AH208" s="27"/>
    </row>
    <row r="209" spans="4:34" hidden="1" x14ac:dyDescent="0.35">
      <c r="D209" s="27"/>
      <c r="E209" s="27"/>
      <c r="N209" s="27"/>
      <c r="O209" s="27"/>
      <c r="P209" s="27"/>
      <c r="Z209" s="27"/>
      <c r="AA209" s="27"/>
      <c r="AB209" s="27"/>
      <c r="AF209" s="27"/>
      <c r="AG209" s="127"/>
      <c r="AH209" s="27"/>
    </row>
    <row r="210" spans="4:34" hidden="1" x14ac:dyDescent="0.35">
      <c r="D210" s="27"/>
      <c r="E210" s="27"/>
      <c r="N210" s="27"/>
      <c r="O210" s="27"/>
      <c r="P210" s="27"/>
      <c r="Z210" s="27"/>
      <c r="AA210" s="27"/>
      <c r="AB210" s="27"/>
      <c r="AF210" s="27"/>
      <c r="AG210" s="127"/>
      <c r="AH210" s="27"/>
    </row>
    <row r="211" spans="4:34" hidden="1" x14ac:dyDescent="0.35">
      <c r="D211" s="27"/>
      <c r="E211" s="27"/>
      <c r="N211" s="27"/>
      <c r="O211" s="27"/>
      <c r="P211" s="27"/>
      <c r="Z211" s="27"/>
      <c r="AA211" s="27"/>
      <c r="AB211" s="27"/>
      <c r="AF211" s="27"/>
      <c r="AG211" s="127"/>
      <c r="AH211" s="27"/>
    </row>
    <row r="212" spans="4:34" hidden="1" x14ac:dyDescent="0.35">
      <c r="D212" s="27"/>
      <c r="E212" s="27"/>
      <c r="N212" s="27"/>
      <c r="O212" s="27"/>
      <c r="P212" s="27"/>
      <c r="Z212" s="27"/>
      <c r="AA212" s="27"/>
      <c r="AB212" s="27"/>
      <c r="AF212" s="27"/>
      <c r="AG212" s="127"/>
      <c r="AH212" s="27"/>
    </row>
    <row r="213" spans="4:34" hidden="1" x14ac:dyDescent="0.35">
      <c r="D213" s="27"/>
      <c r="E213" s="27"/>
      <c r="N213" s="27"/>
      <c r="O213" s="27"/>
      <c r="P213" s="27"/>
      <c r="Z213" s="27"/>
      <c r="AA213" s="27"/>
      <c r="AB213" s="27"/>
      <c r="AF213" s="27"/>
      <c r="AG213" s="127"/>
      <c r="AH213" s="27"/>
    </row>
    <row r="214" spans="4:34" hidden="1" x14ac:dyDescent="0.35">
      <c r="D214" s="27"/>
      <c r="E214" s="27"/>
      <c r="N214" s="27"/>
      <c r="O214" s="27"/>
      <c r="P214" s="27"/>
      <c r="Z214" s="27"/>
      <c r="AA214" s="27"/>
      <c r="AB214" s="27"/>
      <c r="AF214" s="27"/>
      <c r="AG214" s="127"/>
      <c r="AH214" s="27"/>
    </row>
    <row r="215" spans="4:34" hidden="1" x14ac:dyDescent="0.35">
      <c r="D215" s="27"/>
      <c r="E215" s="27"/>
      <c r="N215" s="27"/>
      <c r="O215" s="27"/>
      <c r="P215" s="27"/>
      <c r="Z215" s="27"/>
      <c r="AA215" s="27"/>
      <c r="AB215" s="27"/>
      <c r="AF215" s="27"/>
      <c r="AG215" s="127"/>
      <c r="AH215" s="27"/>
    </row>
    <row r="216" spans="4:34" hidden="1" x14ac:dyDescent="0.35">
      <c r="D216" s="27"/>
      <c r="E216" s="27"/>
      <c r="N216" s="27"/>
      <c r="O216" s="27"/>
      <c r="P216" s="27"/>
      <c r="Z216" s="27"/>
      <c r="AA216" s="27"/>
      <c r="AB216" s="27"/>
      <c r="AF216" s="27"/>
      <c r="AG216" s="127"/>
      <c r="AH216" s="27"/>
    </row>
    <row r="217" spans="4:34" hidden="1" x14ac:dyDescent="0.35">
      <c r="D217" s="27"/>
      <c r="E217" s="27"/>
      <c r="N217" s="27"/>
      <c r="O217" s="27"/>
      <c r="P217" s="27"/>
      <c r="Z217" s="27"/>
      <c r="AA217" s="27"/>
      <c r="AB217" s="27"/>
      <c r="AF217" s="27"/>
      <c r="AG217" s="127"/>
      <c r="AH217" s="27"/>
    </row>
    <row r="218" spans="4:34" hidden="1" x14ac:dyDescent="0.35">
      <c r="D218" s="27"/>
      <c r="E218" s="27"/>
      <c r="N218" s="27"/>
      <c r="O218" s="27"/>
      <c r="P218" s="27"/>
      <c r="Z218" s="27"/>
      <c r="AA218" s="27"/>
      <c r="AB218" s="27"/>
      <c r="AF218" s="27"/>
      <c r="AG218" s="127"/>
      <c r="AH218" s="27"/>
    </row>
    <row r="219" spans="4:34" hidden="1" x14ac:dyDescent="0.35">
      <c r="D219" s="27"/>
      <c r="E219" s="27"/>
      <c r="N219" s="27"/>
      <c r="O219" s="27"/>
      <c r="P219" s="27"/>
      <c r="Z219" s="27"/>
      <c r="AA219" s="27"/>
      <c r="AB219" s="27"/>
      <c r="AF219" s="27"/>
      <c r="AG219" s="127"/>
      <c r="AH219" s="27"/>
    </row>
    <row r="220" spans="4:34" hidden="1" x14ac:dyDescent="0.35">
      <c r="D220" s="27"/>
      <c r="E220" s="27"/>
      <c r="N220" s="27"/>
      <c r="O220" s="27"/>
      <c r="P220" s="27"/>
      <c r="Z220" s="27"/>
      <c r="AA220" s="27"/>
      <c r="AB220" s="27"/>
      <c r="AF220" s="27"/>
      <c r="AG220" s="127"/>
      <c r="AH220" s="27"/>
    </row>
    <row r="221" spans="4:34" hidden="1" x14ac:dyDescent="0.35">
      <c r="D221" s="27"/>
      <c r="E221" s="27"/>
      <c r="N221" s="27"/>
      <c r="O221" s="27"/>
      <c r="P221" s="27"/>
      <c r="Z221" s="27"/>
      <c r="AA221" s="27"/>
      <c r="AB221" s="27"/>
      <c r="AF221" s="27"/>
      <c r="AG221" s="127"/>
      <c r="AH221" s="27"/>
    </row>
    <row r="222" spans="4:34" hidden="1" x14ac:dyDescent="0.35">
      <c r="D222" s="27"/>
      <c r="E222" s="27"/>
      <c r="N222" s="27"/>
      <c r="O222" s="27"/>
      <c r="P222" s="27"/>
      <c r="Z222" s="27"/>
      <c r="AA222" s="27"/>
      <c r="AB222" s="27"/>
      <c r="AF222" s="27"/>
      <c r="AG222" s="127"/>
      <c r="AH222" s="27"/>
    </row>
    <row r="223" spans="4:34" hidden="1" x14ac:dyDescent="0.35">
      <c r="D223" s="27"/>
      <c r="E223" s="27"/>
      <c r="N223" s="27"/>
      <c r="O223" s="27"/>
      <c r="P223" s="27"/>
      <c r="Z223" s="27"/>
      <c r="AA223" s="27"/>
      <c r="AB223" s="27"/>
      <c r="AF223" s="27"/>
      <c r="AG223" s="127"/>
      <c r="AH223" s="27"/>
    </row>
    <row r="224" spans="4:34" hidden="1" x14ac:dyDescent="0.35">
      <c r="D224" s="27"/>
      <c r="E224" s="27"/>
      <c r="N224" s="27"/>
      <c r="O224" s="27"/>
      <c r="P224" s="27"/>
      <c r="Z224" s="27"/>
      <c r="AA224" s="27"/>
      <c r="AB224" s="27"/>
      <c r="AF224" s="27"/>
      <c r="AG224" s="127"/>
      <c r="AH224" s="27"/>
    </row>
    <row r="225" spans="4:34" hidden="1" x14ac:dyDescent="0.35">
      <c r="D225" s="27"/>
      <c r="E225" s="27"/>
      <c r="N225" s="27"/>
      <c r="O225" s="27"/>
      <c r="P225" s="27"/>
      <c r="Z225" s="27"/>
      <c r="AA225" s="27"/>
      <c r="AB225" s="27"/>
      <c r="AF225" s="27"/>
      <c r="AG225" s="127"/>
      <c r="AH225" s="27"/>
    </row>
    <row r="226" spans="4:34" hidden="1" x14ac:dyDescent="0.35">
      <c r="D226" s="27"/>
      <c r="E226" s="27"/>
      <c r="N226" s="27"/>
      <c r="O226" s="27"/>
      <c r="P226" s="27"/>
      <c r="Z226" s="27"/>
      <c r="AA226" s="27"/>
      <c r="AB226" s="27"/>
      <c r="AF226" s="27"/>
      <c r="AG226" s="127"/>
      <c r="AH226" s="27"/>
    </row>
    <row r="227" spans="4:34" hidden="1" x14ac:dyDescent="0.35">
      <c r="D227" s="27"/>
      <c r="E227" s="27"/>
      <c r="N227" s="27"/>
      <c r="O227" s="27"/>
      <c r="P227" s="27"/>
      <c r="Z227" s="27"/>
      <c r="AA227" s="27"/>
      <c r="AB227" s="27"/>
      <c r="AF227" s="27"/>
      <c r="AG227" s="127"/>
      <c r="AH227" s="27"/>
    </row>
    <row r="228" spans="4:34" hidden="1" x14ac:dyDescent="0.35">
      <c r="D228" s="27"/>
      <c r="E228" s="27"/>
      <c r="N228" s="27"/>
      <c r="O228" s="27"/>
      <c r="P228" s="27"/>
      <c r="Z228" s="27"/>
      <c r="AA228" s="27"/>
      <c r="AB228" s="27"/>
      <c r="AF228" s="27"/>
      <c r="AG228" s="127"/>
      <c r="AH228" s="27"/>
    </row>
    <row r="229" spans="4:34" hidden="1" x14ac:dyDescent="0.35">
      <c r="D229" s="27"/>
      <c r="E229" s="27"/>
      <c r="N229" s="27"/>
      <c r="O229" s="27"/>
      <c r="P229" s="27"/>
      <c r="Z229" s="27"/>
      <c r="AA229" s="27"/>
      <c r="AB229" s="27"/>
      <c r="AF229" s="27"/>
      <c r="AG229" s="127"/>
      <c r="AH229" s="27"/>
    </row>
    <row r="230" spans="4:34" hidden="1" x14ac:dyDescent="0.35">
      <c r="D230" s="27"/>
      <c r="E230" s="27"/>
      <c r="N230" s="27"/>
      <c r="O230" s="27"/>
      <c r="P230" s="27"/>
      <c r="Z230" s="27"/>
      <c r="AA230" s="27"/>
      <c r="AB230" s="27"/>
      <c r="AF230" s="27"/>
      <c r="AG230" s="127"/>
      <c r="AH230" s="27"/>
    </row>
    <row r="231" spans="4:34" hidden="1" x14ac:dyDescent="0.35">
      <c r="D231" s="27"/>
      <c r="E231" s="27"/>
      <c r="N231" s="27"/>
      <c r="O231" s="27"/>
      <c r="P231" s="27"/>
      <c r="Z231" s="27"/>
      <c r="AA231" s="27"/>
      <c r="AB231" s="27"/>
      <c r="AF231" s="27"/>
      <c r="AG231" s="127"/>
      <c r="AH231" s="27"/>
    </row>
    <row r="232" spans="4:34" hidden="1" x14ac:dyDescent="0.35">
      <c r="D232" s="27"/>
      <c r="E232" s="27"/>
      <c r="N232" s="27"/>
      <c r="O232" s="27"/>
      <c r="P232" s="27"/>
      <c r="Z232" s="27"/>
      <c r="AA232" s="27"/>
      <c r="AB232" s="27"/>
      <c r="AF232" s="27"/>
      <c r="AG232" s="127"/>
      <c r="AH232" s="27"/>
    </row>
    <row r="233" spans="4:34" hidden="1" x14ac:dyDescent="0.35">
      <c r="D233" s="27"/>
      <c r="E233" s="27"/>
      <c r="N233" s="27"/>
      <c r="O233" s="27"/>
      <c r="P233" s="27"/>
      <c r="Z233" s="27"/>
      <c r="AA233" s="27"/>
      <c r="AB233" s="27"/>
      <c r="AF233" s="27"/>
      <c r="AG233" s="127"/>
      <c r="AH233" s="27"/>
    </row>
    <row r="234" spans="4:34" hidden="1" x14ac:dyDescent="0.35">
      <c r="D234" s="27"/>
      <c r="E234" s="27"/>
      <c r="N234" s="27"/>
      <c r="O234" s="27"/>
      <c r="P234" s="27"/>
      <c r="Z234" s="27"/>
      <c r="AA234" s="27"/>
      <c r="AB234" s="27"/>
      <c r="AF234" s="27"/>
      <c r="AG234" s="127"/>
      <c r="AH234" s="27"/>
    </row>
    <row r="235" spans="4:34" hidden="1" x14ac:dyDescent="0.35">
      <c r="D235" s="27"/>
      <c r="E235" s="27"/>
      <c r="N235" s="27"/>
      <c r="O235" s="27"/>
      <c r="P235" s="27"/>
      <c r="Z235" s="27"/>
      <c r="AA235" s="27"/>
      <c r="AB235" s="27"/>
      <c r="AF235" s="27"/>
      <c r="AG235" s="127"/>
      <c r="AH235" s="27"/>
    </row>
    <row r="236" spans="4:34" hidden="1" x14ac:dyDescent="0.35">
      <c r="D236" s="27"/>
      <c r="E236" s="27"/>
      <c r="N236" s="27"/>
      <c r="O236" s="27"/>
      <c r="P236" s="27"/>
      <c r="Z236" s="27"/>
      <c r="AA236" s="27"/>
      <c r="AB236" s="27"/>
      <c r="AF236" s="27"/>
      <c r="AG236" s="127"/>
      <c r="AH236" s="27"/>
    </row>
    <row r="237" spans="4:34" hidden="1" x14ac:dyDescent="0.35">
      <c r="D237" s="27"/>
      <c r="E237" s="27"/>
      <c r="N237" s="27"/>
      <c r="O237" s="27"/>
      <c r="P237" s="27"/>
      <c r="Z237" s="27"/>
      <c r="AA237" s="27"/>
      <c r="AB237" s="27"/>
      <c r="AF237" s="27"/>
      <c r="AG237" s="127"/>
      <c r="AH237" s="27"/>
    </row>
    <row r="238" spans="4:34" hidden="1" x14ac:dyDescent="0.35">
      <c r="D238" s="27"/>
      <c r="E238" s="27"/>
      <c r="N238" s="27"/>
      <c r="O238" s="27"/>
      <c r="P238" s="27"/>
      <c r="Z238" s="27"/>
      <c r="AA238" s="27"/>
      <c r="AB238" s="27"/>
      <c r="AF238" s="27"/>
      <c r="AG238" s="127"/>
      <c r="AH238" s="27"/>
    </row>
    <row r="239" spans="4:34" hidden="1" x14ac:dyDescent="0.35">
      <c r="D239" s="27"/>
      <c r="E239" s="27"/>
      <c r="N239" s="27"/>
      <c r="O239" s="27"/>
      <c r="P239" s="27"/>
      <c r="Z239" s="27"/>
      <c r="AA239" s="27"/>
      <c r="AB239" s="27"/>
      <c r="AF239" s="27"/>
      <c r="AG239" s="127"/>
      <c r="AH239" s="27"/>
    </row>
    <row r="240" spans="4:34" hidden="1" x14ac:dyDescent="0.35">
      <c r="D240" s="27"/>
      <c r="E240" s="27"/>
      <c r="N240" s="27"/>
      <c r="O240" s="27"/>
      <c r="P240" s="27"/>
      <c r="Z240" s="27"/>
      <c r="AA240" s="27"/>
      <c r="AB240" s="27"/>
      <c r="AF240" s="27"/>
      <c r="AG240" s="127"/>
      <c r="AH240" s="27"/>
    </row>
    <row r="241" spans="4:34" hidden="1" x14ac:dyDescent="0.35">
      <c r="D241" s="27"/>
      <c r="E241" s="27"/>
      <c r="N241" s="27"/>
      <c r="O241" s="27"/>
      <c r="P241" s="27"/>
      <c r="Z241" s="27"/>
      <c r="AA241" s="27"/>
      <c r="AB241" s="27"/>
      <c r="AF241" s="27"/>
      <c r="AG241" s="127"/>
      <c r="AH241" s="27"/>
    </row>
    <row r="242" spans="4:34" hidden="1" x14ac:dyDescent="0.35">
      <c r="D242" s="27"/>
      <c r="E242" s="27"/>
      <c r="N242" s="27"/>
      <c r="O242" s="27"/>
      <c r="P242" s="27"/>
      <c r="Z242" s="27"/>
      <c r="AA242" s="27"/>
      <c r="AB242" s="27"/>
      <c r="AF242" s="27"/>
      <c r="AG242" s="127"/>
      <c r="AH242" s="27"/>
    </row>
    <row r="243" spans="4:34" hidden="1" x14ac:dyDescent="0.35">
      <c r="D243" s="27"/>
      <c r="E243" s="27"/>
      <c r="N243" s="27"/>
      <c r="O243" s="27"/>
      <c r="P243" s="27"/>
      <c r="Z243" s="27"/>
      <c r="AA243" s="27"/>
      <c r="AB243" s="27"/>
      <c r="AF243" s="27"/>
      <c r="AG243" s="127"/>
      <c r="AH243" s="27"/>
    </row>
    <row r="244" spans="4:34" hidden="1" x14ac:dyDescent="0.35">
      <c r="D244" s="27"/>
      <c r="E244" s="27"/>
      <c r="N244" s="27"/>
      <c r="O244" s="27"/>
      <c r="P244" s="27"/>
      <c r="Z244" s="27"/>
      <c r="AA244" s="27"/>
      <c r="AB244" s="27"/>
      <c r="AF244" s="27"/>
      <c r="AG244" s="127"/>
      <c r="AH244" s="27"/>
    </row>
    <row r="245" spans="4:34" hidden="1" x14ac:dyDescent="0.35">
      <c r="D245" s="27"/>
      <c r="E245" s="27"/>
      <c r="N245" s="27"/>
      <c r="O245" s="27"/>
      <c r="P245" s="27"/>
      <c r="Z245" s="27"/>
      <c r="AA245" s="27"/>
      <c r="AB245" s="27"/>
      <c r="AF245" s="27"/>
      <c r="AG245" s="127"/>
      <c r="AH245" s="27"/>
    </row>
    <row r="246" spans="4:34" hidden="1" x14ac:dyDescent="0.35">
      <c r="D246" s="27"/>
      <c r="E246" s="27"/>
      <c r="N246" s="27"/>
      <c r="O246" s="27"/>
      <c r="P246" s="27"/>
      <c r="Z246" s="27"/>
      <c r="AA246" s="27"/>
      <c r="AB246" s="27"/>
      <c r="AF246" s="27"/>
      <c r="AG246" s="127"/>
      <c r="AH246" s="27"/>
    </row>
    <row r="247" spans="4:34" hidden="1" x14ac:dyDescent="0.35">
      <c r="D247" s="27"/>
      <c r="E247" s="27"/>
      <c r="N247" s="27"/>
      <c r="O247" s="27"/>
      <c r="P247" s="27"/>
      <c r="Z247" s="27"/>
      <c r="AA247" s="27"/>
      <c r="AB247" s="27"/>
      <c r="AF247" s="27"/>
      <c r="AG247" s="127"/>
      <c r="AH247" s="27"/>
    </row>
    <row r="248" spans="4:34" hidden="1" x14ac:dyDescent="0.35">
      <c r="D248" s="27"/>
      <c r="E248" s="27"/>
      <c r="N248" s="27"/>
      <c r="O248" s="27"/>
      <c r="P248" s="27"/>
      <c r="Z248" s="27"/>
      <c r="AA248" s="27"/>
      <c r="AB248" s="27"/>
      <c r="AF248" s="27"/>
      <c r="AG248" s="127"/>
      <c r="AH248" s="27"/>
    </row>
    <row r="249" spans="4:34" hidden="1" x14ac:dyDescent="0.35">
      <c r="D249" s="27"/>
      <c r="E249" s="27"/>
      <c r="N249" s="27"/>
      <c r="O249" s="27"/>
      <c r="P249" s="27"/>
      <c r="Z249" s="27"/>
      <c r="AA249" s="27"/>
      <c r="AB249" s="27"/>
      <c r="AF249" s="27"/>
      <c r="AG249" s="127"/>
      <c r="AH249" s="27"/>
    </row>
    <row r="250" spans="4:34" hidden="1" x14ac:dyDescent="0.35">
      <c r="D250" s="27"/>
      <c r="E250" s="27"/>
      <c r="N250" s="27"/>
      <c r="O250" s="27"/>
      <c r="P250" s="27"/>
      <c r="Z250" s="27"/>
      <c r="AA250" s="27"/>
      <c r="AB250" s="27"/>
      <c r="AF250" s="27"/>
      <c r="AG250" s="127"/>
      <c r="AH250" s="27"/>
    </row>
    <row r="251" spans="4:34" hidden="1" x14ac:dyDescent="0.35">
      <c r="D251" s="27"/>
      <c r="E251" s="27"/>
      <c r="N251" s="27"/>
      <c r="O251" s="27"/>
      <c r="P251" s="27"/>
      <c r="Z251" s="27"/>
      <c r="AA251" s="27"/>
      <c r="AB251" s="27"/>
      <c r="AF251" s="27"/>
      <c r="AG251" s="127"/>
      <c r="AH251" s="27"/>
    </row>
    <row r="252" spans="4:34" hidden="1" x14ac:dyDescent="0.35">
      <c r="D252" s="27"/>
      <c r="E252" s="27"/>
      <c r="N252" s="27"/>
      <c r="O252" s="27"/>
      <c r="P252" s="27"/>
      <c r="Z252" s="27"/>
      <c r="AA252" s="27"/>
      <c r="AB252" s="27"/>
      <c r="AF252" s="27"/>
      <c r="AG252" s="127"/>
      <c r="AH252" s="27"/>
    </row>
    <row r="253" spans="4:34" hidden="1" x14ac:dyDescent="0.35">
      <c r="D253" s="27"/>
      <c r="E253" s="27"/>
      <c r="N253" s="27"/>
      <c r="O253" s="27"/>
      <c r="P253" s="27"/>
      <c r="Z253" s="27"/>
      <c r="AA253" s="27"/>
      <c r="AB253" s="27"/>
      <c r="AF253" s="27"/>
      <c r="AG253" s="127"/>
      <c r="AH253" s="27"/>
    </row>
    <row r="254" spans="4:34" hidden="1" x14ac:dyDescent="0.35">
      <c r="D254" s="27"/>
      <c r="E254" s="27"/>
      <c r="N254" s="27"/>
      <c r="O254" s="27"/>
      <c r="P254" s="27"/>
      <c r="Z254" s="27"/>
      <c r="AA254" s="27"/>
      <c r="AB254" s="27"/>
      <c r="AF254" s="27"/>
      <c r="AG254" s="127"/>
      <c r="AH254" s="27"/>
    </row>
    <row r="255" spans="4:34" hidden="1" x14ac:dyDescent="0.35">
      <c r="D255" s="27"/>
      <c r="E255" s="27"/>
      <c r="N255" s="27"/>
      <c r="O255" s="27"/>
      <c r="P255" s="27"/>
      <c r="Z255" s="27"/>
      <c r="AA255" s="27"/>
      <c r="AB255" s="27"/>
      <c r="AF255" s="27"/>
      <c r="AG255" s="127"/>
      <c r="AH255" s="27"/>
    </row>
    <row r="256" spans="4:34" hidden="1" x14ac:dyDescent="0.35">
      <c r="D256" s="27"/>
      <c r="E256" s="27"/>
      <c r="N256" s="27"/>
      <c r="O256" s="27"/>
      <c r="P256" s="27"/>
      <c r="Z256" s="27"/>
      <c r="AA256" s="27"/>
      <c r="AB256" s="27"/>
      <c r="AF256" s="27"/>
      <c r="AG256" s="127"/>
      <c r="AH256" s="27"/>
    </row>
    <row r="257" spans="4:34" hidden="1" x14ac:dyDescent="0.35">
      <c r="D257" s="27"/>
      <c r="E257" s="27"/>
      <c r="N257" s="27"/>
      <c r="O257" s="27"/>
      <c r="P257" s="27"/>
      <c r="Z257" s="27"/>
      <c r="AA257" s="27"/>
      <c r="AB257" s="27"/>
      <c r="AF257" s="27"/>
      <c r="AG257" s="127"/>
      <c r="AH257" s="27"/>
    </row>
    <row r="258" spans="4:34" hidden="1" x14ac:dyDescent="0.35">
      <c r="D258" s="27"/>
      <c r="E258" s="27"/>
      <c r="N258" s="27"/>
      <c r="O258" s="27"/>
      <c r="P258" s="27"/>
      <c r="Z258" s="27"/>
      <c r="AA258" s="27"/>
      <c r="AB258" s="27"/>
      <c r="AF258" s="27"/>
      <c r="AG258" s="127"/>
      <c r="AH258" s="27"/>
    </row>
    <row r="259" spans="4:34" hidden="1" x14ac:dyDescent="0.35">
      <c r="D259" s="27"/>
      <c r="E259" s="27"/>
      <c r="N259" s="27"/>
      <c r="O259" s="27"/>
      <c r="P259" s="27"/>
      <c r="Z259" s="27"/>
      <c r="AA259" s="27"/>
      <c r="AB259" s="27"/>
      <c r="AF259" s="27"/>
      <c r="AG259" s="127"/>
      <c r="AH259" s="27"/>
    </row>
    <row r="260" spans="4:34" hidden="1" x14ac:dyDescent="0.35">
      <c r="D260" s="27"/>
      <c r="E260" s="27"/>
      <c r="N260" s="27"/>
      <c r="O260" s="27"/>
      <c r="P260" s="27"/>
      <c r="Z260" s="27"/>
      <c r="AA260" s="27"/>
      <c r="AB260" s="27"/>
      <c r="AF260" s="27"/>
      <c r="AG260" s="127"/>
      <c r="AH260" s="27"/>
    </row>
    <row r="261" spans="4:34" hidden="1" x14ac:dyDescent="0.35">
      <c r="D261" s="27"/>
      <c r="E261" s="27"/>
      <c r="N261" s="27"/>
      <c r="O261" s="27"/>
      <c r="P261" s="27"/>
      <c r="Z261" s="27"/>
      <c r="AA261" s="27"/>
      <c r="AB261" s="27"/>
      <c r="AF261" s="27"/>
      <c r="AG261" s="127"/>
      <c r="AH261" s="27"/>
    </row>
    <row r="262" spans="4:34" hidden="1" x14ac:dyDescent="0.35">
      <c r="D262" s="27"/>
      <c r="E262" s="27"/>
      <c r="N262" s="27"/>
      <c r="O262" s="27"/>
      <c r="P262" s="27"/>
      <c r="Z262" s="27"/>
      <c r="AA262" s="27"/>
      <c r="AB262" s="27"/>
      <c r="AF262" s="27"/>
      <c r="AG262" s="127"/>
      <c r="AH262" s="27"/>
    </row>
    <row r="263" spans="4:34" hidden="1" x14ac:dyDescent="0.35">
      <c r="D263" s="27"/>
      <c r="E263" s="27"/>
      <c r="N263" s="27"/>
      <c r="O263" s="27"/>
      <c r="P263" s="27"/>
      <c r="Z263" s="27"/>
      <c r="AA263" s="27"/>
      <c r="AB263" s="27"/>
      <c r="AF263" s="27"/>
      <c r="AG263" s="127"/>
      <c r="AH263" s="27"/>
    </row>
    <row r="264" spans="4:34" hidden="1" x14ac:dyDescent="0.35">
      <c r="D264" s="27"/>
      <c r="E264" s="27"/>
      <c r="N264" s="27"/>
      <c r="O264" s="27"/>
      <c r="P264" s="27"/>
      <c r="Z264" s="27"/>
      <c r="AA264" s="27"/>
      <c r="AB264" s="27"/>
      <c r="AF264" s="27"/>
      <c r="AG264" s="127"/>
      <c r="AH264" s="27"/>
    </row>
    <row r="265" spans="4:34" hidden="1" x14ac:dyDescent="0.35">
      <c r="D265" s="27"/>
      <c r="E265" s="27"/>
      <c r="N265" s="27"/>
      <c r="O265" s="27"/>
      <c r="P265" s="27"/>
      <c r="Z265" s="27"/>
      <c r="AA265" s="27"/>
      <c r="AB265" s="27"/>
      <c r="AF265" s="27"/>
      <c r="AG265" s="127"/>
      <c r="AH265" s="27"/>
    </row>
    <row r="266" spans="4:34" hidden="1" x14ac:dyDescent="0.35">
      <c r="D266" s="27"/>
      <c r="E266" s="27"/>
      <c r="N266" s="27"/>
      <c r="O266" s="27"/>
      <c r="P266" s="27"/>
      <c r="Z266" s="27"/>
      <c r="AA266" s="27"/>
      <c r="AB266" s="27"/>
      <c r="AF266" s="27"/>
      <c r="AG266" s="127"/>
      <c r="AH266" s="27"/>
    </row>
    <row r="267" spans="4:34" hidden="1" x14ac:dyDescent="0.35">
      <c r="D267" s="27"/>
      <c r="E267" s="27"/>
      <c r="N267" s="27"/>
      <c r="O267" s="27"/>
      <c r="P267" s="27"/>
      <c r="Z267" s="27"/>
      <c r="AA267" s="27"/>
      <c r="AB267" s="27"/>
      <c r="AF267" s="27"/>
      <c r="AG267" s="127"/>
      <c r="AH267" s="27"/>
    </row>
    <row r="268" spans="4:34" hidden="1" x14ac:dyDescent="0.35">
      <c r="D268" s="27"/>
      <c r="E268" s="27"/>
      <c r="N268" s="27"/>
      <c r="O268" s="27"/>
      <c r="P268" s="27"/>
      <c r="Z268" s="27"/>
      <c r="AA268" s="27"/>
      <c r="AB268" s="27"/>
      <c r="AF268" s="27"/>
      <c r="AG268" s="127"/>
      <c r="AH268" s="27"/>
    </row>
    <row r="269" spans="4:34" hidden="1" x14ac:dyDescent="0.35">
      <c r="D269" s="27"/>
      <c r="E269" s="27"/>
      <c r="N269" s="27"/>
      <c r="O269" s="27"/>
      <c r="P269" s="27"/>
      <c r="Z269" s="27"/>
      <c r="AA269" s="27"/>
      <c r="AB269" s="27"/>
      <c r="AF269" s="27"/>
      <c r="AG269" s="127"/>
      <c r="AH269" s="27"/>
    </row>
    <row r="270" spans="4:34" hidden="1" x14ac:dyDescent="0.35">
      <c r="D270" s="27"/>
      <c r="E270" s="27"/>
      <c r="N270" s="27"/>
      <c r="O270" s="27"/>
      <c r="P270" s="27"/>
      <c r="Z270" s="27"/>
      <c r="AA270" s="27"/>
      <c r="AB270" s="27"/>
      <c r="AF270" s="27"/>
      <c r="AG270" s="127"/>
      <c r="AH270" s="27"/>
    </row>
    <row r="271" spans="4:34" hidden="1" x14ac:dyDescent="0.35">
      <c r="D271" s="27"/>
      <c r="E271" s="27"/>
      <c r="N271" s="27"/>
      <c r="O271" s="27"/>
      <c r="P271" s="27"/>
      <c r="Z271" s="27"/>
      <c r="AA271" s="27"/>
      <c r="AB271" s="27"/>
      <c r="AF271" s="27"/>
      <c r="AG271" s="127"/>
      <c r="AH271" s="27"/>
    </row>
    <row r="272" spans="4:34" hidden="1" x14ac:dyDescent="0.35">
      <c r="D272" s="27"/>
      <c r="E272" s="27"/>
      <c r="N272" s="27"/>
      <c r="O272" s="27"/>
      <c r="P272" s="27"/>
      <c r="Z272" s="27"/>
      <c r="AA272" s="27"/>
      <c r="AB272" s="27"/>
      <c r="AF272" s="27"/>
      <c r="AG272" s="127"/>
      <c r="AH272" s="27"/>
    </row>
    <row r="273" spans="4:34" hidden="1" x14ac:dyDescent="0.35">
      <c r="D273" s="27"/>
      <c r="E273" s="27"/>
      <c r="N273" s="27"/>
      <c r="O273" s="27"/>
      <c r="P273" s="27"/>
      <c r="Z273" s="27"/>
      <c r="AA273" s="27"/>
      <c r="AB273" s="27"/>
      <c r="AF273" s="27"/>
      <c r="AG273" s="127"/>
      <c r="AH273" s="27"/>
    </row>
    <row r="274" spans="4:34" hidden="1" x14ac:dyDescent="0.35">
      <c r="D274" s="27"/>
      <c r="E274" s="27"/>
      <c r="N274" s="27"/>
      <c r="O274" s="27"/>
      <c r="P274" s="27"/>
      <c r="Z274" s="27"/>
      <c r="AA274" s="27"/>
      <c r="AB274" s="27"/>
      <c r="AF274" s="27"/>
      <c r="AG274" s="127"/>
      <c r="AH274" s="27"/>
    </row>
    <row r="275" spans="4:34" hidden="1" x14ac:dyDescent="0.35">
      <c r="D275" s="27"/>
      <c r="E275" s="27"/>
      <c r="N275" s="27"/>
      <c r="O275" s="27"/>
      <c r="P275" s="27"/>
      <c r="Z275" s="27"/>
      <c r="AA275" s="27"/>
      <c r="AB275" s="27"/>
      <c r="AF275" s="27"/>
      <c r="AG275" s="127"/>
      <c r="AH275" s="27"/>
    </row>
    <row r="276" spans="4:34" hidden="1" x14ac:dyDescent="0.35">
      <c r="D276" s="27"/>
      <c r="E276" s="27"/>
      <c r="N276" s="27"/>
      <c r="O276" s="27"/>
      <c r="P276" s="27"/>
      <c r="Z276" s="27"/>
      <c r="AA276" s="27"/>
      <c r="AB276" s="27"/>
      <c r="AF276" s="27"/>
      <c r="AG276" s="127"/>
      <c r="AH276" s="27"/>
    </row>
    <row r="277" spans="4:34" hidden="1" x14ac:dyDescent="0.35">
      <c r="D277" s="27"/>
      <c r="E277" s="27"/>
      <c r="N277" s="27"/>
      <c r="O277" s="27"/>
      <c r="P277" s="27"/>
      <c r="Z277" s="27"/>
      <c r="AA277" s="27"/>
      <c r="AB277" s="27"/>
      <c r="AF277" s="27"/>
      <c r="AG277" s="127"/>
      <c r="AH277" s="27"/>
    </row>
    <row r="278" spans="4:34" hidden="1" x14ac:dyDescent="0.35">
      <c r="D278" s="27"/>
      <c r="E278" s="27"/>
      <c r="N278" s="27"/>
      <c r="O278" s="27"/>
      <c r="P278" s="27"/>
      <c r="Z278" s="27"/>
      <c r="AA278" s="27"/>
      <c r="AB278" s="27"/>
      <c r="AF278" s="27"/>
      <c r="AG278" s="127"/>
      <c r="AH278" s="27"/>
    </row>
    <row r="279" spans="4:34" hidden="1" x14ac:dyDescent="0.35">
      <c r="D279" s="27"/>
      <c r="E279" s="27"/>
      <c r="N279" s="27"/>
      <c r="O279" s="27"/>
      <c r="P279" s="27"/>
      <c r="Z279" s="27"/>
      <c r="AA279" s="27"/>
      <c r="AB279" s="27"/>
      <c r="AF279" s="27"/>
      <c r="AG279" s="127"/>
      <c r="AH279" s="27"/>
    </row>
    <row r="280" spans="4:34" hidden="1" x14ac:dyDescent="0.35">
      <c r="D280" s="27"/>
      <c r="E280" s="27"/>
      <c r="N280" s="27"/>
      <c r="O280" s="27"/>
      <c r="P280" s="27"/>
      <c r="Z280" s="27"/>
      <c r="AA280" s="27"/>
      <c r="AB280" s="27"/>
      <c r="AF280" s="27"/>
      <c r="AG280" s="127"/>
      <c r="AH280" s="27"/>
    </row>
    <row r="281" spans="4:34" hidden="1" x14ac:dyDescent="0.35">
      <c r="D281" s="27"/>
      <c r="E281" s="27"/>
      <c r="N281" s="27"/>
      <c r="O281" s="27"/>
      <c r="P281" s="27"/>
      <c r="Z281" s="27"/>
      <c r="AA281" s="27"/>
      <c r="AB281" s="27"/>
      <c r="AF281" s="27"/>
      <c r="AG281" s="127"/>
      <c r="AH281" s="27"/>
    </row>
    <row r="282" spans="4:34" hidden="1" x14ac:dyDescent="0.35">
      <c r="D282" s="27"/>
      <c r="E282" s="27"/>
      <c r="N282" s="27"/>
      <c r="O282" s="27"/>
      <c r="P282" s="27"/>
      <c r="Z282" s="27"/>
      <c r="AA282" s="27"/>
      <c r="AB282" s="27"/>
      <c r="AF282" s="27"/>
      <c r="AG282" s="127"/>
      <c r="AH282" s="27"/>
    </row>
    <row r="283" spans="4:34" hidden="1" x14ac:dyDescent="0.35">
      <c r="D283" s="27"/>
      <c r="E283" s="27"/>
      <c r="N283" s="27"/>
      <c r="O283" s="27"/>
      <c r="P283" s="27"/>
      <c r="Z283" s="27"/>
      <c r="AA283" s="27"/>
      <c r="AB283" s="27"/>
      <c r="AF283" s="27"/>
      <c r="AG283" s="127"/>
      <c r="AH283" s="27"/>
    </row>
    <row r="284" spans="4:34" hidden="1" x14ac:dyDescent="0.35">
      <c r="D284" s="27"/>
      <c r="E284" s="27"/>
      <c r="N284" s="27"/>
      <c r="O284" s="27"/>
      <c r="P284" s="27"/>
      <c r="Z284" s="27"/>
      <c r="AA284" s="27"/>
      <c r="AB284" s="27"/>
      <c r="AF284" s="27"/>
      <c r="AG284" s="127"/>
      <c r="AH284" s="27"/>
    </row>
    <row r="285" spans="4:34" hidden="1" x14ac:dyDescent="0.35">
      <c r="D285" s="27"/>
      <c r="E285" s="27"/>
      <c r="N285" s="27"/>
      <c r="O285" s="27"/>
      <c r="P285" s="27"/>
      <c r="Z285" s="27"/>
      <c r="AA285" s="27"/>
      <c r="AB285" s="27"/>
      <c r="AF285" s="27"/>
      <c r="AG285" s="127"/>
      <c r="AH285" s="27"/>
    </row>
    <row r="286" spans="4:34" hidden="1" x14ac:dyDescent="0.35">
      <c r="D286" s="27"/>
      <c r="E286" s="27"/>
      <c r="N286" s="27"/>
      <c r="O286" s="27"/>
      <c r="P286" s="27"/>
      <c r="Z286" s="27"/>
      <c r="AA286" s="27"/>
      <c r="AB286" s="27"/>
      <c r="AF286" s="27"/>
      <c r="AG286" s="127"/>
      <c r="AH286" s="27"/>
    </row>
    <row r="287" spans="4:34" hidden="1" x14ac:dyDescent="0.35">
      <c r="D287" s="27"/>
      <c r="E287" s="27"/>
      <c r="N287" s="27"/>
      <c r="O287" s="27"/>
      <c r="P287" s="27"/>
      <c r="Z287" s="27"/>
      <c r="AA287" s="27"/>
      <c r="AB287" s="27"/>
      <c r="AF287" s="27"/>
      <c r="AG287" s="127"/>
      <c r="AH287" s="27"/>
    </row>
    <row r="288" spans="4:34" hidden="1" x14ac:dyDescent="0.35">
      <c r="D288" s="27"/>
      <c r="E288" s="27"/>
      <c r="N288" s="27"/>
      <c r="O288" s="27"/>
      <c r="P288" s="27"/>
      <c r="Z288" s="27"/>
      <c r="AA288" s="27"/>
      <c r="AB288" s="27"/>
      <c r="AF288" s="27"/>
      <c r="AG288" s="127"/>
      <c r="AH288" s="27"/>
    </row>
    <row r="289" spans="4:34" hidden="1" x14ac:dyDescent="0.35">
      <c r="D289" s="27"/>
      <c r="E289" s="27"/>
      <c r="N289" s="27"/>
      <c r="O289" s="27"/>
      <c r="P289" s="27"/>
      <c r="Z289" s="27"/>
      <c r="AA289" s="27"/>
      <c r="AB289" s="27"/>
      <c r="AF289" s="27"/>
      <c r="AG289" s="127"/>
      <c r="AH289" s="27"/>
    </row>
    <row r="290" spans="4:34" hidden="1" x14ac:dyDescent="0.35">
      <c r="D290" s="27"/>
      <c r="E290" s="27"/>
      <c r="N290" s="27"/>
      <c r="O290" s="27"/>
      <c r="P290" s="27"/>
      <c r="Z290" s="27"/>
      <c r="AA290" s="27"/>
      <c r="AB290" s="27"/>
      <c r="AF290" s="27"/>
      <c r="AG290" s="127"/>
      <c r="AH290" s="27"/>
    </row>
    <row r="291" spans="4:34" hidden="1" x14ac:dyDescent="0.35">
      <c r="D291" s="27"/>
      <c r="E291" s="27"/>
      <c r="N291" s="27"/>
      <c r="O291" s="27"/>
      <c r="P291" s="27"/>
      <c r="Z291" s="27"/>
      <c r="AA291" s="27"/>
      <c r="AB291" s="27"/>
      <c r="AF291" s="27"/>
      <c r="AG291" s="127"/>
      <c r="AH291" s="27"/>
    </row>
    <row r="292" spans="4:34" hidden="1" x14ac:dyDescent="0.35">
      <c r="D292" s="27"/>
      <c r="E292" s="27"/>
      <c r="N292" s="27"/>
      <c r="O292" s="27"/>
      <c r="P292" s="27"/>
      <c r="Z292" s="27"/>
      <c r="AA292" s="27"/>
      <c r="AB292" s="27"/>
      <c r="AF292" s="27"/>
      <c r="AG292" s="127"/>
      <c r="AH292" s="27"/>
    </row>
    <row r="293" spans="4:34" hidden="1" x14ac:dyDescent="0.35">
      <c r="D293" s="27"/>
      <c r="E293" s="27"/>
      <c r="N293" s="27"/>
      <c r="O293" s="27"/>
      <c r="P293" s="27"/>
      <c r="Z293" s="27"/>
      <c r="AA293" s="27"/>
      <c r="AB293" s="27"/>
      <c r="AF293" s="27"/>
      <c r="AG293" s="127"/>
      <c r="AH293" s="27"/>
    </row>
    <row r="294" spans="4:34" hidden="1" x14ac:dyDescent="0.35">
      <c r="D294" s="27"/>
      <c r="E294" s="27"/>
      <c r="N294" s="27"/>
      <c r="O294" s="27"/>
      <c r="P294" s="27"/>
      <c r="Z294" s="27"/>
      <c r="AA294" s="27"/>
      <c r="AB294" s="27"/>
      <c r="AF294" s="27"/>
      <c r="AG294" s="127"/>
      <c r="AH294" s="27"/>
    </row>
    <row r="295" spans="4:34" hidden="1" x14ac:dyDescent="0.35">
      <c r="D295" s="27"/>
      <c r="E295" s="27"/>
      <c r="N295" s="27"/>
      <c r="O295" s="27"/>
      <c r="P295" s="27"/>
      <c r="Z295" s="27"/>
      <c r="AA295" s="27"/>
      <c r="AB295" s="27"/>
      <c r="AF295" s="27"/>
      <c r="AG295" s="127"/>
      <c r="AH295" s="27"/>
    </row>
    <row r="296" spans="4:34" hidden="1" x14ac:dyDescent="0.35">
      <c r="D296" s="27"/>
      <c r="E296" s="27"/>
      <c r="N296" s="27"/>
      <c r="O296" s="27"/>
      <c r="P296" s="27"/>
      <c r="Z296" s="27"/>
      <c r="AA296" s="27"/>
      <c r="AB296" s="27"/>
      <c r="AF296" s="27"/>
      <c r="AG296" s="127"/>
      <c r="AH296" s="27"/>
    </row>
    <row r="297" spans="4:34" hidden="1" x14ac:dyDescent="0.35">
      <c r="D297" s="27"/>
      <c r="E297" s="27"/>
      <c r="N297" s="27"/>
      <c r="O297" s="27"/>
      <c r="P297" s="27"/>
      <c r="Z297" s="27"/>
      <c r="AA297" s="27"/>
      <c r="AB297" s="27"/>
      <c r="AF297" s="27"/>
      <c r="AG297" s="127"/>
      <c r="AH297" s="27"/>
    </row>
    <row r="298" spans="4:34" hidden="1" x14ac:dyDescent="0.35">
      <c r="D298" s="27"/>
      <c r="E298" s="27"/>
      <c r="N298" s="27"/>
      <c r="O298" s="27"/>
      <c r="P298" s="27"/>
      <c r="Z298" s="27"/>
      <c r="AA298" s="27"/>
      <c r="AB298" s="27"/>
      <c r="AF298" s="27"/>
      <c r="AG298" s="127"/>
      <c r="AH298" s="27"/>
    </row>
    <row r="299" spans="4:34" hidden="1" x14ac:dyDescent="0.35">
      <c r="D299" s="27"/>
      <c r="E299" s="27"/>
      <c r="N299" s="27"/>
      <c r="O299" s="27"/>
      <c r="P299" s="27"/>
      <c r="Z299" s="27"/>
      <c r="AA299" s="27"/>
      <c r="AB299" s="27"/>
      <c r="AF299" s="27"/>
      <c r="AG299" s="127"/>
      <c r="AH299" s="27"/>
    </row>
    <row r="300" spans="4:34" hidden="1" x14ac:dyDescent="0.35">
      <c r="D300" s="27"/>
      <c r="E300" s="27"/>
      <c r="N300" s="27"/>
      <c r="O300" s="27"/>
      <c r="P300" s="27"/>
      <c r="Z300" s="27"/>
      <c r="AA300" s="27"/>
      <c r="AB300" s="27"/>
      <c r="AF300" s="27"/>
      <c r="AG300" s="127"/>
      <c r="AH300" s="27"/>
    </row>
    <row r="301" spans="4:34" hidden="1" x14ac:dyDescent="0.35">
      <c r="D301" s="27"/>
      <c r="E301" s="27"/>
      <c r="N301" s="27"/>
      <c r="O301" s="27"/>
      <c r="P301" s="27"/>
      <c r="Z301" s="27"/>
      <c r="AA301" s="27"/>
      <c r="AB301" s="27"/>
      <c r="AF301" s="27"/>
      <c r="AG301" s="127"/>
      <c r="AH301" s="27"/>
    </row>
    <row r="302" spans="4:34" hidden="1" x14ac:dyDescent="0.35">
      <c r="D302" s="27"/>
      <c r="E302" s="27"/>
      <c r="N302" s="27"/>
      <c r="O302" s="27"/>
      <c r="P302" s="27"/>
      <c r="Z302" s="27"/>
      <c r="AA302" s="27"/>
      <c r="AB302" s="27"/>
      <c r="AF302" s="27"/>
      <c r="AG302" s="127"/>
      <c r="AH302" s="27"/>
    </row>
    <row r="303" spans="4:34" hidden="1" x14ac:dyDescent="0.35">
      <c r="D303" s="27"/>
      <c r="E303" s="27"/>
      <c r="N303" s="27"/>
      <c r="O303" s="27"/>
      <c r="P303" s="27"/>
      <c r="Z303" s="27"/>
      <c r="AA303" s="27"/>
      <c r="AB303" s="27"/>
      <c r="AF303" s="27"/>
      <c r="AG303" s="127"/>
      <c r="AH303" s="27"/>
    </row>
    <row r="304" spans="4:34" hidden="1" x14ac:dyDescent="0.35">
      <c r="D304" s="27"/>
      <c r="E304" s="27"/>
      <c r="N304" s="27"/>
      <c r="O304" s="27"/>
      <c r="P304" s="27"/>
      <c r="Z304" s="27"/>
      <c r="AA304" s="27"/>
      <c r="AB304" s="27"/>
      <c r="AF304" s="27"/>
      <c r="AG304" s="127"/>
      <c r="AH304" s="27"/>
    </row>
    <row r="305" spans="4:34" hidden="1" x14ac:dyDescent="0.35">
      <c r="D305" s="27"/>
      <c r="E305" s="27"/>
      <c r="N305" s="27"/>
      <c r="O305" s="27"/>
      <c r="P305" s="27"/>
      <c r="Z305" s="27"/>
      <c r="AA305" s="27"/>
      <c r="AB305" s="27"/>
      <c r="AF305" s="27"/>
      <c r="AG305" s="127"/>
      <c r="AH305" s="27"/>
    </row>
    <row r="306" spans="4:34" hidden="1" x14ac:dyDescent="0.35">
      <c r="D306" s="27"/>
      <c r="E306" s="27"/>
      <c r="N306" s="27"/>
      <c r="O306" s="27"/>
      <c r="P306" s="27"/>
      <c r="Z306" s="27"/>
      <c r="AA306" s="27"/>
      <c r="AB306" s="27"/>
      <c r="AF306" s="27"/>
      <c r="AG306" s="127"/>
      <c r="AH306" s="27"/>
    </row>
    <row r="307" spans="4:34" hidden="1" x14ac:dyDescent="0.35">
      <c r="D307" s="27"/>
      <c r="E307" s="27"/>
      <c r="N307" s="27"/>
      <c r="O307" s="27"/>
      <c r="P307" s="27"/>
      <c r="Z307" s="27"/>
      <c r="AA307" s="27"/>
      <c r="AB307" s="27"/>
      <c r="AF307" s="27"/>
      <c r="AG307" s="127"/>
      <c r="AH307" s="27"/>
    </row>
    <row r="308" spans="4:34" hidden="1" x14ac:dyDescent="0.35">
      <c r="D308" s="27"/>
      <c r="E308" s="27"/>
      <c r="N308" s="27"/>
      <c r="O308" s="27"/>
      <c r="P308" s="27"/>
      <c r="Z308" s="27"/>
      <c r="AA308" s="27"/>
      <c r="AB308" s="27"/>
      <c r="AF308" s="27"/>
      <c r="AG308" s="127"/>
      <c r="AH308" s="27"/>
    </row>
    <row r="309" spans="4:34" hidden="1" x14ac:dyDescent="0.35">
      <c r="D309" s="27"/>
      <c r="E309" s="27"/>
      <c r="N309" s="27"/>
      <c r="O309" s="27"/>
      <c r="P309" s="27"/>
      <c r="Z309" s="27"/>
      <c r="AA309" s="27"/>
      <c r="AB309" s="27"/>
      <c r="AF309" s="27"/>
      <c r="AG309" s="127"/>
      <c r="AH309" s="27"/>
    </row>
    <row r="310" spans="4:34" hidden="1" x14ac:dyDescent="0.35">
      <c r="D310" s="27"/>
      <c r="E310" s="27"/>
      <c r="N310" s="27"/>
      <c r="O310" s="27"/>
      <c r="P310" s="27"/>
      <c r="Z310" s="27"/>
      <c r="AA310" s="27"/>
      <c r="AB310" s="27"/>
      <c r="AF310" s="27"/>
      <c r="AG310" s="127"/>
      <c r="AH310" s="27"/>
    </row>
    <row r="311" spans="4:34" hidden="1" x14ac:dyDescent="0.35">
      <c r="D311" s="27"/>
      <c r="E311" s="27"/>
      <c r="N311" s="27"/>
      <c r="O311" s="27"/>
      <c r="P311" s="27"/>
      <c r="Z311" s="27"/>
      <c r="AA311" s="27"/>
      <c r="AB311" s="27"/>
      <c r="AF311" s="27"/>
      <c r="AG311" s="127"/>
      <c r="AH311" s="27"/>
    </row>
    <row r="312" spans="4:34" hidden="1" x14ac:dyDescent="0.35">
      <c r="D312" s="27"/>
      <c r="E312" s="27"/>
      <c r="N312" s="27"/>
      <c r="O312" s="27"/>
      <c r="P312" s="27"/>
      <c r="Z312" s="27"/>
      <c r="AA312" s="27"/>
      <c r="AB312" s="27"/>
      <c r="AF312" s="27"/>
      <c r="AG312" s="127"/>
      <c r="AH312" s="27"/>
    </row>
    <row r="313" spans="4:34" hidden="1" x14ac:dyDescent="0.35">
      <c r="D313" s="27"/>
      <c r="E313" s="27"/>
      <c r="N313" s="27"/>
      <c r="O313" s="27"/>
      <c r="P313" s="27"/>
      <c r="Z313" s="27"/>
      <c r="AA313" s="27"/>
      <c r="AB313" s="27"/>
      <c r="AF313" s="27"/>
      <c r="AG313" s="127"/>
      <c r="AH313" s="27"/>
    </row>
    <row r="314" spans="4:34" hidden="1" x14ac:dyDescent="0.35">
      <c r="D314" s="27"/>
      <c r="E314" s="27"/>
      <c r="N314" s="27"/>
      <c r="O314" s="27"/>
      <c r="P314" s="27"/>
      <c r="Z314" s="27"/>
      <c r="AA314" s="27"/>
      <c r="AB314" s="27"/>
      <c r="AF314" s="27"/>
      <c r="AG314" s="127"/>
      <c r="AH314" s="27"/>
    </row>
    <row r="315" spans="4:34" hidden="1" x14ac:dyDescent="0.35">
      <c r="D315" s="27"/>
      <c r="E315" s="27"/>
      <c r="N315" s="27"/>
      <c r="O315" s="27"/>
      <c r="P315" s="27"/>
      <c r="Z315" s="27"/>
      <c r="AA315" s="27"/>
      <c r="AB315" s="27"/>
      <c r="AF315" s="27"/>
      <c r="AG315" s="127"/>
      <c r="AH315" s="27"/>
    </row>
    <row r="316" spans="4:34" hidden="1" x14ac:dyDescent="0.35">
      <c r="D316" s="27"/>
      <c r="E316" s="27"/>
      <c r="N316" s="27"/>
      <c r="O316" s="27"/>
      <c r="P316" s="27"/>
      <c r="Z316" s="27"/>
      <c r="AA316" s="27"/>
      <c r="AB316" s="27"/>
      <c r="AF316" s="27"/>
      <c r="AG316" s="127"/>
      <c r="AH316" s="27"/>
    </row>
    <row r="317" spans="4:34" hidden="1" x14ac:dyDescent="0.35">
      <c r="D317" s="27"/>
      <c r="E317" s="27"/>
      <c r="N317" s="27"/>
      <c r="O317" s="27"/>
      <c r="P317" s="27"/>
      <c r="Z317" s="27"/>
      <c r="AA317" s="27"/>
      <c r="AB317" s="27"/>
      <c r="AF317" s="27"/>
      <c r="AG317" s="127"/>
      <c r="AH317" s="27"/>
    </row>
    <row r="318" spans="4:34" hidden="1" x14ac:dyDescent="0.35">
      <c r="D318" s="27"/>
      <c r="E318" s="27"/>
      <c r="N318" s="27"/>
      <c r="O318" s="27"/>
      <c r="P318" s="27"/>
      <c r="Z318" s="27"/>
      <c r="AA318" s="27"/>
      <c r="AB318" s="27"/>
      <c r="AF318" s="27"/>
      <c r="AG318" s="127"/>
      <c r="AH318" s="27"/>
    </row>
    <row r="319" spans="4:34" hidden="1" x14ac:dyDescent="0.35">
      <c r="D319" s="27"/>
      <c r="E319" s="27"/>
      <c r="N319" s="27"/>
      <c r="O319" s="27"/>
      <c r="P319" s="27"/>
      <c r="Z319" s="27"/>
      <c r="AA319" s="27"/>
      <c r="AB319" s="27"/>
      <c r="AF319" s="27"/>
      <c r="AG319" s="127"/>
      <c r="AH319" s="27"/>
    </row>
    <row r="320" spans="4:34" hidden="1" x14ac:dyDescent="0.35">
      <c r="D320" s="27"/>
      <c r="E320" s="27"/>
      <c r="N320" s="27"/>
      <c r="O320" s="27"/>
      <c r="P320" s="27"/>
      <c r="Z320" s="27"/>
      <c r="AA320" s="27"/>
      <c r="AB320" s="27"/>
      <c r="AF320" s="27"/>
      <c r="AG320" s="127"/>
      <c r="AH320" s="27"/>
    </row>
    <row r="321" spans="4:34" hidden="1" x14ac:dyDescent="0.35">
      <c r="D321" s="27"/>
      <c r="E321" s="27"/>
      <c r="N321" s="27"/>
      <c r="O321" s="27"/>
      <c r="P321" s="27"/>
      <c r="Z321" s="27"/>
      <c r="AA321" s="27"/>
      <c r="AB321" s="27"/>
      <c r="AF321" s="27"/>
      <c r="AG321" s="127"/>
      <c r="AH321" s="27"/>
    </row>
    <row r="322" spans="4:34" hidden="1" x14ac:dyDescent="0.35">
      <c r="D322" s="27"/>
      <c r="E322" s="27"/>
      <c r="N322" s="27"/>
      <c r="O322" s="27"/>
      <c r="P322" s="27"/>
      <c r="Z322" s="27"/>
      <c r="AA322" s="27"/>
      <c r="AB322" s="27"/>
      <c r="AF322" s="27"/>
      <c r="AG322" s="127"/>
      <c r="AH322" s="27"/>
    </row>
    <row r="323" spans="4:34" hidden="1" x14ac:dyDescent="0.35">
      <c r="D323" s="27"/>
      <c r="E323" s="27"/>
      <c r="N323" s="27"/>
      <c r="O323" s="27"/>
      <c r="P323" s="27"/>
      <c r="Z323" s="27"/>
      <c r="AA323" s="27"/>
      <c r="AB323" s="27"/>
      <c r="AF323" s="27"/>
      <c r="AG323" s="127"/>
      <c r="AH323" s="27"/>
    </row>
    <row r="324" spans="4:34" hidden="1" x14ac:dyDescent="0.35">
      <c r="D324" s="27"/>
      <c r="E324" s="27"/>
      <c r="N324" s="27"/>
      <c r="O324" s="27"/>
      <c r="P324" s="27"/>
      <c r="Z324" s="27"/>
      <c r="AA324" s="27"/>
      <c r="AB324" s="27"/>
      <c r="AF324" s="27"/>
      <c r="AG324" s="127"/>
      <c r="AH324" s="27"/>
    </row>
    <row r="325" spans="4:34" hidden="1" x14ac:dyDescent="0.35">
      <c r="D325" s="27"/>
      <c r="E325" s="27"/>
      <c r="N325" s="27"/>
      <c r="O325" s="27"/>
      <c r="P325" s="27"/>
      <c r="Z325" s="27"/>
      <c r="AA325" s="27"/>
      <c r="AB325" s="27"/>
      <c r="AF325" s="27"/>
      <c r="AG325" s="127"/>
      <c r="AH325" s="27"/>
    </row>
    <row r="326" spans="4:34" hidden="1" x14ac:dyDescent="0.35">
      <c r="D326" s="27"/>
      <c r="E326" s="27"/>
      <c r="N326" s="27"/>
      <c r="O326" s="27"/>
      <c r="P326" s="27"/>
      <c r="Z326" s="27"/>
      <c r="AA326" s="27"/>
      <c r="AB326" s="27"/>
      <c r="AF326" s="27"/>
      <c r="AG326" s="127"/>
      <c r="AH326" s="27"/>
    </row>
    <row r="327" spans="4:34" hidden="1" x14ac:dyDescent="0.35">
      <c r="D327" s="27"/>
      <c r="E327" s="27"/>
      <c r="N327" s="27"/>
      <c r="O327" s="27"/>
      <c r="P327" s="27"/>
      <c r="Z327" s="27"/>
      <c r="AA327" s="27"/>
      <c r="AB327" s="27"/>
      <c r="AF327" s="27"/>
      <c r="AG327" s="127"/>
      <c r="AH327" s="27"/>
    </row>
    <row r="328" spans="4:34" hidden="1" x14ac:dyDescent="0.35">
      <c r="D328" s="27"/>
      <c r="E328" s="27"/>
      <c r="N328" s="27"/>
      <c r="O328" s="27"/>
      <c r="P328" s="27"/>
      <c r="Z328" s="27"/>
      <c r="AA328" s="27"/>
      <c r="AB328" s="27"/>
      <c r="AF328" s="27"/>
      <c r="AG328" s="127"/>
      <c r="AH328" s="27"/>
    </row>
    <row r="329" spans="4:34" hidden="1" x14ac:dyDescent="0.35">
      <c r="D329" s="27"/>
      <c r="E329" s="27"/>
      <c r="N329" s="27"/>
      <c r="O329" s="27"/>
      <c r="P329" s="27"/>
      <c r="Z329" s="27"/>
      <c r="AA329" s="27"/>
      <c r="AB329" s="27"/>
      <c r="AF329" s="27"/>
      <c r="AG329" s="127"/>
      <c r="AH329" s="27"/>
    </row>
    <row r="330" spans="4:34" hidden="1" x14ac:dyDescent="0.35">
      <c r="D330" s="27"/>
      <c r="E330" s="27"/>
      <c r="N330" s="27"/>
      <c r="O330" s="27"/>
      <c r="P330" s="27"/>
      <c r="Z330" s="27"/>
      <c r="AA330" s="27"/>
      <c r="AB330" s="27"/>
      <c r="AF330" s="27"/>
      <c r="AG330" s="127"/>
      <c r="AH330" s="27"/>
    </row>
    <row r="331" spans="4:34" hidden="1" x14ac:dyDescent="0.35">
      <c r="D331" s="27"/>
      <c r="E331" s="27"/>
      <c r="N331" s="27"/>
      <c r="O331" s="27"/>
      <c r="P331" s="27"/>
      <c r="Z331" s="27"/>
      <c r="AA331" s="27"/>
      <c r="AB331" s="27"/>
      <c r="AF331" s="27"/>
      <c r="AG331" s="127"/>
      <c r="AH331" s="27"/>
    </row>
    <row r="332" spans="4:34" hidden="1" x14ac:dyDescent="0.35">
      <c r="D332" s="27"/>
      <c r="E332" s="27"/>
      <c r="N332" s="27"/>
      <c r="O332" s="27"/>
      <c r="P332" s="27"/>
      <c r="Z332" s="27"/>
      <c r="AA332" s="27"/>
      <c r="AB332" s="27"/>
      <c r="AF332" s="27"/>
      <c r="AG332" s="127"/>
      <c r="AH332" s="27"/>
    </row>
    <row r="333" spans="4:34" hidden="1" x14ac:dyDescent="0.35">
      <c r="D333" s="27"/>
      <c r="E333" s="27"/>
      <c r="N333" s="27"/>
      <c r="O333" s="27"/>
      <c r="P333" s="27"/>
      <c r="Z333" s="27"/>
      <c r="AA333" s="27"/>
      <c r="AB333" s="27"/>
      <c r="AF333" s="27"/>
      <c r="AG333" s="127"/>
      <c r="AH333" s="27"/>
    </row>
    <row r="334" spans="4:34" hidden="1" x14ac:dyDescent="0.35">
      <c r="D334" s="27"/>
      <c r="E334" s="27"/>
      <c r="N334" s="27"/>
      <c r="O334" s="27"/>
      <c r="P334" s="27"/>
      <c r="Z334" s="27"/>
      <c r="AA334" s="27"/>
      <c r="AB334" s="27"/>
      <c r="AF334" s="27"/>
      <c r="AG334" s="127"/>
      <c r="AH334" s="27"/>
    </row>
    <row r="335" spans="4:34" hidden="1" x14ac:dyDescent="0.35">
      <c r="D335" s="27"/>
      <c r="E335" s="27"/>
      <c r="N335" s="27"/>
      <c r="O335" s="27"/>
      <c r="P335" s="27"/>
      <c r="Z335" s="27"/>
      <c r="AA335" s="27"/>
      <c r="AB335" s="27"/>
      <c r="AF335" s="27"/>
      <c r="AG335" s="127"/>
      <c r="AH335" s="27"/>
    </row>
    <row r="336" spans="4:34" hidden="1" x14ac:dyDescent="0.35">
      <c r="D336" s="27"/>
      <c r="E336" s="27"/>
      <c r="N336" s="27"/>
      <c r="O336" s="27"/>
      <c r="P336" s="27"/>
      <c r="Z336" s="27"/>
      <c r="AA336" s="27"/>
      <c r="AB336" s="27"/>
      <c r="AF336" s="27"/>
      <c r="AG336" s="127"/>
      <c r="AH336" s="27"/>
    </row>
    <row r="337" spans="4:34" hidden="1" x14ac:dyDescent="0.35">
      <c r="D337" s="27"/>
      <c r="E337" s="27"/>
      <c r="N337" s="27"/>
      <c r="O337" s="27"/>
      <c r="P337" s="27"/>
      <c r="Z337" s="27"/>
      <c r="AA337" s="27"/>
      <c r="AB337" s="27"/>
      <c r="AF337" s="27"/>
      <c r="AG337" s="127"/>
      <c r="AH337" s="27"/>
    </row>
    <row r="338" spans="4:34" hidden="1" x14ac:dyDescent="0.35">
      <c r="D338" s="27"/>
      <c r="E338" s="27"/>
      <c r="N338" s="27"/>
      <c r="O338" s="27"/>
      <c r="P338" s="27"/>
      <c r="Z338" s="27"/>
      <c r="AA338" s="27"/>
      <c r="AB338" s="27"/>
      <c r="AF338" s="27"/>
      <c r="AG338" s="127"/>
      <c r="AH338" s="27"/>
    </row>
    <row r="339" spans="4:34" hidden="1" x14ac:dyDescent="0.35">
      <c r="D339" s="27"/>
      <c r="E339" s="27"/>
      <c r="N339" s="27"/>
      <c r="O339" s="27"/>
      <c r="P339" s="27"/>
      <c r="Z339" s="27"/>
      <c r="AA339" s="27"/>
      <c r="AB339" s="27"/>
      <c r="AF339" s="27"/>
      <c r="AG339" s="127"/>
      <c r="AH339" s="27"/>
    </row>
    <row r="340" spans="4:34" hidden="1" x14ac:dyDescent="0.35">
      <c r="D340" s="27"/>
      <c r="E340" s="27"/>
      <c r="N340" s="27"/>
      <c r="O340" s="27"/>
      <c r="P340" s="27"/>
      <c r="Z340" s="27"/>
      <c r="AA340" s="27"/>
      <c r="AB340" s="27"/>
      <c r="AF340" s="27"/>
      <c r="AG340" s="127"/>
      <c r="AH340" s="27"/>
    </row>
    <row r="341" spans="4:34" hidden="1" x14ac:dyDescent="0.35">
      <c r="D341" s="27"/>
      <c r="E341" s="27"/>
      <c r="N341" s="27"/>
      <c r="O341" s="27"/>
      <c r="P341" s="27"/>
      <c r="Z341" s="27"/>
      <c r="AA341" s="27"/>
      <c r="AB341" s="27"/>
      <c r="AF341" s="27"/>
      <c r="AG341" s="127"/>
      <c r="AH341" s="27"/>
    </row>
    <row r="342" spans="4:34" hidden="1" x14ac:dyDescent="0.35">
      <c r="D342" s="27"/>
      <c r="E342" s="27"/>
      <c r="N342" s="27"/>
      <c r="O342" s="27"/>
      <c r="P342" s="27"/>
      <c r="Z342" s="27"/>
      <c r="AA342" s="27"/>
      <c r="AB342" s="27"/>
      <c r="AF342" s="27"/>
      <c r="AG342" s="127"/>
      <c r="AH342" s="27"/>
    </row>
    <row r="343" spans="4:34" hidden="1" x14ac:dyDescent="0.35">
      <c r="D343" s="27"/>
      <c r="E343" s="27"/>
      <c r="N343" s="27"/>
      <c r="O343" s="27"/>
      <c r="P343" s="27"/>
      <c r="Z343" s="27"/>
      <c r="AA343" s="27"/>
      <c r="AB343" s="27"/>
      <c r="AF343" s="27"/>
      <c r="AG343" s="127"/>
      <c r="AH343" s="27"/>
    </row>
    <row r="344" spans="4:34" hidden="1" x14ac:dyDescent="0.35">
      <c r="D344" s="27"/>
      <c r="E344" s="27"/>
      <c r="N344" s="27"/>
      <c r="O344" s="27"/>
      <c r="P344" s="27"/>
      <c r="Z344" s="27"/>
      <c r="AA344" s="27"/>
      <c r="AB344" s="27"/>
      <c r="AF344" s="27"/>
      <c r="AG344" s="127"/>
      <c r="AH344" s="27"/>
    </row>
    <row r="345" spans="4:34" hidden="1" x14ac:dyDescent="0.35">
      <c r="D345" s="27"/>
      <c r="E345" s="27"/>
      <c r="N345" s="27"/>
      <c r="O345" s="27"/>
      <c r="P345" s="27"/>
      <c r="Z345" s="27"/>
      <c r="AA345" s="27"/>
      <c r="AB345" s="27"/>
      <c r="AF345" s="27"/>
      <c r="AG345" s="127"/>
      <c r="AH345" s="27"/>
    </row>
    <row r="346" spans="4:34" hidden="1" x14ac:dyDescent="0.35">
      <c r="D346" s="27"/>
      <c r="E346" s="27"/>
      <c r="N346" s="27"/>
      <c r="O346" s="27"/>
      <c r="P346" s="27"/>
      <c r="Z346" s="27"/>
      <c r="AA346" s="27"/>
      <c r="AB346" s="27"/>
      <c r="AF346" s="27"/>
      <c r="AG346" s="127"/>
      <c r="AH346" s="27"/>
    </row>
    <row r="347" spans="4:34" hidden="1" x14ac:dyDescent="0.35">
      <c r="D347" s="27"/>
      <c r="E347" s="27"/>
      <c r="N347" s="27"/>
      <c r="O347" s="27"/>
      <c r="P347" s="27"/>
      <c r="Z347" s="27"/>
      <c r="AA347" s="27"/>
      <c r="AB347" s="27"/>
      <c r="AF347" s="27"/>
      <c r="AG347" s="127"/>
      <c r="AH347" s="27"/>
    </row>
    <row r="348" spans="4:34" hidden="1" x14ac:dyDescent="0.35">
      <c r="D348" s="27"/>
      <c r="E348" s="27"/>
      <c r="N348" s="27"/>
      <c r="O348" s="27"/>
      <c r="P348" s="27"/>
      <c r="Z348" s="27"/>
      <c r="AA348" s="27"/>
      <c r="AB348" s="27"/>
      <c r="AF348" s="27"/>
      <c r="AG348" s="127"/>
      <c r="AH348" s="27"/>
    </row>
    <row r="349" spans="4:34" hidden="1" x14ac:dyDescent="0.35">
      <c r="D349" s="27"/>
      <c r="E349" s="27"/>
      <c r="N349" s="27"/>
      <c r="O349" s="27"/>
      <c r="P349" s="27"/>
      <c r="Z349" s="27"/>
      <c r="AA349" s="27"/>
      <c r="AB349" s="27"/>
      <c r="AF349" s="27"/>
      <c r="AG349" s="127"/>
      <c r="AH349" s="27"/>
    </row>
    <row r="350" spans="4:34" hidden="1" x14ac:dyDescent="0.35">
      <c r="D350" s="27"/>
      <c r="E350" s="27"/>
      <c r="N350" s="27"/>
      <c r="O350" s="27"/>
      <c r="P350" s="27"/>
      <c r="Z350" s="27"/>
      <c r="AA350" s="27"/>
      <c r="AB350" s="27"/>
      <c r="AF350" s="27"/>
      <c r="AG350" s="127"/>
      <c r="AH350" s="27"/>
    </row>
    <row r="351" spans="4:34" hidden="1" x14ac:dyDescent="0.35">
      <c r="D351" s="27"/>
      <c r="E351" s="27"/>
      <c r="N351" s="27"/>
      <c r="O351" s="27"/>
      <c r="P351" s="27"/>
      <c r="Z351" s="27"/>
      <c r="AA351" s="27"/>
      <c r="AB351" s="27"/>
      <c r="AF351" s="27"/>
      <c r="AG351" s="127"/>
      <c r="AH351" s="27"/>
    </row>
    <row r="352" spans="4:34" hidden="1" x14ac:dyDescent="0.35">
      <c r="D352" s="27"/>
      <c r="E352" s="27"/>
      <c r="N352" s="27"/>
      <c r="O352" s="27"/>
      <c r="P352" s="27"/>
      <c r="Z352" s="27"/>
      <c r="AA352" s="27"/>
      <c r="AB352" s="27"/>
      <c r="AF352" s="27"/>
      <c r="AG352" s="127"/>
      <c r="AH352" s="27"/>
    </row>
    <row r="353" spans="4:34" hidden="1" x14ac:dyDescent="0.35">
      <c r="D353" s="27"/>
      <c r="E353" s="27"/>
      <c r="N353" s="27"/>
      <c r="O353" s="27"/>
      <c r="P353" s="27"/>
      <c r="Z353" s="27"/>
      <c r="AA353" s="27"/>
      <c r="AB353" s="27"/>
      <c r="AF353" s="27"/>
      <c r="AG353" s="127"/>
      <c r="AH353" s="27"/>
    </row>
    <row r="354" spans="4:34" hidden="1" x14ac:dyDescent="0.35">
      <c r="D354" s="27"/>
      <c r="E354" s="27"/>
      <c r="N354" s="27"/>
      <c r="O354" s="27"/>
      <c r="P354" s="27"/>
      <c r="Z354" s="27"/>
      <c r="AA354" s="27"/>
      <c r="AB354" s="27"/>
      <c r="AF354" s="27"/>
      <c r="AG354" s="127"/>
      <c r="AH354" s="27"/>
    </row>
    <row r="355" spans="4:34" hidden="1" x14ac:dyDescent="0.35">
      <c r="D355" s="27"/>
      <c r="E355" s="27"/>
      <c r="N355" s="27"/>
      <c r="O355" s="27"/>
      <c r="P355" s="27"/>
      <c r="Z355" s="27"/>
      <c r="AA355" s="27"/>
      <c r="AB355" s="27"/>
      <c r="AF355" s="27"/>
      <c r="AG355" s="127"/>
      <c r="AH355" s="27"/>
    </row>
    <row r="356" spans="4:34" hidden="1" x14ac:dyDescent="0.35">
      <c r="D356" s="27"/>
      <c r="E356" s="27"/>
      <c r="N356" s="27"/>
      <c r="O356" s="27"/>
      <c r="P356" s="27"/>
      <c r="Z356" s="27"/>
      <c r="AA356" s="27"/>
      <c r="AB356" s="27"/>
      <c r="AF356" s="27"/>
      <c r="AG356" s="127"/>
      <c r="AH356" s="27"/>
    </row>
    <row r="357" spans="4:34" hidden="1" x14ac:dyDescent="0.35">
      <c r="D357" s="27"/>
      <c r="E357" s="27"/>
      <c r="N357" s="27"/>
      <c r="O357" s="27"/>
      <c r="P357" s="27"/>
      <c r="Z357" s="27"/>
      <c r="AA357" s="27"/>
      <c r="AB357" s="27"/>
      <c r="AF357" s="27"/>
      <c r="AG357" s="127"/>
      <c r="AH357" s="27"/>
    </row>
    <row r="358" spans="4:34" hidden="1" x14ac:dyDescent="0.35">
      <c r="D358" s="27"/>
      <c r="E358" s="27"/>
      <c r="N358" s="27"/>
      <c r="O358" s="27"/>
      <c r="P358" s="27"/>
      <c r="Z358" s="27"/>
      <c r="AA358" s="27"/>
      <c r="AB358" s="27"/>
      <c r="AF358" s="27"/>
      <c r="AG358" s="127"/>
      <c r="AH358" s="27"/>
    </row>
    <row r="359" spans="4:34" hidden="1" x14ac:dyDescent="0.35">
      <c r="D359" s="27"/>
      <c r="E359" s="27"/>
      <c r="N359" s="27"/>
      <c r="O359" s="27"/>
      <c r="P359" s="27"/>
      <c r="Z359" s="27"/>
      <c r="AA359" s="27"/>
      <c r="AB359" s="27"/>
      <c r="AF359" s="27"/>
      <c r="AG359" s="127"/>
      <c r="AH359" s="27"/>
    </row>
    <row r="360" spans="4:34" hidden="1" x14ac:dyDescent="0.35">
      <c r="D360" s="27"/>
      <c r="E360" s="27"/>
      <c r="N360" s="27"/>
      <c r="O360" s="27"/>
      <c r="P360" s="27"/>
      <c r="Z360" s="27"/>
      <c r="AA360" s="27"/>
      <c r="AB360" s="27"/>
      <c r="AF360" s="27"/>
      <c r="AG360" s="127"/>
      <c r="AH360" s="27"/>
    </row>
    <row r="361" spans="4:34" hidden="1" x14ac:dyDescent="0.35">
      <c r="D361" s="27"/>
      <c r="E361" s="27"/>
      <c r="N361" s="27"/>
      <c r="O361" s="27"/>
      <c r="P361" s="27"/>
      <c r="Z361" s="27"/>
      <c r="AA361" s="27"/>
      <c r="AB361" s="27"/>
      <c r="AF361" s="27"/>
      <c r="AG361" s="127"/>
      <c r="AH361" s="27"/>
    </row>
    <row r="362" spans="4:34" hidden="1" x14ac:dyDescent="0.35">
      <c r="D362" s="27"/>
      <c r="E362" s="27"/>
      <c r="N362" s="27"/>
      <c r="O362" s="27"/>
      <c r="P362" s="27"/>
      <c r="Z362" s="27"/>
      <c r="AA362" s="27"/>
      <c r="AB362" s="27"/>
      <c r="AF362" s="27"/>
      <c r="AG362" s="127"/>
      <c r="AH362" s="27"/>
    </row>
    <row r="363" spans="4:34" hidden="1" x14ac:dyDescent="0.35">
      <c r="D363" s="27"/>
      <c r="E363" s="27"/>
      <c r="N363" s="27"/>
      <c r="O363" s="27"/>
      <c r="P363" s="27"/>
      <c r="Z363" s="27"/>
      <c r="AA363" s="27"/>
      <c r="AB363" s="27"/>
      <c r="AF363" s="27"/>
      <c r="AG363" s="127"/>
      <c r="AH363" s="27"/>
    </row>
    <row r="364" spans="4:34" hidden="1" x14ac:dyDescent="0.35">
      <c r="D364" s="27"/>
      <c r="E364" s="27"/>
      <c r="N364" s="27"/>
      <c r="O364" s="27"/>
      <c r="P364" s="27"/>
      <c r="Z364" s="27"/>
      <c r="AA364" s="27"/>
      <c r="AB364" s="27"/>
      <c r="AF364" s="27"/>
      <c r="AG364" s="127"/>
      <c r="AH364" s="27"/>
    </row>
    <row r="365" spans="4:34" hidden="1" x14ac:dyDescent="0.35">
      <c r="D365" s="27"/>
      <c r="E365" s="27"/>
      <c r="N365" s="27"/>
      <c r="O365" s="27"/>
      <c r="P365" s="27"/>
      <c r="Z365" s="27"/>
      <c r="AA365" s="27"/>
      <c r="AB365" s="27"/>
      <c r="AF365" s="27"/>
      <c r="AG365" s="127"/>
      <c r="AH365" s="27"/>
    </row>
    <row r="366" spans="4:34" hidden="1" x14ac:dyDescent="0.35">
      <c r="D366" s="27"/>
      <c r="E366" s="27"/>
      <c r="N366" s="27"/>
      <c r="O366" s="27"/>
      <c r="P366" s="27"/>
      <c r="Z366" s="27"/>
      <c r="AA366" s="27"/>
      <c r="AB366" s="27"/>
      <c r="AF366" s="27"/>
      <c r="AG366" s="127"/>
      <c r="AH366" s="27"/>
    </row>
    <row r="367" spans="4:34" hidden="1" x14ac:dyDescent="0.35">
      <c r="D367" s="27"/>
      <c r="E367" s="27"/>
      <c r="N367" s="27"/>
      <c r="O367" s="27"/>
      <c r="P367" s="27"/>
      <c r="Z367" s="27"/>
      <c r="AA367" s="27"/>
      <c r="AB367" s="27"/>
      <c r="AF367" s="27"/>
      <c r="AG367" s="127"/>
      <c r="AH367" s="27"/>
    </row>
    <row r="368" spans="4:34" hidden="1" x14ac:dyDescent="0.35">
      <c r="D368" s="27"/>
      <c r="E368" s="27"/>
      <c r="N368" s="27"/>
      <c r="O368" s="27"/>
      <c r="P368" s="27"/>
      <c r="Z368" s="27"/>
      <c r="AA368" s="27"/>
      <c r="AB368" s="27"/>
      <c r="AF368" s="27"/>
      <c r="AG368" s="127"/>
      <c r="AH368" s="27"/>
    </row>
    <row r="369" spans="4:34" hidden="1" x14ac:dyDescent="0.35">
      <c r="D369" s="27"/>
      <c r="E369" s="27"/>
      <c r="N369" s="27"/>
      <c r="O369" s="27"/>
      <c r="P369" s="27"/>
      <c r="Z369" s="27"/>
      <c r="AA369" s="27"/>
      <c r="AB369" s="27"/>
      <c r="AF369" s="27"/>
      <c r="AG369" s="127"/>
      <c r="AH369" s="27"/>
    </row>
    <row r="370" spans="4:34" hidden="1" x14ac:dyDescent="0.35">
      <c r="D370" s="27"/>
      <c r="E370" s="27"/>
      <c r="N370" s="27"/>
      <c r="O370" s="27"/>
      <c r="P370" s="27"/>
      <c r="Z370" s="27"/>
      <c r="AA370" s="27"/>
      <c r="AB370" s="27"/>
      <c r="AF370" s="27"/>
      <c r="AG370" s="127"/>
      <c r="AH370" s="27"/>
    </row>
    <row r="371" spans="4:34" hidden="1" x14ac:dyDescent="0.35">
      <c r="D371" s="27"/>
      <c r="E371" s="27"/>
      <c r="N371" s="27"/>
      <c r="O371" s="27"/>
      <c r="P371" s="27"/>
      <c r="Z371" s="27"/>
      <c r="AA371" s="27"/>
      <c r="AB371" s="27"/>
      <c r="AF371" s="27"/>
      <c r="AG371" s="127"/>
      <c r="AH371" s="27"/>
    </row>
    <row r="372" spans="4:34" hidden="1" x14ac:dyDescent="0.35">
      <c r="D372" s="27"/>
      <c r="E372" s="27"/>
      <c r="N372" s="27"/>
      <c r="O372" s="27"/>
      <c r="P372" s="27"/>
      <c r="Z372" s="27"/>
      <c r="AA372" s="27"/>
      <c r="AB372" s="27"/>
      <c r="AF372" s="27"/>
      <c r="AG372" s="127"/>
      <c r="AH372" s="27"/>
    </row>
    <row r="373" spans="4:34" hidden="1" x14ac:dyDescent="0.35">
      <c r="D373" s="27"/>
      <c r="E373" s="27"/>
      <c r="N373" s="27"/>
      <c r="O373" s="27"/>
      <c r="P373" s="27"/>
      <c r="Z373" s="27"/>
      <c r="AA373" s="27"/>
      <c r="AB373" s="27"/>
      <c r="AF373" s="27"/>
      <c r="AG373" s="127"/>
      <c r="AH373" s="27"/>
    </row>
    <row r="374" spans="4:34" hidden="1" x14ac:dyDescent="0.35">
      <c r="D374" s="27"/>
      <c r="E374" s="27"/>
      <c r="N374" s="27"/>
      <c r="O374" s="27"/>
      <c r="P374" s="27"/>
      <c r="Z374" s="27"/>
      <c r="AA374" s="27"/>
      <c r="AB374" s="27"/>
      <c r="AF374" s="27"/>
      <c r="AG374" s="127"/>
      <c r="AH374" s="27"/>
    </row>
    <row r="375" spans="4:34" hidden="1" x14ac:dyDescent="0.35">
      <c r="D375" s="27"/>
      <c r="E375" s="27"/>
      <c r="N375" s="27"/>
      <c r="O375" s="27"/>
      <c r="P375" s="27"/>
      <c r="Z375" s="27"/>
      <c r="AA375" s="27"/>
      <c r="AB375" s="27"/>
      <c r="AF375" s="27"/>
      <c r="AG375" s="127"/>
      <c r="AH375" s="27"/>
    </row>
    <row r="376" spans="4:34" hidden="1" x14ac:dyDescent="0.35">
      <c r="D376" s="27"/>
      <c r="E376" s="27"/>
      <c r="N376" s="27"/>
      <c r="O376" s="27"/>
      <c r="P376" s="27"/>
      <c r="Z376" s="27"/>
      <c r="AA376" s="27"/>
      <c r="AB376" s="27"/>
      <c r="AF376" s="27"/>
      <c r="AG376" s="127"/>
      <c r="AH376" s="27"/>
    </row>
    <row r="377" spans="4:34" hidden="1" x14ac:dyDescent="0.35">
      <c r="D377" s="27"/>
      <c r="E377" s="27"/>
      <c r="N377" s="27"/>
      <c r="O377" s="27"/>
      <c r="P377" s="27"/>
      <c r="Z377" s="27"/>
      <c r="AA377" s="27"/>
      <c r="AB377" s="27"/>
      <c r="AF377" s="27"/>
      <c r="AG377" s="127"/>
      <c r="AH377" s="27"/>
    </row>
    <row r="378" spans="4:34" hidden="1" x14ac:dyDescent="0.35">
      <c r="D378" s="27"/>
      <c r="E378" s="27"/>
      <c r="N378" s="27"/>
      <c r="O378" s="27"/>
      <c r="P378" s="27"/>
      <c r="Z378" s="27"/>
      <c r="AA378" s="27"/>
      <c r="AB378" s="27"/>
      <c r="AF378" s="27"/>
      <c r="AG378" s="127"/>
      <c r="AH378" s="27"/>
    </row>
    <row r="379" spans="4:34" hidden="1" x14ac:dyDescent="0.35">
      <c r="D379" s="27"/>
      <c r="E379" s="27"/>
      <c r="N379" s="27"/>
      <c r="O379" s="27"/>
      <c r="P379" s="27"/>
      <c r="Z379" s="27"/>
      <c r="AA379" s="27"/>
      <c r="AB379" s="27"/>
      <c r="AF379" s="27"/>
      <c r="AG379" s="127"/>
      <c r="AH379" s="27"/>
    </row>
    <row r="380" spans="4:34" hidden="1" x14ac:dyDescent="0.35">
      <c r="D380" s="27"/>
      <c r="E380" s="27"/>
      <c r="N380" s="27"/>
      <c r="O380" s="27"/>
      <c r="P380" s="27"/>
      <c r="Z380" s="27"/>
      <c r="AA380" s="27"/>
      <c r="AB380" s="27"/>
      <c r="AF380" s="27"/>
      <c r="AG380" s="127"/>
      <c r="AH380" s="27"/>
    </row>
    <row r="381" spans="4:34" hidden="1" x14ac:dyDescent="0.35">
      <c r="D381" s="27"/>
      <c r="E381" s="27"/>
      <c r="N381" s="27"/>
      <c r="O381" s="27"/>
      <c r="P381" s="27"/>
      <c r="Z381" s="27"/>
      <c r="AA381" s="27"/>
      <c r="AB381" s="27"/>
      <c r="AF381" s="27"/>
      <c r="AG381" s="127"/>
      <c r="AH381" s="27"/>
    </row>
    <row r="382" spans="4:34" hidden="1" x14ac:dyDescent="0.35">
      <c r="D382" s="27"/>
      <c r="E382" s="27"/>
      <c r="N382" s="27"/>
      <c r="O382" s="27"/>
      <c r="P382" s="27"/>
      <c r="Z382" s="27"/>
      <c r="AA382" s="27"/>
      <c r="AB382" s="27"/>
      <c r="AF382" s="27"/>
      <c r="AG382" s="127"/>
      <c r="AH382" s="27"/>
    </row>
    <row r="383" spans="4:34" hidden="1" x14ac:dyDescent="0.35">
      <c r="D383" s="27"/>
      <c r="E383" s="27"/>
      <c r="N383" s="27"/>
      <c r="O383" s="27"/>
      <c r="P383" s="27"/>
      <c r="Z383" s="27"/>
      <c r="AA383" s="27"/>
      <c r="AB383" s="27"/>
      <c r="AF383" s="27"/>
      <c r="AG383" s="127"/>
      <c r="AH383" s="27"/>
    </row>
    <row r="384" spans="4:34" hidden="1" x14ac:dyDescent="0.35">
      <c r="D384" s="27"/>
      <c r="E384" s="27"/>
      <c r="N384" s="27"/>
      <c r="O384" s="27"/>
      <c r="P384" s="27"/>
      <c r="Z384" s="27"/>
      <c r="AA384" s="27"/>
      <c r="AB384" s="27"/>
      <c r="AF384" s="27"/>
      <c r="AG384" s="127"/>
      <c r="AH384" s="27"/>
    </row>
    <row r="385" spans="4:34" hidden="1" x14ac:dyDescent="0.35">
      <c r="D385" s="27"/>
      <c r="E385" s="27"/>
      <c r="N385" s="27"/>
      <c r="O385" s="27"/>
      <c r="P385" s="27"/>
      <c r="Z385" s="27"/>
      <c r="AA385" s="27"/>
      <c r="AB385" s="27"/>
      <c r="AF385" s="27"/>
      <c r="AG385" s="127"/>
      <c r="AH385" s="27"/>
    </row>
    <row r="386" spans="4:34" hidden="1" x14ac:dyDescent="0.35">
      <c r="D386" s="27"/>
      <c r="E386" s="27"/>
      <c r="N386" s="27"/>
      <c r="O386" s="27"/>
      <c r="P386" s="27"/>
      <c r="Z386" s="27"/>
      <c r="AA386" s="27"/>
      <c r="AB386" s="27"/>
      <c r="AF386" s="27"/>
      <c r="AG386" s="127"/>
      <c r="AH386" s="27"/>
    </row>
    <row r="387" spans="4:34" hidden="1" x14ac:dyDescent="0.35">
      <c r="D387" s="27"/>
      <c r="E387" s="27"/>
      <c r="N387" s="27"/>
      <c r="O387" s="27"/>
      <c r="P387" s="27"/>
      <c r="Z387" s="27"/>
      <c r="AA387" s="27"/>
      <c r="AB387" s="27"/>
      <c r="AF387" s="27"/>
      <c r="AG387" s="127"/>
      <c r="AH387" s="27"/>
    </row>
    <row r="388" spans="4:34" hidden="1" x14ac:dyDescent="0.35">
      <c r="D388" s="27"/>
      <c r="E388" s="27"/>
      <c r="N388" s="27"/>
      <c r="O388" s="27"/>
      <c r="P388" s="27"/>
      <c r="Z388" s="27"/>
      <c r="AA388" s="27"/>
      <c r="AB388" s="27"/>
      <c r="AF388" s="27"/>
      <c r="AG388" s="127"/>
      <c r="AH388" s="27"/>
    </row>
    <row r="389" spans="4:34" hidden="1" x14ac:dyDescent="0.35">
      <c r="D389" s="27"/>
      <c r="E389" s="27"/>
      <c r="N389" s="27"/>
      <c r="O389" s="27"/>
      <c r="P389" s="27"/>
      <c r="Z389" s="27"/>
      <c r="AA389" s="27"/>
      <c r="AB389" s="27"/>
      <c r="AF389" s="27"/>
      <c r="AG389" s="127"/>
      <c r="AH389" s="27"/>
    </row>
    <row r="390" spans="4:34" hidden="1" x14ac:dyDescent="0.35">
      <c r="D390" s="27"/>
      <c r="E390" s="27"/>
      <c r="N390" s="27"/>
      <c r="O390" s="27"/>
      <c r="P390" s="27"/>
      <c r="Z390" s="27"/>
      <c r="AA390" s="27"/>
      <c r="AB390" s="27"/>
      <c r="AF390" s="27"/>
      <c r="AG390" s="127"/>
      <c r="AH390" s="27"/>
    </row>
    <row r="391" spans="4:34" hidden="1" x14ac:dyDescent="0.35">
      <c r="D391" s="27"/>
      <c r="E391" s="27"/>
      <c r="N391" s="27"/>
      <c r="O391" s="27"/>
      <c r="P391" s="27"/>
      <c r="Z391" s="27"/>
      <c r="AA391" s="27"/>
      <c r="AB391" s="27"/>
      <c r="AF391" s="27"/>
      <c r="AG391" s="127"/>
      <c r="AH391" s="27"/>
    </row>
    <row r="392" spans="4:34" hidden="1" x14ac:dyDescent="0.35">
      <c r="D392" s="27"/>
      <c r="E392" s="27"/>
      <c r="N392" s="27"/>
      <c r="O392" s="27"/>
      <c r="P392" s="27"/>
      <c r="Z392" s="27"/>
      <c r="AA392" s="27"/>
      <c r="AB392" s="27"/>
      <c r="AF392" s="27"/>
      <c r="AG392" s="127"/>
      <c r="AH392" s="27"/>
    </row>
    <row r="393" spans="4:34" hidden="1" x14ac:dyDescent="0.35">
      <c r="D393" s="27"/>
      <c r="E393" s="27"/>
      <c r="N393" s="27"/>
      <c r="O393" s="27"/>
      <c r="P393" s="27"/>
      <c r="Z393" s="27"/>
      <c r="AA393" s="27"/>
      <c r="AB393" s="27"/>
      <c r="AF393" s="27"/>
      <c r="AG393" s="127"/>
      <c r="AH393" s="27"/>
    </row>
    <row r="394" spans="4:34" hidden="1" x14ac:dyDescent="0.35">
      <c r="D394" s="27"/>
      <c r="E394" s="27"/>
      <c r="N394" s="27"/>
      <c r="O394" s="27"/>
      <c r="P394" s="27"/>
      <c r="Z394" s="27"/>
      <c r="AA394" s="27"/>
      <c r="AB394" s="27"/>
      <c r="AF394" s="27"/>
      <c r="AG394" s="127"/>
      <c r="AH394" s="27"/>
    </row>
    <row r="395" spans="4:34" hidden="1" x14ac:dyDescent="0.35">
      <c r="D395" s="27"/>
      <c r="E395" s="27"/>
      <c r="N395" s="27"/>
      <c r="O395" s="27"/>
      <c r="P395" s="27"/>
      <c r="Z395" s="27"/>
      <c r="AA395" s="27"/>
      <c r="AB395" s="27"/>
      <c r="AF395" s="27"/>
      <c r="AG395" s="127"/>
      <c r="AH395" s="27"/>
    </row>
    <row r="396" spans="4:34" hidden="1" x14ac:dyDescent="0.35">
      <c r="D396" s="27"/>
      <c r="E396" s="27"/>
      <c r="N396" s="27"/>
      <c r="O396" s="27"/>
      <c r="P396" s="27"/>
      <c r="Z396" s="27"/>
      <c r="AA396" s="27"/>
      <c r="AB396" s="27"/>
      <c r="AF396" s="27"/>
      <c r="AG396" s="127"/>
      <c r="AH396" s="27"/>
    </row>
    <row r="397" spans="4:34" hidden="1" x14ac:dyDescent="0.35">
      <c r="D397" s="27"/>
      <c r="E397" s="27"/>
      <c r="N397" s="27"/>
      <c r="O397" s="27"/>
      <c r="P397" s="27"/>
      <c r="Z397" s="27"/>
      <c r="AA397" s="27"/>
      <c r="AB397" s="27"/>
      <c r="AF397" s="27"/>
      <c r="AG397" s="127"/>
      <c r="AH397" s="27"/>
    </row>
    <row r="398" spans="4:34" hidden="1" x14ac:dyDescent="0.35">
      <c r="D398" s="27"/>
      <c r="E398" s="27"/>
      <c r="N398" s="27"/>
      <c r="O398" s="27"/>
      <c r="P398" s="27"/>
      <c r="Z398" s="27"/>
      <c r="AA398" s="27"/>
      <c r="AB398" s="27"/>
      <c r="AF398" s="27"/>
      <c r="AG398" s="127"/>
      <c r="AH398" s="27"/>
    </row>
    <row r="399" spans="4:34" hidden="1" x14ac:dyDescent="0.35">
      <c r="D399" s="27"/>
      <c r="E399" s="27"/>
      <c r="N399" s="27"/>
      <c r="O399" s="27"/>
      <c r="P399" s="27"/>
      <c r="Z399" s="27"/>
      <c r="AA399" s="27"/>
      <c r="AB399" s="27"/>
      <c r="AF399" s="27"/>
      <c r="AG399" s="127"/>
      <c r="AH399" s="27"/>
    </row>
    <row r="400" spans="4:34" hidden="1" x14ac:dyDescent="0.35">
      <c r="D400" s="27"/>
      <c r="E400" s="27"/>
      <c r="N400" s="27"/>
      <c r="O400" s="27"/>
      <c r="P400" s="27"/>
      <c r="Z400" s="27"/>
      <c r="AA400" s="27"/>
      <c r="AB400" s="27"/>
      <c r="AF400" s="27"/>
      <c r="AG400" s="127"/>
      <c r="AH400" s="27"/>
    </row>
    <row r="401" spans="4:34" hidden="1" x14ac:dyDescent="0.35">
      <c r="D401" s="27"/>
      <c r="E401" s="27"/>
      <c r="N401" s="27"/>
      <c r="O401" s="27"/>
      <c r="P401" s="27"/>
      <c r="Z401" s="27"/>
      <c r="AA401" s="27"/>
      <c r="AB401" s="27"/>
      <c r="AF401" s="27"/>
      <c r="AG401" s="127"/>
      <c r="AH401" s="27"/>
    </row>
    <row r="402" spans="4:34" hidden="1" x14ac:dyDescent="0.35">
      <c r="D402" s="27"/>
      <c r="E402" s="27"/>
      <c r="N402" s="27"/>
      <c r="O402" s="27"/>
      <c r="P402" s="27"/>
      <c r="Z402" s="27"/>
      <c r="AA402" s="27"/>
      <c r="AB402" s="27"/>
      <c r="AF402" s="27"/>
      <c r="AG402" s="127"/>
      <c r="AH402" s="27"/>
    </row>
    <row r="403" spans="4:34" hidden="1" x14ac:dyDescent="0.35">
      <c r="D403" s="27"/>
      <c r="E403" s="27"/>
      <c r="N403" s="27"/>
      <c r="O403" s="27"/>
      <c r="P403" s="27"/>
      <c r="Z403" s="27"/>
      <c r="AA403" s="27"/>
      <c r="AB403" s="27"/>
      <c r="AF403" s="27"/>
      <c r="AG403" s="127"/>
      <c r="AH403" s="27"/>
    </row>
    <row r="404" spans="4:34" hidden="1" x14ac:dyDescent="0.35">
      <c r="D404" s="27"/>
      <c r="E404" s="27"/>
      <c r="N404" s="27"/>
      <c r="O404" s="27"/>
      <c r="P404" s="27"/>
      <c r="Z404" s="27"/>
      <c r="AA404" s="27"/>
      <c r="AB404" s="27"/>
      <c r="AF404" s="27"/>
      <c r="AG404" s="127"/>
      <c r="AH404" s="27"/>
    </row>
    <row r="405" spans="4:34" hidden="1" x14ac:dyDescent="0.35">
      <c r="D405" s="27"/>
      <c r="E405" s="27"/>
      <c r="N405" s="27"/>
      <c r="O405" s="27"/>
      <c r="P405" s="27"/>
      <c r="Z405" s="27"/>
      <c r="AA405" s="27"/>
      <c r="AB405" s="27"/>
      <c r="AF405" s="27"/>
      <c r="AG405" s="127"/>
      <c r="AH405" s="27"/>
    </row>
    <row r="406" spans="4:34" hidden="1" x14ac:dyDescent="0.35">
      <c r="D406" s="27"/>
      <c r="E406" s="27"/>
      <c r="N406" s="27"/>
      <c r="O406" s="27"/>
      <c r="P406" s="27"/>
      <c r="Z406" s="27"/>
      <c r="AA406" s="27"/>
      <c r="AB406" s="27"/>
      <c r="AF406" s="27"/>
      <c r="AG406" s="127"/>
      <c r="AH406" s="27"/>
    </row>
    <row r="407" spans="4:34" hidden="1" x14ac:dyDescent="0.35">
      <c r="D407" s="27"/>
      <c r="E407" s="27"/>
      <c r="N407" s="27"/>
      <c r="O407" s="27"/>
      <c r="P407" s="27"/>
      <c r="Z407" s="27"/>
      <c r="AA407" s="27"/>
      <c r="AB407" s="27"/>
      <c r="AF407" s="27"/>
      <c r="AG407" s="127"/>
      <c r="AH407" s="27"/>
    </row>
    <row r="408" spans="4:34" hidden="1" x14ac:dyDescent="0.35">
      <c r="D408" s="27"/>
      <c r="E408" s="27"/>
      <c r="N408" s="27"/>
      <c r="O408" s="27"/>
      <c r="P408" s="27"/>
      <c r="Z408" s="27"/>
      <c r="AA408" s="27"/>
      <c r="AB408" s="27"/>
      <c r="AF408" s="27"/>
      <c r="AG408" s="127"/>
      <c r="AH408" s="27"/>
    </row>
    <row r="409" spans="4:34" hidden="1" x14ac:dyDescent="0.35">
      <c r="D409" s="27"/>
      <c r="E409" s="27"/>
      <c r="N409" s="27"/>
      <c r="O409" s="27"/>
      <c r="P409" s="27"/>
      <c r="Z409" s="27"/>
      <c r="AA409" s="27"/>
      <c r="AB409" s="27"/>
      <c r="AF409" s="27"/>
      <c r="AG409" s="127"/>
      <c r="AH409" s="27"/>
    </row>
    <row r="410" spans="4:34" hidden="1" x14ac:dyDescent="0.35">
      <c r="D410" s="27"/>
      <c r="E410" s="27"/>
      <c r="N410" s="27"/>
      <c r="O410" s="27"/>
      <c r="P410" s="27"/>
      <c r="Z410" s="27"/>
      <c r="AA410" s="27"/>
      <c r="AB410" s="27"/>
      <c r="AF410" s="27"/>
      <c r="AG410" s="127"/>
      <c r="AH410" s="27"/>
    </row>
    <row r="411" spans="4:34" hidden="1" x14ac:dyDescent="0.35">
      <c r="D411" s="27"/>
      <c r="E411" s="27"/>
      <c r="N411" s="27"/>
      <c r="O411" s="27"/>
      <c r="P411" s="27"/>
      <c r="Z411" s="27"/>
      <c r="AA411" s="27"/>
      <c r="AB411" s="27"/>
      <c r="AF411" s="27"/>
      <c r="AG411" s="127"/>
      <c r="AH411" s="27"/>
    </row>
    <row r="412" spans="4:34" hidden="1" x14ac:dyDescent="0.35">
      <c r="D412" s="27"/>
      <c r="E412" s="27"/>
      <c r="N412" s="27"/>
      <c r="O412" s="27"/>
      <c r="P412" s="27"/>
      <c r="Z412" s="27"/>
      <c r="AA412" s="27"/>
      <c r="AB412" s="27"/>
      <c r="AF412" s="27"/>
      <c r="AG412" s="127"/>
      <c r="AH412" s="27"/>
    </row>
    <row r="413" spans="4:34" hidden="1" x14ac:dyDescent="0.35">
      <c r="D413" s="27"/>
      <c r="E413" s="27"/>
      <c r="N413" s="27"/>
      <c r="O413" s="27"/>
      <c r="P413" s="27"/>
      <c r="Z413" s="27"/>
      <c r="AA413" s="27"/>
      <c r="AB413" s="27"/>
      <c r="AF413" s="27"/>
      <c r="AG413" s="127"/>
      <c r="AH413" s="27"/>
    </row>
    <row r="414" spans="4:34" hidden="1" x14ac:dyDescent="0.35">
      <c r="D414" s="27"/>
      <c r="E414" s="27"/>
      <c r="N414" s="27"/>
      <c r="O414" s="27"/>
      <c r="P414" s="27"/>
      <c r="Z414" s="27"/>
      <c r="AA414" s="27"/>
      <c r="AB414" s="27"/>
      <c r="AF414" s="27"/>
      <c r="AG414" s="127"/>
      <c r="AH414" s="27"/>
    </row>
    <row r="415" spans="4:34" hidden="1" x14ac:dyDescent="0.35">
      <c r="D415" s="27"/>
      <c r="E415" s="27"/>
      <c r="N415" s="27"/>
      <c r="O415" s="27"/>
      <c r="P415" s="27"/>
      <c r="Z415" s="27"/>
      <c r="AA415" s="27"/>
      <c r="AB415" s="27"/>
      <c r="AF415" s="27"/>
      <c r="AG415" s="127"/>
      <c r="AH415" s="27"/>
    </row>
    <row r="416" spans="4:34" hidden="1" x14ac:dyDescent="0.35">
      <c r="D416" s="27"/>
      <c r="E416" s="27"/>
      <c r="N416" s="27"/>
      <c r="O416" s="27"/>
      <c r="P416" s="27"/>
      <c r="Z416" s="27"/>
      <c r="AA416" s="27"/>
      <c r="AB416" s="27"/>
      <c r="AF416" s="27"/>
      <c r="AG416" s="127"/>
      <c r="AH416" s="27"/>
    </row>
    <row r="417" spans="4:34" hidden="1" x14ac:dyDescent="0.35">
      <c r="D417" s="27"/>
      <c r="E417" s="27"/>
      <c r="N417" s="27"/>
      <c r="O417" s="27"/>
      <c r="P417" s="27"/>
      <c r="Z417" s="27"/>
      <c r="AA417" s="27"/>
      <c r="AB417" s="27"/>
      <c r="AF417" s="27"/>
      <c r="AG417" s="127"/>
      <c r="AH417" s="27"/>
    </row>
    <row r="418" spans="4:34" hidden="1" x14ac:dyDescent="0.35">
      <c r="D418" s="27"/>
      <c r="E418" s="27"/>
      <c r="N418" s="27"/>
      <c r="O418" s="27"/>
      <c r="P418" s="27"/>
      <c r="Z418" s="27"/>
      <c r="AA418" s="27"/>
      <c r="AB418" s="27"/>
      <c r="AF418" s="27"/>
      <c r="AG418" s="127"/>
      <c r="AH418" s="27"/>
    </row>
    <row r="419" spans="4:34" hidden="1" x14ac:dyDescent="0.35">
      <c r="D419" s="27"/>
      <c r="E419" s="27"/>
      <c r="N419" s="27"/>
      <c r="O419" s="27"/>
      <c r="P419" s="27"/>
      <c r="Z419" s="27"/>
      <c r="AA419" s="27"/>
      <c r="AB419" s="27"/>
      <c r="AF419" s="27"/>
      <c r="AG419" s="127"/>
      <c r="AH419" s="27"/>
    </row>
    <row r="420" spans="4:34" hidden="1" x14ac:dyDescent="0.35">
      <c r="D420" s="27"/>
      <c r="E420" s="27"/>
      <c r="N420" s="27"/>
      <c r="O420" s="27"/>
      <c r="P420" s="27"/>
      <c r="Z420" s="27"/>
      <c r="AA420" s="27"/>
      <c r="AB420" s="27"/>
      <c r="AF420" s="27"/>
      <c r="AG420" s="127"/>
      <c r="AH420" s="27"/>
    </row>
    <row r="421" spans="4:34" hidden="1" x14ac:dyDescent="0.35">
      <c r="D421" s="27"/>
      <c r="E421" s="27"/>
      <c r="N421" s="27"/>
      <c r="O421" s="27"/>
      <c r="P421" s="27"/>
      <c r="Z421" s="27"/>
      <c r="AA421" s="27"/>
      <c r="AB421" s="27"/>
      <c r="AF421" s="27"/>
      <c r="AG421" s="127"/>
      <c r="AH421" s="27"/>
    </row>
    <row r="422" spans="4:34" hidden="1" x14ac:dyDescent="0.35">
      <c r="D422" s="27"/>
      <c r="E422" s="27"/>
      <c r="N422" s="27"/>
      <c r="O422" s="27"/>
      <c r="P422" s="27"/>
      <c r="Z422" s="27"/>
      <c r="AA422" s="27"/>
      <c r="AB422" s="27"/>
      <c r="AF422" s="27"/>
      <c r="AG422" s="127"/>
      <c r="AH422" s="27"/>
    </row>
    <row r="423" spans="4:34" hidden="1" x14ac:dyDescent="0.35">
      <c r="D423" s="27"/>
      <c r="E423" s="27"/>
      <c r="N423" s="27"/>
      <c r="O423" s="27"/>
      <c r="P423" s="27"/>
      <c r="Z423" s="27"/>
      <c r="AA423" s="27"/>
      <c r="AB423" s="27"/>
      <c r="AF423" s="27"/>
      <c r="AG423" s="127"/>
      <c r="AH423" s="27"/>
    </row>
    <row r="424" spans="4:34" hidden="1" x14ac:dyDescent="0.35">
      <c r="D424" s="27"/>
      <c r="E424" s="27"/>
      <c r="N424" s="27"/>
      <c r="O424" s="27"/>
      <c r="P424" s="27"/>
      <c r="Z424" s="27"/>
      <c r="AA424" s="27"/>
      <c r="AB424" s="27"/>
      <c r="AF424" s="27"/>
      <c r="AG424" s="127"/>
      <c r="AH424" s="27"/>
    </row>
    <row r="425" spans="4:34" hidden="1" x14ac:dyDescent="0.35">
      <c r="D425" s="27"/>
      <c r="E425" s="27"/>
      <c r="N425" s="27"/>
      <c r="O425" s="27"/>
      <c r="P425" s="27"/>
      <c r="Z425" s="27"/>
      <c r="AA425" s="27"/>
      <c r="AB425" s="27"/>
      <c r="AF425" s="27"/>
      <c r="AG425" s="127"/>
      <c r="AH425" s="27"/>
    </row>
    <row r="426" spans="4:34" hidden="1" x14ac:dyDescent="0.35">
      <c r="D426" s="27"/>
      <c r="E426" s="27"/>
      <c r="N426" s="27"/>
      <c r="O426" s="27"/>
      <c r="P426" s="27"/>
      <c r="Z426" s="27"/>
      <c r="AA426" s="27"/>
      <c r="AB426" s="27"/>
      <c r="AF426" s="27"/>
      <c r="AG426" s="127"/>
      <c r="AH426" s="27"/>
    </row>
    <row r="427" spans="4:34" hidden="1" x14ac:dyDescent="0.35">
      <c r="D427" s="27"/>
      <c r="E427" s="27"/>
      <c r="N427" s="27"/>
      <c r="O427" s="27"/>
      <c r="P427" s="27"/>
      <c r="Z427" s="27"/>
      <c r="AA427" s="27"/>
      <c r="AB427" s="27"/>
      <c r="AF427" s="27"/>
      <c r="AG427" s="127"/>
      <c r="AH427" s="27"/>
    </row>
    <row r="428" spans="4:34" hidden="1" x14ac:dyDescent="0.35">
      <c r="D428" s="27"/>
      <c r="E428" s="27"/>
      <c r="N428" s="27"/>
      <c r="O428" s="27"/>
      <c r="P428" s="27"/>
      <c r="Z428" s="27"/>
      <c r="AA428" s="27"/>
      <c r="AB428" s="27"/>
      <c r="AF428" s="27"/>
      <c r="AG428" s="127"/>
      <c r="AH428" s="27"/>
    </row>
    <row r="429" spans="4:34" hidden="1" x14ac:dyDescent="0.35">
      <c r="D429" s="27"/>
      <c r="E429" s="27"/>
      <c r="N429" s="27"/>
      <c r="O429" s="27"/>
      <c r="P429" s="27"/>
      <c r="Z429" s="27"/>
      <c r="AA429" s="27"/>
      <c r="AB429" s="27"/>
      <c r="AF429" s="27"/>
      <c r="AG429" s="127"/>
      <c r="AH429" s="27"/>
    </row>
    <row r="430" spans="4:34" hidden="1" x14ac:dyDescent="0.35">
      <c r="D430" s="27"/>
      <c r="E430" s="27"/>
      <c r="N430" s="27"/>
      <c r="O430" s="27"/>
      <c r="P430" s="27"/>
      <c r="Z430" s="27"/>
      <c r="AA430" s="27"/>
      <c r="AB430" s="27"/>
      <c r="AF430" s="27"/>
      <c r="AG430" s="127"/>
      <c r="AH430" s="27"/>
    </row>
    <row r="431" spans="4:34" hidden="1" x14ac:dyDescent="0.35">
      <c r="D431" s="27"/>
      <c r="E431" s="27"/>
      <c r="N431" s="27"/>
      <c r="O431" s="27"/>
      <c r="P431" s="27"/>
      <c r="Z431" s="27"/>
      <c r="AA431" s="27"/>
      <c r="AB431" s="27"/>
      <c r="AF431" s="27"/>
      <c r="AG431" s="127"/>
      <c r="AH431" s="27"/>
    </row>
    <row r="432" spans="4:34" hidden="1" x14ac:dyDescent="0.35">
      <c r="D432" s="27"/>
      <c r="E432" s="27"/>
      <c r="N432" s="27"/>
      <c r="O432" s="27"/>
      <c r="P432" s="27"/>
      <c r="Z432" s="27"/>
      <c r="AA432" s="27"/>
      <c r="AB432" s="27"/>
      <c r="AF432" s="27"/>
      <c r="AG432" s="127"/>
      <c r="AH432" s="27"/>
    </row>
    <row r="433" spans="4:34" hidden="1" x14ac:dyDescent="0.35">
      <c r="D433" s="27"/>
      <c r="E433" s="27"/>
      <c r="N433" s="27"/>
      <c r="O433" s="27"/>
      <c r="P433" s="27"/>
      <c r="Z433" s="27"/>
      <c r="AA433" s="27"/>
      <c r="AB433" s="27"/>
      <c r="AF433" s="27"/>
      <c r="AG433" s="127"/>
      <c r="AH433" s="27"/>
    </row>
    <row r="434" spans="4:34" hidden="1" x14ac:dyDescent="0.35">
      <c r="D434" s="27"/>
      <c r="E434" s="27"/>
      <c r="N434" s="27"/>
      <c r="O434" s="27"/>
      <c r="P434" s="27"/>
      <c r="Z434" s="27"/>
      <c r="AA434" s="27"/>
      <c r="AB434" s="27"/>
      <c r="AF434" s="27"/>
      <c r="AG434" s="127"/>
      <c r="AH434" s="27"/>
    </row>
    <row r="435" spans="4:34" hidden="1" x14ac:dyDescent="0.35">
      <c r="D435" s="27"/>
      <c r="E435" s="27"/>
      <c r="N435" s="27"/>
      <c r="O435" s="27"/>
      <c r="P435" s="27"/>
      <c r="Z435" s="27"/>
      <c r="AA435" s="27"/>
      <c r="AB435" s="27"/>
      <c r="AF435" s="27"/>
      <c r="AG435" s="127"/>
      <c r="AH435" s="27"/>
    </row>
    <row r="436" spans="4:34" hidden="1" x14ac:dyDescent="0.35">
      <c r="D436" s="27"/>
      <c r="E436" s="27"/>
      <c r="N436" s="27"/>
      <c r="O436" s="27"/>
      <c r="P436" s="27"/>
      <c r="Z436" s="27"/>
      <c r="AA436" s="27"/>
      <c r="AB436" s="27"/>
      <c r="AF436" s="27"/>
      <c r="AG436" s="127"/>
      <c r="AH436" s="27"/>
    </row>
    <row r="437" spans="4:34" hidden="1" x14ac:dyDescent="0.35">
      <c r="D437" s="27"/>
      <c r="E437" s="27"/>
      <c r="N437" s="27"/>
      <c r="O437" s="27"/>
      <c r="P437" s="27"/>
      <c r="Z437" s="27"/>
      <c r="AA437" s="27"/>
      <c r="AB437" s="27"/>
      <c r="AF437" s="27"/>
      <c r="AG437" s="127"/>
      <c r="AH437" s="27"/>
    </row>
    <row r="438" spans="4:34" hidden="1" x14ac:dyDescent="0.35">
      <c r="D438" s="27"/>
      <c r="E438" s="27"/>
      <c r="N438" s="27"/>
      <c r="O438" s="27"/>
      <c r="P438" s="27"/>
      <c r="Z438" s="27"/>
      <c r="AA438" s="27"/>
      <c r="AB438" s="27"/>
      <c r="AF438" s="27"/>
      <c r="AG438" s="127"/>
      <c r="AH438" s="27"/>
    </row>
    <row r="439" spans="4:34" hidden="1" x14ac:dyDescent="0.35">
      <c r="D439" s="27"/>
      <c r="E439" s="27"/>
      <c r="N439" s="27"/>
      <c r="O439" s="27"/>
      <c r="P439" s="27"/>
      <c r="Z439" s="27"/>
      <c r="AA439" s="27"/>
      <c r="AB439" s="27"/>
      <c r="AF439" s="27"/>
      <c r="AG439" s="127"/>
      <c r="AH439" s="27"/>
    </row>
    <row r="440" spans="4:34" hidden="1" x14ac:dyDescent="0.35">
      <c r="D440" s="27"/>
      <c r="E440" s="27"/>
      <c r="N440" s="27"/>
      <c r="O440" s="27"/>
      <c r="P440" s="27"/>
      <c r="Z440" s="27"/>
      <c r="AA440" s="27"/>
      <c r="AB440" s="27"/>
      <c r="AF440" s="27"/>
      <c r="AG440" s="127"/>
      <c r="AH440" s="27"/>
    </row>
    <row r="441" spans="4:34" hidden="1" x14ac:dyDescent="0.35">
      <c r="D441" s="27"/>
      <c r="E441" s="27"/>
      <c r="N441" s="27"/>
      <c r="O441" s="27"/>
      <c r="P441" s="27"/>
      <c r="Z441" s="27"/>
      <c r="AA441" s="27"/>
      <c r="AB441" s="27"/>
      <c r="AF441" s="27"/>
      <c r="AG441" s="127"/>
      <c r="AH441" s="27"/>
    </row>
    <row r="442" spans="4:34" hidden="1" x14ac:dyDescent="0.35">
      <c r="D442" s="27"/>
      <c r="E442" s="27"/>
      <c r="N442" s="27"/>
      <c r="O442" s="27"/>
      <c r="P442" s="27"/>
      <c r="Z442" s="27"/>
      <c r="AA442" s="27"/>
      <c r="AB442" s="27"/>
      <c r="AF442" s="27"/>
      <c r="AG442" s="127"/>
      <c r="AH442" s="27"/>
    </row>
    <row r="443" spans="4:34" hidden="1" x14ac:dyDescent="0.35">
      <c r="D443" s="27"/>
      <c r="E443" s="27"/>
      <c r="N443" s="27"/>
      <c r="O443" s="27"/>
      <c r="P443" s="27"/>
      <c r="Z443" s="27"/>
      <c r="AA443" s="27"/>
      <c r="AB443" s="27"/>
      <c r="AF443" s="27"/>
      <c r="AG443" s="127"/>
      <c r="AH443" s="27"/>
    </row>
    <row r="444" spans="4:34" hidden="1" x14ac:dyDescent="0.35">
      <c r="D444" s="27"/>
      <c r="E444" s="27"/>
      <c r="N444" s="27"/>
      <c r="O444" s="27"/>
      <c r="P444" s="27"/>
      <c r="Z444" s="27"/>
      <c r="AA444" s="27"/>
      <c r="AB444" s="27"/>
      <c r="AF444" s="27"/>
      <c r="AG444" s="127"/>
      <c r="AH444" s="27"/>
    </row>
    <row r="445" spans="4:34" hidden="1" x14ac:dyDescent="0.35">
      <c r="D445" s="27"/>
      <c r="E445" s="27"/>
      <c r="N445" s="27"/>
      <c r="O445" s="27"/>
      <c r="P445" s="27"/>
      <c r="Z445" s="27"/>
      <c r="AA445" s="27"/>
      <c r="AB445" s="27"/>
      <c r="AF445" s="27"/>
      <c r="AG445" s="127"/>
      <c r="AH445" s="27"/>
    </row>
    <row r="446" spans="4:34" hidden="1" x14ac:dyDescent="0.35">
      <c r="D446" s="27"/>
      <c r="E446" s="27"/>
      <c r="N446" s="27"/>
      <c r="O446" s="27"/>
      <c r="P446" s="27"/>
      <c r="Z446" s="27"/>
      <c r="AA446" s="27"/>
      <c r="AB446" s="27"/>
      <c r="AF446" s="27"/>
      <c r="AG446" s="127"/>
      <c r="AH446" s="27"/>
    </row>
    <row r="447" spans="4:34" hidden="1" x14ac:dyDescent="0.35">
      <c r="D447" s="27"/>
      <c r="E447" s="27"/>
      <c r="N447" s="27"/>
      <c r="O447" s="27"/>
      <c r="P447" s="27"/>
      <c r="Z447" s="27"/>
      <c r="AA447" s="27"/>
      <c r="AB447" s="27"/>
      <c r="AF447" s="27"/>
      <c r="AG447" s="127"/>
      <c r="AH447" s="27"/>
    </row>
    <row r="448" spans="4:34" hidden="1" x14ac:dyDescent="0.35">
      <c r="D448" s="27"/>
      <c r="E448" s="27"/>
      <c r="N448" s="27"/>
      <c r="O448" s="27"/>
      <c r="P448" s="27"/>
      <c r="Z448" s="27"/>
      <c r="AA448" s="27"/>
      <c r="AB448" s="27"/>
      <c r="AF448" s="27"/>
      <c r="AG448" s="127"/>
      <c r="AH448" s="27"/>
    </row>
    <row r="449" spans="4:34" hidden="1" x14ac:dyDescent="0.35">
      <c r="D449" s="27"/>
      <c r="E449" s="27"/>
      <c r="N449" s="27"/>
      <c r="O449" s="27"/>
      <c r="P449" s="27"/>
      <c r="Z449" s="27"/>
      <c r="AA449" s="27"/>
      <c r="AB449" s="27"/>
      <c r="AF449" s="27"/>
      <c r="AG449" s="127"/>
      <c r="AH449" s="27"/>
    </row>
    <row r="450" spans="4:34" hidden="1" x14ac:dyDescent="0.35">
      <c r="D450" s="27"/>
      <c r="E450" s="27"/>
      <c r="N450" s="27"/>
      <c r="O450" s="27"/>
      <c r="P450" s="27"/>
      <c r="Z450" s="27"/>
      <c r="AA450" s="27"/>
      <c r="AB450" s="27"/>
      <c r="AF450" s="27"/>
      <c r="AG450" s="127"/>
      <c r="AH450" s="27"/>
    </row>
    <row r="451" spans="4:34" hidden="1" x14ac:dyDescent="0.35">
      <c r="D451" s="27"/>
      <c r="E451" s="27"/>
      <c r="N451" s="27"/>
      <c r="O451" s="27"/>
      <c r="P451" s="27"/>
      <c r="Z451" s="27"/>
      <c r="AA451" s="27"/>
      <c r="AB451" s="27"/>
      <c r="AF451" s="27"/>
      <c r="AG451" s="127"/>
      <c r="AH451" s="27"/>
    </row>
    <row r="452" spans="4:34" hidden="1" x14ac:dyDescent="0.35">
      <c r="D452" s="27"/>
      <c r="E452" s="27"/>
      <c r="N452" s="27"/>
      <c r="O452" s="27"/>
      <c r="P452" s="27"/>
      <c r="Z452" s="27"/>
      <c r="AA452" s="27"/>
      <c r="AB452" s="27"/>
      <c r="AF452" s="27"/>
      <c r="AG452" s="127"/>
      <c r="AH452" s="27"/>
    </row>
    <row r="453" spans="4:34" hidden="1" x14ac:dyDescent="0.35">
      <c r="D453" s="27"/>
      <c r="E453" s="27"/>
      <c r="N453" s="27"/>
      <c r="O453" s="27"/>
      <c r="P453" s="27"/>
      <c r="Z453" s="27"/>
      <c r="AA453" s="27"/>
      <c r="AB453" s="27"/>
      <c r="AF453" s="27"/>
      <c r="AG453" s="127"/>
      <c r="AH453" s="27"/>
    </row>
    <row r="454" spans="4:34" hidden="1" x14ac:dyDescent="0.35">
      <c r="D454" s="27"/>
      <c r="E454" s="27"/>
      <c r="N454" s="27"/>
      <c r="O454" s="27"/>
      <c r="P454" s="27"/>
      <c r="Z454" s="27"/>
      <c r="AA454" s="27"/>
      <c r="AB454" s="27"/>
      <c r="AF454" s="27"/>
      <c r="AG454" s="127"/>
      <c r="AH454" s="27"/>
    </row>
    <row r="455" spans="4:34" hidden="1" x14ac:dyDescent="0.35">
      <c r="D455" s="27"/>
      <c r="E455" s="27"/>
      <c r="N455" s="27"/>
      <c r="O455" s="27"/>
      <c r="P455" s="27"/>
      <c r="Z455" s="27"/>
      <c r="AA455" s="27"/>
      <c r="AB455" s="27"/>
      <c r="AF455" s="27"/>
      <c r="AG455" s="127"/>
      <c r="AH455" s="27"/>
    </row>
    <row r="456" spans="4:34" hidden="1" x14ac:dyDescent="0.35">
      <c r="D456" s="27"/>
      <c r="E456" s="27"/>
      <c r="N456" s="27"/>
      <c r="O456" s="27"/>
      <c r="P456" s="27"/>
      <c r="Z456" s="27"/>
      <c r="AA456" s="27"/>
      <c r="AB456" s="27"/>
      <c r="AF456" s="27"/>
      <c r="AG456" s="127"/>
      <c r="AH456" s="27"/>
    </row>
    <row r="457" spans="4:34" hidden="1" x14ac:dyDescent="0.35">
      <c r="D457" s="27"/>
      <c r="E457" s="27"/>
      <c r="N457" s="27"/>
      <c r="O457" s="27"/>
      <c r="P457" s="27"/>
      <c r="Z457" s="27"/>
      <c r="AA457" s="27"/>
      <c r="AB457" s="27"/>
      <c r="AF457" s="27"/>
      <c r="AG457" s="127"/>
      <c r="AH457" s="27"/>
    </row>
    <row r="458" spans="4:34" hidden="1" x14ac:dyDescent="0.35">
      <c r="D458" s="27"/>
      <c r="E458" s="27"/>
      <c r="N458" s="27"/>
      <c r="O458" s="27"/>
      <c r="P458" s="27"/>
      <c r="Z458" s="27"/>
      <c r="AA458" s="27"/>
      <c r="AB458" s="27"/>
      <c r="AF458" s="27"/>
      <c r="AG458" s="127"/>
      <c r="AH458" s="27"/>
    </row>
    <row r="459" spans="4:34" hidden="1" x14ac:dyDescent="0.35">
      <c r="D459" s="27"/>
      <c r="E459" s="27"/>
      <c r="N459" s="27"/>
      <c r="O459" s="27"/>
      <c r="P459" s="27"/>
      <c r="Z459" s="27"/>
      <c r="AA459" s="27"/>
      <c r="AB459" s="27"/>
      <c r="AF459" s="27"/>
      <c r="AG459" s="127"/>
      <c r="AH459" s="27"/>
    </row>
    <row r="460" spans="4:34" hidden="1" x14ac:dyDescent="0.35">
      <c r="D460" s="27"/>
      <c r="E460" s="27"/>
      <c r="N460" s="27"/>
      <c r="O460" s="27"/>
      <c r="P460" s="27"/>
      <c r="Z460" s="27"/>
      <c r="AA460" s="27"/>
      <c r="AB460" s="27"/>
      <c r="AF460" s="27"/>
      <c r="AG460" s="127"/>
      <c r="AH460" s="27"/>
    </row>
    <row r="461" spans="4:34" hidden="1" x14ac:dyDescent="0.35">
      <c r="D461" s="27"/>
      <c r="E461" s="27"/>
      <c r="N461" s="27"/>
      <c r="O461" s="27"/>
      <c r="P461" s="27"/>
      <c r="Z461" s="27"/>
      <c r="AA461" s="27"/>
      <c r="AB461" s="27"/>
      <c r="AF461" s="27"/>
      <c r="AG461" s="127"/>
      <c r="AH461" s="27"/>
    </row>
    <row r="462" spans="4:34" hidden="1" x14ac:dyDescent="0.35">
      <c r="D462" s="27"/>
      <c r="E462" s="27"/>
      <c r="N462" s="27"/>
      <c r="O462" s="27"/>
      <c r="P462" s="27"/>
      <c r="Z462" s="27"/>
      <c r="AA462" s="27"/>
      <c r="AB462" s="27"/>
      <c r="AF462" s="27"/>
      <c r="AG462" s="127"/>
      <c r="AH462" s="27"/>
    </row>
    <row r="463" spans="4:34" hidden="1" x14ac:dyDescent="0.35">
      <c r="D463" s="27"/>
      <c r="E463" s="27"/>
      <c r="N463" s="27"/>
      <c r="O463" s="27"/>
      <c r="P463" s="27"/>
      <c r="Z463" s="27"/>
      <c r="AA463" s="27"/>
      <c r="AB463" s="27"/>
      <c r="AF463" s="27"/>
      <c r="AG463" s="127"/>
      <c r="AH463" s="27"/>
    </row>
    <row r="464" spans="4:34" hidden="1" x14ac:dyDescent="0.35">
      <c r="D464" s="27"/>
      <c r="E464" s="27"/>
      <c r="N464" s="27"/>
      <c r="O464" s="27"/>
      <c r="P464" s="27"/>
      <c r="Z464" s="27"/>
      <c r="AA464" s="27"/>
      <c r="AB464" s="27"/>
      <c r="AF464" s="27"/>
      <c r="AG464" s="127"/>
      <c r="AH464" s="27"/>
    </row>
    <row r="465" spans="4:34" hidden="1" x14ac:dyDescent="0.35">
      <c r="D465" s="27"/>
      <c r="E465" s="27"/>
      <c r="N465" s="27"/>
      <c r="O465" s="27"/>
      <c r="P465" s="27"/>
      <c r="Z465" s="27"/>
      <c r="AA465" s="27"/>
      <c r="AB465" s="27"/>
      <c r="AF465" s="27"/>
      <c r="AG465" s="127"/>
      <c r="AH465" s="27"/>
    </row>
    <row r="466" spans="4:34" hidden="1" x14ac:dyDescent="0.35">
      <c r="D466" s="27"/>
      <c r="E466" s="27"/>
      <c r="N466" s="27"/>
      <c r="O466" s="27"/>
      <c r="P466" s="27"/>
      <c r="Z466" s="27"/>
      <c r="AA466" s="27"/>
      <c r="AB466" s="27"/>
      <c r="AF466" s="27"/>
      <c r="AG466" s="127"/>
      <c r="AH466" s="27"/>
    </row>
    <row r="467" spans="4:34" hidden="1" x14ac:dyDescent="0.35">
      <c r="D467" s="27"/>
      <c r="E467" s="27"/>
      <c r="N467" s="27"/>
      <c r="O467" s="27"/>
      <c r="P467" s="27"/>
      <c r="Z467" s="27"/>
      <c r="AA467" s="27"/>
      <c r="AB467" s="27"/>
      <c r="AF467" s="27"/>
      <c r="AG467" s="127"/>
      <c r="AH467" s="27"/>
    </row>
    <row r="468" spans="4:34" hidden="1" x14ac:dyDescent="0.35">
      <c r="D468" s="27"/>
      <c r="E468" s="27"/>
      <c r="N468" s="27"/>
      <c r="O468" s="27"/>
      <c r="P468" s="27"/>
      <c r="Z468" s="27"/>
      <c r="AA468" s="27"/>
      <c r="AB468" s="27"/>
      <c r="AF468" s="27"/>
      <c r="AG468" s="127"/>
      <c r="AH468" s="27"/>
    </row>
    <row r="469" spans="4:34" hidden="1" x14ac:dyDescent="0.35">
      <c r="D469" s="27"/>
      <c r="E469" s="27"/>
      <c r="N469" s="27"/>
      <c r="O469" s="27"/>
      <c r="P469" s="27"/>
      <c r="Z469" s="27"/>
      <c r="AA469" s="27"/>
      <c r="AB469" s="27"/>
      <c r="AF469" s="27"/>
      <c r="AG469" s="127"/>
      <c r="AH469" s="27"/>
    </row>
    <row r="470" spans="4:34" hidden="1" x14ac:dyDescent="0.35">
      <c r="D470" s="27"/>
      <c r="E470" s="27"/>
      <c r="N470" s="27"/>
      <c r="O470" s="27"/>
      <c r="P470" s="27"/>
      <c r="Z470" s="27"/>
      <c r="AA470" s="27"/>
      <c r="AB470" s="27"/>
      <c r="AF470" s="27"/>
      <c r="AG470" s="127"/>
      <c r="AH470" s="27"/>
    </row>
    <row r="471" spans="4:34" hidden="1" x14ac:dyDescent="0.35">
      <c r="D471" s="27"/>
      <c r="E471" s="27"/>
      <c r="N471" s="27"/>
      <c r="O471" s="27"/>
      <c r="P471" s="27"/>
      <c r="Z471" s="27"/>
      <c r="AA471" s="27"/>
      <c r="AB471" s="27"/>
      <c r="AF471" s="27"/>
      <c r="AG471" s="127"/>
      <c r="AH471" s="27"/>
    </row>
    <row r="472" spans="4:34" hidden="1" x14ac:dyDescent="0.35">
      <c r="D472" s="27"/>
      <c r="E472" s="27"/>
      <c r="N472" s="27"/>
      <c r="O472" s="27"/>
      <c r="P472" s="27"/>
      <c r="Z472" s="27"/>
      <c r="AA472" s="27"/>
      <c r="AB472" s="27"/>
      <c r="AF472" s="27"/>
      <c r="AG472" s="127"/>
      <c r="AH472" s="27"/>
    </row>
    <row r="473" spans="4:34" hidden="1" x14ac:dyDescent="0.35">
      <c r="D473" s="27"/>
      <c r="E473" s="27"/>
      <c r="N473" s="27"/>
      <c r="O473" s="27"/>
      <c r="P473" s="27"/>
      <c r="Z473" s="27"/>
      <c r="AA473" s="27"/>
      <c r="AB473" s="27"/>
      <c r="AF473" s="27"/>
      <c r="AG473" s="127"/>
      <c r="AH473" s="27"/>
    </row>
    <row r="474" spans="4:34" hidden="1" x14ac:dyDescent="0.35">
      <c r="D474" s="27"/>
      <c r="E474" s="27"/>
      <c r="N474" s="27"/>
      <c r="O474" s="27"/>
      <c r="P474" s="27"/>
      <c r="Z474" s="27"/>
      <c r="AA474" s="27"/>
      <c r="AB474" s="27"/>
      <c r="AF474" s="27"/>
      <c r="AG474" s="127"/>
      <c r="AH474" s="27"/>
    </row>
    <row r="475" spans="4:34" hidden="1" x14ac:dyDescent="0.35">
      <c r="D475" s="27"/>
      <c r="E475" s="27"/>
      <c r="N475" s="27"/>
      <c r="O475" s="27"/>
      <c r="P475" s="27"/>
      <c r="Z475" s="27"/>
      <c r="AA475" s="27"/>
      <c r="AB475" s="27"/>
      <c r="AF475" s="27"/>
      <c r="AG475" s="127"/>
      <c r="AH475" s="27"/>
    </row>
    <row r="476" spans="4:34" hidden="1" x14ac:dyDescent="0.35">
      <c r="D476" s="27"/>
      <c r="E476" s="27"/>
      <c r="N476" s="27"/>
      <c r="O476" s="27"/>
      <c r="P476" s="27"/>
      <c r="Z476" s="27"/>
      <c r="AA476" s="27"/>
      <c r="AB476" s="27"/>
      <c r="AF476" s="27"/>
      <c r="AG476" s="127"/>
      <c r="AH476" s="27"/>
    </row>
    <row r="477" spans="4:34" hidden="1" x14ac:dyDescent="0.35">
      <c r="D477" s="27"/>
      <c r="E477" s="27"/>
      <c r="N477" s="27"/>
      <c r="O477" s="27"/>
      <c r="P477" s="27"/>
      <c r="Z477" s="27"/>
      <c r="AA477" s="27"/>
      <c r="AB477" s="27"/>
      <c r="AF477" s="27"/>
      <c r="AG477" s="127"/>
      <c r="AH477" s="27"/>
    </row>
    <row r="478" spans="4:34" hidden="1" x14ac:dyDescent="0.35">
      <c r="D478" s="27"/>
      <c r="E478" s="27"/>
      <c r="N478" s="27"/>
      <c r="O478" s="27"/>
      <c r="P478" s="27"/>
      <c r="Z478" s="27"/>
      <c r="AA478" s="27"/>
      <c r="AB478" s="27"/>
      <c r="AF478" s="27"/>
      <c r="AG478" s="127"/>
      <c r="AH478" s="27"/>
    </row>
    <row r="479" spans="4:34" hidden="1" x14ac:dyDescent="0.35">
      <c r="D479" s="27"/>
      <c r="E479" s="27"/>
      <c r="N479" s="27"/>
      <c r="O479" s="27"/>
      <c r="P479" s="27"/>
      <c r="Z479" s="27"/>
      <c r="AA479" s="27"/>
      <c r="AB479" s="27"/>
      <c r="AF479" s="27"/>
      <c r="AG479" s="127"/>
      <c r="AH479" s="27"/>
    </row>
    <row r="480" spans="4:34" hidden="1" x14ac:dyDescent="0.35">
      <c r="D480" s="27"/>
      <c r="E480" s="27"/>
      <c r="N480" s="27"/>
      <c r="O480" s="27"/>
      <c r="P480" s="27"/>
      <c r="Z480" s="27"/>
      <c r="AA480" s="27"/>
      <c r="AB480" s="27"/>
      <c r="AF480" s="27"/>
      <c r="AG480" s="127"/>
      <c r="AH480" s="27"/>
    </row>
    <row r="481" spans="4:34" hidden="1" x14ac:dyDescent="0.35">
      <c r="D481" s="27"/>
      <c r="E481" s="27"/>
      <c r="N481" s="27"/>
      <c r="O481" s="27"/>
      <c r="P481" s="27"/>
      <c r="Z481" s="27"/>
      <c r="AA481" s="27"/>
      <c r="AB481" s="27"/>
      <c r="AF481" s="27"/>
      <c r="AG481" s="127"/>
      <c r="AH481" s="27"/>
    </row>
    <row r="482" spans="4:34" hidden="1" x14ac:dyDescent="0.35">
      <c r="D482" s="27"/>
      <c r="E482" s="27"/>
      <c r="N482" s="27"/>
      <c r="O482" s="27"/>
      <c r="P482" s="27"/>
      <c r="Z482" s="27"/>
      <c r="AA482" s="27"/>
      <c r="AB482" s="27"/>
      <c r="AF482" s="27"/>
      <c r="AG482" s="127"/>
      <c r="AH482" s="27"/>
    </row>
    <row r="483" spans="4:34" hidden="1" x14ac:dyDescent="0.35">
      <c r="D483" s="27"/>
      <c r="E483" s="27"/>
      <c r="N483" s="27"/>
      <c r="O483" s="27"/>
      <c r="P483" s="27"/>
      <c r="Z483" s="27"/>
      <c r="AA483" s="27"/>
      <c r="AB483" s="27"/>
      <c r="AF483" s="27"/>
      <c r="AG483" s="127"/>
      <c r="AH483" s="27"/>
    </row>
    <row r="484" spans="4:34" hidden="1" x14ac:dyDescent="0.35">
      <c r="D484" s="27"/>
      <c r="E484" s="27"/>
      <c r="N484" s="27"/>
      <c r="O484" s="27"/>
      <c r="P484" s="27"/>
      <c r="Z484" s="27"/>
      <c r="AA484" s="27"/>
      <c r="AB484" s="27"/>
      <c r="AF484" s="27"/>
      <c r="AG484" s="127"/>
      <c r="AH484" s="27"/>
    </row>
    <row r="485" spans="4:34" hidden="1" x14ac:dyDescent="0.35">
      <c r="D485" s="27"/>
      <c r="E485" s="27"/>
      <c r="N485" s="27"/>
      <c r="O485" s="27"/>
      <c r="P485" s="27"/>
      <c r="Z485" s="27"/>
      <c r="AA485" s="27"/>
      <c r="AB485" s="27"/>
      <c r="AF485" s="27"/>
      <c r="AG485" s="127"/>
      <c r="AH485" s="27"/>
    </row>
    <row r="486" spans="4:34" hidden="1" x14ac:dyDescent="0.35">
      <c r="D486" s="27"/>
      <c r="E486" s="27"/>
      <c r="N486" s="27"/>
      <c r="O486" s="27"/>
      <c r="P486" s="27"/>
      <c r="Z486" s="27"/>
      <c r="AA486" s="27"/>
      <c r="AB486" s="27"/>
      <c r="AF486" s="27"/>
      <c r="AG486" s="127"/>
      <c r="AH486" s="27"/>
    </row>
    <row r="487" spans="4:34" hidden="1" x14ac:dyDescent="0.35">
      <c r="D487" s="27"/>
      <c r="E487" s="27"/>
      <c r="N487" s="27"/>
      <c r="O487" s="27"/>
      <c r="P487" s="27"/>
      <c r="Z487" s="27"/>
      <c r="AA487" s="27"/>
      <c r="AB487" s="27"/>
      <c r="AF487" s="27"/>
      <c r="AG487" s="127"/>
      <c r="AH487" s="27"/>
    </row>
    <row r="488" spans="4:34" hidden="1" x14ac:dyDescent="0.35">
      <c r="D488" s="27"/>
      <c r="E488" s="27"/>
      <c r="N488" s="27"/>
      <c r="O488" s="27"/>
      <c r="P488" s="27"/>
      <c r="Z488" s="27"/>
      <c r="AA488" s="27"/>
      <c r="AB488" s="27"/>
      <c r="AF488" s="27"/>
      <c r="AG488" s="127"/>
      <c r="AH488" s="27"/>
    </row>
    <row r="489" spans="4:34" hidden="1" x14ac:dyDescent="0.35">
      <c r="D489" s="27"/>
      <c r="E489" s="27"/>
      <c r="N489" s="27"/>
      <c r="O489" s="27"/>
      <c r="P489" s="27"/>
      <c r="Z489" s="27"/>
      <c r="AA489" s="27"/>
      <c r="AB489" s="27"/>
      <c r="AF489" s="27"/>
      <c r="AG489" s="127"/>
      <c r="AH489" s="27"/>
    </row>
    <row r="490" spans="4:34" hidden="1" x14ac:dyDescent="0.35">
      <c r="D490" s="27"/>
      <c r="E490" s="27"/>
      <c r="N490" s="27"/>
      <c r="O490" s="27"/>
      <c r="P490" s="27"/>
      <c r="Z490" s="27"/>
      <c r="AA490" s="27"/>
      <c r="AB490" s="27"/>
      <c r="AF490" s="27"/>
      <c r="AG490" s="127"/>
      <c r="AH490" s="27"/>
    </row>
    <row r="491" spans="4:34" hidden="1" x14ac:dyDescent="0.35">
      <c r="D491" s="27"/>
      <c r="E491" s="27"/>
      <c r="N491" s="27"/>
      <c r="O491" s="27"/>
      <c r="P491" s="27"/>
      <c r="Z491" s="27"/>
      <c r="AA491" s="27"/>
      <c r="AB491" s="27"/>
      <c r="AF491" s="27"/>
      <c r="AG491" s="127"/>
      <c r="AH491" s="27"/>
    </row>
    <row r="492" spans="4:34" hidden="1" x14ac:dyDescent="0.35">
      <c r="D492" s="27"/>
      <c r="E492" s="27"/>
      <c r="N492" s="27"/>
      <c r="O492" s="27"/>
      <c r="P492" s="27"/>
      <c r="Z492" s="27"/>
      <c r="AA492" s="27"/>
      <c r="AB492" s="27"/>
      <c r="AF492" s="27"/>
      <c r="AG492" s="127"/>
      <c r="AH492" s="27"/>
    </row>
    <row r="493" spans="4:34" hidden="1" x14ac:dyDescent="0.35">
      <c r="D493" s="27"/>
      <c r="E493" s="27"/>
      <c r="N493" s="27"/>
      <c r="O493" s="27"/>
      <c r="P493" s="27"/>
      <c r="Z493" s="27"/>
      <c r="AA493" s="27"/>
      <c r="AB493" s="27"/>
      <c r="AF493" s="27"/>
      <c r="AG493" s="127"/>
      <c r="AH493" s="27"/>
    </row>
    <row r="494" spans="4:34" hidden="1" x14ac:dyDescent="0.35">
      <c r="D494" s="27"/>
      <c r="E494" s="27"/>
      <c r="N494" s="27"/>
      <c r="O494" s="27"/>
      <c r="P494" s="27"/>
      <c r="Z494" s="27"/>
      <c r="AA494" s="27"/>
      <c r="AB494" s="27"/>
      <c r="AF494" s="27"/>
      <c r="AG494" s="127"/>
      <c r="AH494" s="27"/>
    </row>
    <row r="495" spans="4:34" hidden="1" x14ac:dyDescent="0.35">
      <c r="D495" s="27"/>
      <c r="E495" s="27"/>
      <c r="N495" s="27"/>
      <c r="O495" s="27"/>
      <c r="P495" s="27"/>
      <c r="Z495" s="27"/>
      <c r="AA495" s="27"/>
      <c r="AB495" s="27"/>
      <c r="AF495" s="27"/>
      <c r="AG495" s="127"/>
      <c r="AH495" s="27"/>
    </row>
    <row r="496" spans="4:34" hidden="1" x14ac:dyDescent="0.35">
      <c r="D496" s="27"/>
      <c r="E496" s="27"/>
      <c r="N496" s="27"/>
      <c r="O496" s="27"/>
      <c r="P496" s="27"/>
      <c r="Z496" s="27"/>
      <c r="AA496" s="27"/>
      <c r="AB496" s="27"/>
      <c r="AF496" s="27"/>
      <c r="AG496" s="127"/>
      <c r="AH496" s="27"/>
    </row>
    <row r="497" spans="4:34" hidden="1" x14ac:dyDescent="0.35">
      <c r="D497" s="27"/>
      <c r="E497" s="27"/>
      <c r="N497" s="27"/>
      <c r="O497" s="27"/>
      <c r="P497" s="27"/>
      <c r="Z497" s="27"/>
      <c r="AA497" s="27"/>
      <c r="AB497" s="27"/>
      <c r="AF497" s="27"/>
      <c r="AG497" s="127"/>
      <c r="AH497" s="27"/>
    </row>
    <row r="498" spans="4:34" hidden="1" x14ac:dyDescent="0.35">
      <c r="D498" s="27"/>
      <c r="E498" s="27"/>
      <c r="N498" s="27"/>
      <c r="O498" s="27"/>
      <c r="P498" s="27"/>
      <c r="Z498" s="27"/>
      <c r="AA498" s="27"/>
      <c r="AB498" s="27"/>
      <c r="AF498" s="27"/>
      <c r="AG498" s="127"/>
      <c r="AH498" s="27"/>
    </row>
    <row r="499" spans="4:34" hidden="1" x14ac:dyDescent="0.35">
      <c r="D499" s="27"/>
      <c r="E499" s="27"/>
      <c r="N499" s="27"/>
      <c r="O499" s="27"/>
      <c r="P499" s="27"/>
      <c r="Z499" s="27"/>
      <c r="AA499" s="27"/>
      <c r="AB499" s="27"/>
      <c r="AF499" s="27"/>
      <c r="AG499" s="127"/>
      <c r="AH499" s="27"/>
    </row>
    <row r="500" spans="4:34" hidden="1" x14ac:dyDescent="0.35">
      <c r="D500" s="27"/>
      <c r="E500" s="27"/>
      <c r="N500" s="27"/>
      <c r="O500" s="27"/>
      <c r="P500" s="27"/>
      <c r="Z500" s="27"/>
      <c r="AA500" s="27"/>
      <c r="AB500" s="27"/>
      <c r="AF500" s="27"/>
      <c r="AG500" s="127"/>
      <c r="AH500" s="27"/>
    </row>
    <row r="501" spans="4:34" hidden="1" x14ac:dyDescent="0.35">
      <c r="D501" s="27"/>
      <c r="E501" s="27"/>
      <c r="N501" s="27"/>
      <c r="O501" s="27"/>
      <c r="P501" s="27"/>
      <c r="Z501" s="27"/>
      <c r="AA501" s="27"/>
      <c r="AB501" s="27"/>
      <c r="AF501" s="27"/>
      <c r="AG501" s="127"/>
      <c r="AH501" s="27"/>
    </row>
    <row r="502" spans="4:34" hidden="1" x14ac:dyDescent="0.35">
      <c r="D502" s="27"/>
      <c r="E502" s="27"/>
      <c r="N502" s="27"/>
      <c r="O502" s="27"/>
      <c r="P502" s="27"/>
      <c r="Z502" s="27"/>
      <c r="AA502" s="27"/>
      <c r="AB502" s="27"/>
      <c r="AF502" s="27"/>
      <c r="AG502" s="127"/>
      <c r="AH502" s="27"/>
    </row>
    <row r="503" spans="4:34" hidden="1" x14ac:dyDescent="0.35">
      <c r="D503" s="27"/>
      <c r="E503" s="27"/>
      <c r="N503" s="27"/>
      <c r="O503" s="27"/>
      <c r="P503" s="27"/>
      <c r="Z503" s="27"/>
      <c r="AA503" s="27"/>
      <c r="AB503" s="27"/>
      <c r="AF503" s="27"/>
      <c r="AG503" s="127"/>
      <c r="AH503" s="27"/>
    </row>
    <row r="504" spans="4:34" hidden="1" x14ac:dyDescent="0.35">
      <c r="D504" s="27"/>
      <c r="E504" s="27"/>
      <c r="N504" s="27"/>
      <c r="O504" s="27"/>
      <c r="P504" s="27"/>
      <c r="Z504" s="27"/>
      <c r="AA504" s="27"/>
      <c r="AB504" s="27"/>
      <c r="AF504" s="27"/>
      <c r="AG504" s="127"/>
      <c r="AH504" s="27"/>
    </row>
    <row r="505" spans="4:34" hidden="1" x14ac:dyDescent="0.35">
      <c r="D505" s="27"/>
      <c r="E505" s="27"/>
      <c r="N505" s="27"/>
      <c r="O505" s="27"/>
      <c r="P505" s="27"/>
      <c r="Z505" s="27"/>
      <c r="AA505" s="27"/>
      <c r="AB505" s="27"/>
      <c r="AF505" s="27"/>
      <c r="AG505" s="127"/>
      <c r="AH505" s="27"/>
    </row>
    <row r="506" spans="4:34" hidden="1" x14ac:dyDescent="0.35">
      <c r="D506" s="27"/>
      <c r="E506" s="27"/>
      <c r="N506" s="27"/>
      <c r="O506" s="27"/>
      <c r="P506" s="27"/>
      <c r="Z506" s="27"/>
      <c r="AA506" s="27"/>
      <c r="AB506" s="27"/>
      <c r="AF506" s="27"/>
      <c r="AG506" s="127"/>
      <c r="AH506" s="27"/>
    </row>
    <row r="507" spans="4:34" hidden="1" x14ac:dyDescent="0.35">
      <c r="D507" s="27"/>
      <c r="E507" s="27"/>
      <c r="N507" s="27"/>
      <c r="O507" s="27"/>
      <c r="P507" s="27"/>
      <c r="Z507" s="27"/>
      <c r="AA507" s="27"/>
      <c r="AB507" s="27"/>
      <c r="AF507" s="27"/>
      <c r="AG507" s="127"/>
      <c r="AH507" s="27"/>
    </row>
    <row r="508" spans="4:34" hidden="1" x14ac:dyDescent="0.35">
      <c r="D508" s="27"/>
      <c r="E508" s="27"/>
      <c r="N508" s="27"/>
      <c r="O508" s="27"/>
      <c r="P508" s="27"/>
      <c r="Z508" s="27"/>
      <c r="AA508" s="27"/>
      <c r="AB508" s="27"/>
      <c r="AF508" s="27"/>
      <c r="AG508" s="127"/>
      <c r="AH508" s="27"/>
    </row>
    <row r="509" spans="4:34" hidden="1" x14ac:dyDescent="0.35">
      <c r="D509" s="27"/>
      <c r="E509" s="27"/>
      <c r="N509" s="27"/>
      <c r="O509" s="27"/>
      <c r="P509" s="27"/>
      <c r="Z509" s="27"/>
      <c r="AA509" s="27"/>
      <c r="AB509" s="27"/>
      <c r="AF509" s="27"/>
      <c r="AG509" s="127"/>
      <c r="AH509" s="27"/>
    </row>
    <row r="510" spans="4:34" hidden="1" x14ac:dyDescent="0.35">
      <c r="D510" s="27"/>
      <c r="E510" s="27"/>
      <c r="N510" s="27"/>
      <c r="O510" s="27"/>
      <c r="P510" s="27"/>
      <c r="Z510" s="27"/>
      <c r="AA510" s="27"/>
      <c r="AB510" s="27"/>
      <c r="AF510" s="27"/>
      <c r="AG510" s="127"/>
      <c r="AH510" s="27"/>
    </row>
    <row r="511" spans="4:34" hidden="1" x14ac:dyDescent="0.35">
      <c r="D511" s="27"/>
      <c r="E511" s="27"/>
      <c r="N511" s="27"/>
      <c r="O511" s="27"/>
      <c r="P511" s="27"/>
      <c r="Z511" s="27"/>
      <c r="AA511" s="27"/>
      <c r="AB511" s="27"/>
      <c r="AF511" s="27"/>
      <c r="AG511" s="127"/>
      <c r="AH511" s="27"/>
    </row>
    <row r="512" spans="4:34" hidden="1" x14ac:dyDescent="0.35">
      <c r="D512" s="27"/>
      <c r="E512" s="27"/>
      <c r="N512" s="27"/>
      <c r="O512" s="27"/>
      <c r="P512" s="27"/>
      <c r="Z512" s="27"/>
      <c r="AA512" s="27"/>
      <c r="AB512" s="27"/>
      <c r="AF512" s="27"/>
      <c r="AG512" s="127"/>
      <c r="AH512" s="27"/>
    </row>
    <row r="513" spans="4:34" hidden="1" x14ac:dyDescent="0.35">
      <c r="D513" s="27"/>
      <c r="E513" s="27"/>
      <c r="N513" s="27"/>
      <c r="O513" s="27"/>
      <c r="P513" s="27"/>
      <c r="Z513" s="27"/>
      <c r="AA513" s="27"/>
      <c r="AB513" s="27"/>
      <c r="AF513" s="27"/>
      <c r="AG513" s="127"/>
      <c r="AH513" s="27"/>
    </row>
    <row r="514" spans="4:34" hidden="1" x14ac:dyDescent="0.35">
      <c r="D514" s="27"/>
      <c r="E514" s="27"/>
      <c r="N514" s="27"/>
      <c r="O514" s="27"/>
      <c r="P514" s="27"/>
      <c r="Z514" s="27"/>
      <c r="AA514" s="27"/>
      <c r="AB514" s="27"/>
      <c r="AF514" s="27"/>
      <c r="AG514" s="127"/>
      <c r="AH514" s="27"/>
    </row>
    <row r="515" spans="4:34" hidden="1" x14ac:dyDescent="0.35">
      <c r="D515" s="27"/>
      <c r="E515" s="27"/>
      <c r="N515" s="27"/>
      <c r="O515" s="27"/>
      <c r="P515" s="27"/>
      <c r="Z515" s="27"/>
      <c r="AA515" s="27"/>
      <c r="AB515" s="27"/>
      <c r="AF515" s="27"/>
      <c r="AG515" s="127"/>
      <c r="AH515" s="27"/>
    </row>
    <row r="516" spans="4:34" hidden="1" x14ac:dyDescent="0.35">
      <c r="D516" s="27"/>
      <c r="E516" s="27"/>
      <c r="N516" s="27"/>
      <c r="O516" s="27"/>
      <c r="P516" s="27"/>
      <c r="Z516" s="27"/>
      <c r="AA516" s="27"/>
      <c r="AB516" s="27"/>
      <c r="AF516" s="27"/>
      <c r="AG516" s="127"/>
      <c r="AH516" s="27"/>
    </row>
    <row r="517" spans="4:34" hidden="1" x14ac:dyDescent="0.35">
      <c r="D517" s="27"/>
      <c r="E517" s="27"/>
      <c r="N517" s="27"/>
      <c r="O517" s="27"/>
      <c r="P517" s="27"/>
      <c r="Z517" s="27"/>
      <c r="AA517" s="27"/>
      <c r="AB517" s="27"/>
      <c r="AF517" s="27"/>
      <c r="AG517" s="127"/>
      <c r="AH517" s="27"/>
    </row>
    <row r="518" spans="4:34" hidden="1" x14ac:dyDescent="0.35">
      <c r="D518" s="27"/>
      <c r="E518" s="27"/>
      <c r="N518" s="27"/>
      <c r="O518" s="27"/>
      <c r="P518" s="27"/>
      <c r="Z518" s="27"/>
      <c r="AA518" s="27"/>
      <c r="AB518" s="27"/>
      <c r="AF518" s="27"/>
      <c r="AG518" s="127"/>
      <c r="AH518" s="27"/>
    </row>
    <row r="519" spans="4:34" hidden="1" x14ac:dyDescent="0.35">
      <c r="D519" s="27"/>
      <c r="E519" s="27"/>
      <c r="N519" s="27"/>
      <c r="O519" s="27"/>
      <c r="P519" s="27"/>
      <c r="Z519" s="27"/>
      <c r="AA519" s="27"/>
      <c r="AB519" s="27"/>
      <c r="AF519" s="27"/>
      <c r="AG519" s="127"/>
      <c r="AH519" s="27"/>
    </row>
    <row r="520" spans="4:34" hidden="1" x14ac:dyDescent="0.35">
      <c r="D520" s="27"/>
      <c r="E520" s="27"/>
      <c r="N520" s="27"/>
      <c r="O520" s="27"/>
      <c r="P520" s="27"/>
      <c r="Z520" s="27"/>
      <c r="AA520" s="27"/>
      <c r="AB520" s="27"/>
      <c r="AF520" s="27"/>
      <c r="AG520" s="127"/>
      <c r="AH520" s="27"/>
    </row>
    <row r="521" spans="4:34" hidden="1" x14ac:dyDescent="0.35">
      <c r="D521" s="27"/>
      <c r="E521" s="27"/>
      <c r="N521" s="27"/>
      <c r="O521" s="27"/>
      <c r="P521" s="27"/>
      <c r="Z521" s="27"/>
      <c r="AA521" s="27"/>
      <c r="AB521" s="27"/>
      <c r="AF521" s="27"/>
      <c r="AG521" s="127"/>
      <c r="AH521" s="27"/>
    </row>
    <row r="522" spans="4:34" hidden="1" x14ac:dyDescent="0.35">
      <c r="D522" s="27"/>
      <c r="E522" s="27"/>
      <c r="N522" s="27"/>
      <c r="O522" s="27"/>
      <c r="P522" s="27"/>
      <c r="Z522" s="27"/>
      <c r="AA522" s="27"/>
      <c r="AB522" s="27"/>
      <c r="AF522" s="27"/>
      <c r="AG522" s="127"/>
      <c r="AH522" s="27"/>
    </row>
    <row r="523" spans="4:34" hidden="1" x14ac:dyDescent="0.35">
      <c r="D523" s="27"/>
      <c r="E523" s="27"/>
      <c r="N523" s="27"/>
      <c r="O523" s="27"/>
      <c r="P523" s="27"/>
      <c r="Z523" s="27"/>
      <c r="AA523" s="27"/>
      <c r="AB523" s="27"/>
      <c r="AF523" s="27"/>
      <c r="AG523" s="127"/>
      <c r="AH523" s="27"/>
    </row>
    <row r="524" spans="4:34" hidden="1" x14ac:dyDescent="0.35">
      <c r="D524" s="27"/>
      <c r="E524" s="27"/>
      <c r="N524" s="27"/>
      <c r="O524" s="27"/>
      <c r="P524" s="27"/>
      <c r="Z524" s="27"/>
      <c r="AA524" s="27"/>
      <c r="AB524" s="27"/>
      <c r="AF524" s="27"/>
      <c r="AG524" s="127"/>
      <c r="AH524" s="27"/>
    </row>
    <row r="525" spans="4:34" hidden="1" x14ac:dyDescent="0.35">
      <c r="D525" s="27"/>
      <c r="E525" s="27"/>
      <c r="N525" s="27"/>
      <c r="O525" s="27"/>
      <c r="P525" s="27"/>
      <c r="Z525" s="27"/>
      <c r="AA525" s="27"/>
      <c r="AB525" s="27"/>
      <c r="AF525" s="27"/>
      <c r="AG525" s="127"/>
      <c r="AH525" s="27"/>
    </row>
    <row r="526" spans="4:34" hidden="1" x14ac:dyDescent="0.35">
      <c r="D526" s="27"/>
      <c r="E526" s="27"/>
      <c r="N526" s="27"/>
      <c r="O526" s="27"/>
      <c r="P526" s="27"/>
      <c r="Z526" s="27"/>
      <c r="AA526" s="27"/>
      <c r="AB526" s="27"/>
      <c r="AF526" s="27"/>
      <c r="AG526" s="127"/>
      <c r="AH526" s="27"/>
    </row>
    <row r="527" spans="4:34" hidden="1" x14ac:dyDescent="0.35">
      <c r="D527" s="27"/>
      <c r="E527" s="27"/>
      <c r="N527" s="27"/>
      <c r="O527" s="27"/>
      <c r="P527" s="27"/>
      <c r="Z527" s="27"/>
      <c r="AA527" s="27"/>
      <c r="AB527" s="27"/>
      <c r="AF527" s="27"/>
      <c r="AG527" s="127"/>
      <c r="AH527" s="27"/>
    </row>
    <row r="528" spans="4:34" hidden="1" x14ac:dyDescent="0.35">
      <c r="D528" s="27"/>
      <c r="E528" s="27"/>
      <c r="N528" s="27"/>
      <c r="O528" s="27"/>
      <c r="P528" s="27"/>
      <c r="Z528" s="27"/>
      <c r="AA528" s="27"/>
      <c r="AB528" s="27"/>
      <c r="AF528" s="27"/>
      <c r="AG528" s="127"/>
      <c r="AH528" s="27"/>
    </row>
    <row r="529" spans="4:34" hidden="1" x14ac:dyDescent="0.35">
      <c r="D529" s="27"/>
      <c r="E529" s="27"/>
      <c r="N529" s="27"/>
      <c r="O529" s="27"/>
      <c r="P529" s="27"/>
      <c r="Z529" s="27"/>
      <c r="AA529" s="27"/>
      <c r="AB529" s="27"/>
      <c r="AF529" s="27"/>
      <c r="AG529" s="127"/>
      <c r="AH529" s="27"/>
    </row>
    <row r="530" spans="4:34" hidden="1" x14ac:dyDescent="0.35">
      <c r="D530" s="27"/>
      <c r="E530" s="27"/>
      <c r="N530" s="27"/>
      <c r="O530" s="27"/>
      <c r="P530" s="27"/>
      <c r="Z530" s="27"/>
      <c r="AA530" s="27"/>
      <c r="AB530" s="27"/>
      <c r="AF530" s="27"/>
      <c r="AG530" s="127"/>
      <c r="AH530" s="27"/>
    </row>
    <row r="531" spans="4:34" hidden="1" x14ac:dyDescent="0.35">
      <c r="D531" s="27"/>
      <c r="E531" s="27"/>
      <c r="N531" s="27"/>
      <c r="O531" s="27"/>
      <c r="P531" s="27"/>
      <c r="Z531" s="27"/>
      <c r="AA531" s="27"/>
      <c r="AB531" s="27"/>
      <c r="AF531" s="27"/>
      <c r="AG531" s="127"/>
      <c r="AH531" s="27"/>
    </row>
    <row r="532" spans="4:34" hidden="1" x14ac:dyDescent="0.35">
      <c r="D532" s="27"/>
      <c r="E532" s="27"/>
      <c r="N532" s="27"/>
      <c r="O532" s="27"/>
      <c r="P532" s="27"/>
      <c r="Z532" s="27"/>
      <c r="AA532" s="27"/>
      <c r="AB532" s="27"/>
      <c r="AF532" s="27"/>
      <c r="AG532" s="127"/>
      <c r="AH532" s="27"/>
    </row>
    <row r="533" spans="4:34" hidden="1" x14ac:dyDescent="0.35">
      <c r="D533" s="27"/>
      <c r="E533" s="27"/>
      <c r="N533" s="27"/>
      <c r="O533" s="27"/>
      <c r="P533" s="27"/>
      <c r="Z533" s="27"/>
      <c r="AA533" s="27"/>
      <c r="AB533" s="27"/>
      <c r="AF533" s="27"/>
      <c r="AG533" s="127"/>
      <c r="AH533" s="27"/>
    </row>
    <row r="534" spans="4:34" hidden="1" x14ac:dyDescent="0.35">
      <c r="D534" s="27"/>
      <c r="E534" s="27"/>
      <c r="N534" s="27"/>
      <c r="O534" s="27"/>
      <c r="P534" s="27"/>
      <c r="Z534" s="27"/>
      <c r="AA534" s="27"/>
      <c r="AB534" s="27"/>
      <c r="AF534" s="27"/>
      <c r="AG534" s="127"/>
      <c r="AH534" s="27"/>
    </row>
    <row r="535" spans="4:34" hidden="1" x14ac:dyDescent="0.35">
      <c r="D535" s="27"/>
      <c r="E535" s="27"/>
      <c r="N535" s="27"/>
      <c r="O535" s="27"/>
      <c r="P535" s="27"/>
      <c r="Z535" s="27"/>
      <c r="AA535" s="27"/>
      <c r="AB535" s="27"/>
      <c r="AF535" s="27"/>
      <c r="AG535" s="127"/>
      <c r="AH535" s="27"/>
    </row>
    <row r="536" spans="4:34" hidden="1" x14ac:dyDescent="0.35">
      <c r="D536" s="27"/>
      <c r="E536" s="27"/>
      <c r="N536" s="27"/>
      <c r="O536" s="27"/>
      <c r="P536" s="27"/>
      <c r="Z536" s="27"/>
      <c r="AA536" s="27"/>
      <c r="AB536" s="27"/>
      <c r="AF536" s="27"/>
      <c r="AG536" s="127"/>
      <c r="AH536" s="27"/>
    </row>
    <row r="537" spans="4:34" hidden="1" x14ac:dyDescent="0.35">
      <c r="D537" s="27"/>
      <c r="E537" s="27"/>
      <c r="N537" s="27"/>
      <c r="O537" s="27"/>
      <c r="P537" s="27"/>
      <c r="Z537" s="27"/>
      <c r="AA537" s="27"/>
      <c r="AB537" s="27"/>
      <c r="AF537" s="27"/>
      <c r="AG537" s="127"/>
      <c r="AH537" s="27"/>
    </row>
    <row r="538" spans="4:34" hidden="1" x14ac:dyDescent="0.35">
      <c r="D538" s="27"/>
      <c r="E538" s="27"/>
      <c r="N538" s="27"/>
      <c r="O538" s="27"/>
      <c r="P538" s="27"/>
      <c r="Z538" s="27"/>
      <c r="AA538" s="27"/>
      <c r="AB538" s="27"/>
      <c r="AF538" s="27"/>
      <c r="AG538" s="127"/>
      <c r="AH538" s="27"/>
    </row>
    <row r="539" spans="4:34" hidden="1" x14ac:dyDescent="0.35">
      <c r="D539" s="27"/>
      <c r="E539" s="27"/>
      <c r="N539" s="27"/>
      <c r="O539" s="27"/>
      <c r="P539" s="27"/>
      <c r="Z539" s="27"/>
      <c r="AA539" s="27"/>
      <c r="AB539" s="27"/>
      <c r="AF539" s="27"/>
      <c r="AG539" s="127"/>
      <c r="AH539" s="27"/>
    </row>
    <row r="540" spans="4:34" hidden="1" x14ac:dyDescent="0.35">
      <c r="D540" s="27"/>
      <c r="E540" s="27"/>
      <c r="N540" s="27"/>
      <c r="O540" s="27"/>
      <c r="P540" s="27"/>
      <c r="Z540" s="27"/>
      <c r="AA540" s="27"/>
      <c r="AB540" s="27"/>
      <c r="AF540" s="27"/>
      <c r="AG540" s="127"/>
      <c r="AH540" s="27"/>
    </row>
    <row r="541" spans="4:34" hidden="1" x14ac:dyDescent="0.35">
      <c r="D541" s="27"/>
      <c r="E541" s="27"/>
      <c r="N541" s="27"/>
      <c r="O541" s="27"/>
      <c r="P541" s="27"/>
      <c r="Z541" s="27"/>
      <c r="AA541" s="27"/>
      <c r="AB541" s="27"/>
      <c r="AF541" s="27"/>
      <c r="AG541" s="127"/>
      <c r="AH541" s="27"/>
    </row>
    <row r="542" spans="4:34" hidden="1" x14ac:dyDescent="0.35">
      <c r="D542" s="27"/>
      <c r="E542" s="27"/>
      <c r="N542" s="27"/>
      <c r="O542" s="27"/>
      <c r="P542" s="27"/>
      <c r="Z542" s="27"/>
      <c r="AA542" s="27"/>
      <c r="AB542" s="27"/>
      <c r="AF542" s="27"/>
      <c r="AG542" s="127"/>
      <c r="AH542" s="27"/>
    </row>
    <row r="543" spans="4:34" hidden="1" x14ac:dyDescent="0.35">
      <c r="D543" s="27"/>
      <c r="E543" s="27"/>
      <c r="N543" s="27"/>
      <c r="O543" s="27"/>
      <c r="P543" s="27"/>
      <c r="Z543" s="27"/>
      <c r="AA543" s="27"/>
      <c r="AB543" s="27"/>
      <c r="AF543" s="27"/>
      <c r="AG543" s="127"/>
      <c r="AH543" s="27"/>
    </row>
    <row r="544" spans="4:34" hidden="1" x14ac:dyDescent="0.35">
      <c r="D544" s="27"/>
      <c r="E544" s="27"/>
      <c r="N544" s="27"/>
      <c r="O544" s="27"/>
      <c r="P544" s="27"/>
      <c r="Z544" s="27"/>
      <c r="AA544" s="27"/>
      <c r="AB544" s="27"/>
      <c r="AF544" s="27"/>
      <c r="AG544" s="127"/>
      <c r="AH544" s="27"/>
    </row>
    <row r="545" spans="4:34" hidden="1" x14ac:dyDescent="0.35">
      <c r="D545" s="27"/>
      <c r="E545" s="27"/>
      <c r="N545" s="27"/>
      <c r="O545" s="27"/>
      <c r="P545" s="27"/>
      <c r="Z545" s="27"/>
      <c r="AA545" s="27"/>
      <c r="AB545" s="27"/>
      <c r="AF545" s="27"/>
      <c r="AG545" s="127"/>
      <c r="AH545" s="27"/>
    </row>
    <row r="546" spans="4:34" hidden="1" x14ac:dyDescent="0.35">
      <c r="D546" s="27"/>
      <c r="E546" s="27"/>
      <c r="N546" s="27"/>
      <c r="O546" s="27"/>
      <c r="P546" s="27"/>
      <c r="Z546" s="27"/>
      <c r="AA546" s="27"/>
      <c r="AB546" s="27"/>
      <c r="AF546" s="27"/>
      <c r="AG546" s="127"/>
      <c r="AH546" s="27"/>
    </row>
    <row r="547" spans="4:34" hidden="1" x14ac:dyDescent="0.35">
      <c r="D547" s="27"/>
      <c r="E547" s="27"/>
      <c r="N547" s="27"/>
      <c r="O547" s="27"/>
      <c r="P547" s="27"/>
      <c r="Z547" s="27"/>
      <c r="AA547" s="27"/>
      <c r="AB547" s="27"/>
      <c r="AF547" s="27"/>
      <c r="AG547" s="127"/>
      <c r="AH547" s="27"/>
    </row>
    <row r="548" spans="4:34" hidden="1" x14ac:dyDescent="0.35">
      <c r="D548" s="27"/>
      <c r="E548" s="27"/>
      <c r="N548" s="27"/>
      <c r="O548" s="27"/>
      <c r="P548" s="27"/>
      <c r="Z548" s="27"/>
      <c r="AA548" s="27"/>
      <c r="AB548" s="27"/>
      <c r="AF548" s="27"/>
      <c r="AG548" s="127"/>
      <c r="AH548" s="27"/>
    </row>
    <row r="549" spans="4:34" hidden="1" x14ac:dyDescent="0.35">
      <c r="D549" s="27"/>
      <c r="E549" s="27"/>
      <c r="N549" s="27"/>
      <c r="O549" s="27"/>
      <c r="P549" s="27"/>
      <c r="Z549" s="27"/>
      <c r="AA549" s="27"/>
      <c r="AB549" s="27"/>
      <c r="AF549" s="27"/>
      <c r="AG549" s="127"/>
      <c r="AH549" s="27"/>
    </row>
    <row r="550" spans="4:34" hidden="1" x14ac:dyDescent="0.35">
      <c r="D550" s="27"/>
      <c r="E550" s="27"/>
      <c r="N550" s="27"/>
      <c r="O550" s="27"/>
      <c r="P550" s="27"/>
      <c r="Z550" s="27"/>
      <c r="AA550" s="27"/>
      <c r="AB550" s="27"/>
      <c r="AF550" s="27"/>
      <c r="AG550" s="127"/>
      <c r="AH550" s="27"/>
    </row>
    <row r="551" spans="4:34" hidden="1" x14ac:dyDescent="0.35">
      <c r="D551" s="27"/>
      <c r="E551" s="27"/>
      <c r="N551" s="27"/>
      <c r="O551" s="27"/>
      <c r="P551" s="27"/>
      <c r="Z551" s="27"/>
      <c r="AA551" s="27"/>
      <c r="AB551" s="27"/>
      <c r="AF551" s="27"/>
      <c r="AG551" s="127"/>
      <c r="AH551" s="27"/>
    </row>
    <row r="552" spans="4:34" hidden="1" x14ac:dyDescent="0.35">
      <c r="D552" s="27"/>
      <c r="E552" s="27"/>
      <c r="N552" s="27"/>
      <c r="O552" s="27"/>
      <c r="P552" s="27"/>
      <c r="Z552" s="27"/>
      <c r="AA552" s="27"/>
      <c r="AB552" s="27"/>
      <c r="AF552" s="27"/>
      <c r="AG552" s="127"/>
      <c r="AH552" s="27"/>
    </row>
    <row r="553" spans="4:34" hidden="1" x14ac:dyDescent="0.35">
      <c r="D553" s="27"/>
      <c r="E553" s="27"/>
      <c r="N553" s="27"/>
      <c r="O553" s="27"/>
      <c r="P553" s="27"/>
      <c r="Z553" s="27"/>
      <c r="AA553" s="27"/>
      <c r="AB553" s="27"/>
      <c r="AF553" s="27"/>
      <c r="AG553" s="127"/>
      <c r="AH553" s="27"/>
    </row>
    <row r="554" spans="4:34" hidden="1" x14ac:dyDescent="0.35">
      <c r="D554" s="27"/>
      <c r="E554" s="27"/>
      <c r="N554" s="27"/>
      <c r="O554" s="27"/>
      <c r="P554" s="27"/>
      <c r="Z554" s="27"/>
      <c r="AA554" s="27"/>
      <c r="AB554" s="27"/>
      <c r="AF554" s="27"/>
      <c r="AG554" s="127"/>
      <c r="AH554" s="27"/>
    </row>
    <row r="555" spans="4:34" hidden="1" x14ac:dyDescent="0.35">
      <c r="D555" s="27"/>
      <c r="E555" s="27"/>
      <c r="N555" s="27"/>
      <c r="O555" s="27"/>
      <c r="P555" s="27"/>
      <c r="Z555" s="27"/>
      <c r="AA555" s="27"/>
      <c r="AB555" s="27"/>
      <c r="AF555" s="27"/>
      <c r="AG555" s="127"/>
      <c r="AH555" s="27"/>
    </row>
    <row r="556" spans="4:34" hidden="1" x14ac:dyDescent="0.35">
      <c r="D556" s="27"/>
      <c r="E556" s="27"/>
      <c r="N556" s="27"/>
      <c r="O556" s="27"/>
      <c r="P556" s="27"/>
      <c r="Z556" s="27"/>
      <c r="AA556" s="27"/>
      <c r="AB556" s="27"/>
      <c r="AF556" s="27"/>
      <c r="AG556" s="127"/>
      <c r="AH556" s="27"/>
    </row>
    <row r="557" spans="4:34" hidden="1" x14ac:dyDescent="0.35">
      <c r="D557" s="27"/>
      <c r="E557" s="27"/>
      <c r="N557" s="27"/>
      <c r="O557" s="27"/>
      <c r="P557" s="27"/>
      <c r="Z557" s="27"/>
      <c r="AA557" s="27"/>
      <c r="AB557" s="27"/>
      <c r="AF557" s="27"/>
      <c r="AG557" s="127"/>
      <c r="AH557" s="27"/>
    </row>
    <row r="558" spans="4:34" hidden="1" x14ac:dyDescent="0.35">
      <c r="D558" s="27"/>
      <c r="E558" s="27"/>
      <c r="N558" s="27"/>
      <c r="O558" s="27"/>
      <c r="P558" s="27"/>
      <c r="Z558" s="27"/>
      <c r="AA558" s="27"/>
      <c r="AB558" s="27"/>
      <c r="AF558" s="27"/>
      <c r="AG558" s="127"/>
      <c r="AH558" s="27"/>
    </row>
    <row r="559" spans="4:34" hidden="1" x14ac:dyDescent="0.35">
      <c r="D559" s="27"/>
      <c r="E559" s="27"/>
      <c r="N559" s="27"/>
      <c r="O559" s="27"/>
      <c r="P559" s="27"/>
      <c r="Z559" s="27"/>
      <c r="AA559" s="27"/>
      <c r="AB559" s="27"/>
      <c r="AF559" s="27"/>
      <c r="AG559" s="127"/>
      <c r="AH559" s="27"/>
    </row>
    <row r="560" spans="4:34" hidden="1" x14ac:dyDescent="0.35">
      <c r="D560" s="27"/>
      <c r="E560" s="27"/>
      <c r="N560" s="27"/>
      <c r="O560" s="27"/>
      <c r="P560" s="27"/>
      <c r="Z560" s="27"/>
      <c r="AA560" s="27"/>
      <c r="AB560" s="27"/>
      <c r="AF560" s="27"/>
      <c r="AG560" s="127"/>
      <c r="AH560" s="27"/>
    </row>
    <row r="561" spans="4:34" hidden="1" x14ac:dyDescent="0.35">
      <c r="D561" s="27"/>
      <c r="E561" s="27"/>
      <c r="N561" s="27"/>
      <c r="O561" s="27"/>
      <c r="P561" s="27"/>
      <c r="Z561" s="27"/>
      <c r="AA561" s="27"/>
      <c r="AB561" s="27"/>
      <c r="AF561" s="27"/>
      <c r="AG561" s="127"/>
      <c r="AH561" s="27"/>
    </row>
    <row r="562" spans="4:34" hidden="1" x14ac:dyDescent="0.35">
      <c r="D562" s="27"/>
      <c r="E562" s="27"/>
      <c r="N562" s="27"/>
      <c r="O562" s="27"/>
      <c r="P562" s="27"/>
      <c r="Z562" s="27"/>
      <c r="AA562" s="27"/>
      <c r="AB562" s="27"/>
      <c r="AF562" s="27"/>
      <c r="AG562" s="127"/>
      <c r="AH562" s="27"/>
    </row>
    <row r="563" spans="4:34" hidden="1" x14ac:dyDescent="0.35">
      <c r="D563" s="27"/>
      <c r="E563" s="27"/>
      <c r="N563" s="27"/>
      <c r="O563" s="27"/>
      <c r="P563" s="27"/>
      <c r="Z563" s="27"/>
      <c r="AA563" s="27"/>
      <c r="AB563" s="27"/>
      <c r="AF563" s="27"/>
      <c r="AG563" s="127"/>
      <c r="AH563" s="27"/>
    </row>
    <row r="564" spans="4:34" hidden="1" x14ac:dyDescent="0.35">
      <c r="D564" s="27"/>
      <c r="E564" s="27"/>
      <c r="N564" s="27"/>
      <c r="O564" s="27"/>
      <c r="P564" s="27"/>
      <c r="Z564" s="27"/>
      <c r="AA564" s="27"/>
      <c r="AB564" s="27"/>
      <c r="AF564" s="27"/>
      <c r="AG564" s="127"/>
      <c r="AH564" s="27"/>
    </row>
    <row r="565" spans="4:34" hidden="1" x14ac:dyDescent="0.35">
      <c r="D565" s="27"/>
      <c r="E565" s="27"/>
      <c r="N565" s="27"/>
      <c r="O565" s="27"/>
      <c r="P565" s="27"/>
      <c r="Z565" s="27"/>
      <c r="AA565" s="27"/>
      <c r="AB565" s="27"/>
      <c r="AF565" s="27"/>
      <c r="AG565" s="127"/>
      <c r="AH565" s="27"/>
    </row>
    <row r="566" spans="4:34" hidden="1" x14ac:dyDescent="0.35">
      <c r="D566" s="27"/>
      <c r="E566" s="27"/>
      <c r="N566" s="27"/>
      <c r="O566" s="27"/>
      <c r="P566" s="27"/>
      <c r="Z566" s="27"/>
      <c r="AA566" s="27"/>
      <c r="AB566" s="27"/>
      <c r="AF566" s="27"/>
      <c r="AG566" s="127"/>
      <c r="AH566" s="27"/>
    </row>
    <row r="567" spans="4:34" hidden="1" x14ac:dyDescent="0.35">
      <c r="D567" s="27"/>
      <c r="E567" s="27"/>
      <c r="N567" s="27"/>
      <c r="O567" s="27"/>
      <c r="P567" s="27"/>
      <c r="Z567" s="27"/>
      <c r="AA567" s="27"/>
      <c r="AB567" s="27"/>
      <c r="AF567" s="27"/>
      <c r="AG567" s="127"/>
      <c r="AH567" s="27"/>
    </row>
    <row r="568" spans="4:34" hidden="1" x14ac:dyDescent="0.35">
      <c r="D568" s="27"/>
      <c r="E568" s="27"/>
      <c r="N568" s="27"/>
      <c r="O568" s="27"/>
      <c r="P568" s="27"/>
      <c r="Z568" s="27"/>
      <c r="AA568" s="27"/>
      <c r="AB568" s="27"/>
      <c r="AF568" s="27"/>
      <c r="AG568" s="127"/>
      <c r="AH568" s="27"/>
    </row>
    <row r="569" spans="4:34" hidden="1" x14ac:dyDescent="0.35">
      <c r="D569" s="27"/>
      <c r="E569" s="27"/>
      <c r="N569" s="27"/>
      <c r="O569" s="27"/>
      <c r="P569" s="27"/>
      <c r="Z569" s="27"/>
      <c r="AA569" s="27"/>
      <c r="AB569" s="27"/>
      <c r="AF569" s="27"/>
      <c r="AG569" s="127"/>
      <c r="AH569" s="27"/>
    </row>
    <row r="570" spans="4:34" hidden="1" x14ac:dyDescent="0.35">
      <c r="D570" s="27"/>
      <c r="E570" s="27"/>
      <c r="N570" s="27"/>
      <c r="O570" s="27"/>
      <c r="P570" s="27"/>
      <c r="Z570" s="27"/>
      <c r="AA570" s="27"/>
      <c r="AB570" s="27"/>
      <c r="AF570" s="27"/>
      <c r="AG570" s="127"/>
      <c r="AH570" s="27"/>
    </row>
    <row r="571" spans="4:34" hidden="1" x14ac:dyDescent="0.35">
      <c r="D571" s="27"/>
      <c r="E571" s="27"/>
      <c r="N571" s="27"/>
      <c r="O571" s="27"/>
      <c r="P571" s="27"/>
      <c r="Z571" s="27"/>
      <c r="AA571" s="27"/>
      <c r="AB571" s="27"/>
      <c r="AF571" s="27"/>
      <c r="AG571" s="127"/>
      <c r="AH571" s="27"/>
    </row>
    <row r="572" spans="4:34" hidden="1" x14ac:dyDescent="0.35">
      <c r="D572" s="27"/>
      <c r="E572" s="27"/>
      <c r="N572" s="27"/>
      <c r="O572" s="27"/>
      <c r="P572" s="27"/>
      <c r="Z572" s="27"/>
      <c r="AA572" s="27"/>
      <c r="AB572" s="27"/>
      <c r="AF572" s="27"/>
      <c r="AG572" s="127"/>
      <c r="AH572" s="27"/>
    </row>
    <row r="573" spans="4:34" hidden="1" x14ac:dyDescent="0.35">
      <c r="D573" s="27"/>
      <c r="E573" s="27"/>
      <c r="N573" s="27"/>
      <c r="O573" s="27"/>
      <c r="P573" s="27"/>
      <c r="Z573" s="27"/>
      <c r="AA573" s="27"/>
      <c r="AB573" s="27"/>
      <c r="AF573" s="27"/>
      <c r="AG573" s="127"/>
      <c r="AH573" s="27"/>
    </row>
    <row r="574" spans="4:34" hidden="1" x14ac:dyDescent="0.35">
      <c r="D574" s="27"/>
      <c r="E574" s="27"/>
      <c r="N574" s="27"/>
      <c r="O574" s="27"/>
      <c r="P574" s="27"/>
      <c r="Z574" s="27"/>
      <c r="AA574" s="27"/>
      <c r="AB574" s="27"/>
      <c r="AF574" s="27"/>
      <c r="AG574" s="127"/>
      <c r="AH574" s="27"/>
    </row>
    <row r="575" spans="4:34" hidden="1" x14ac:dyDescent="0.35">
      <c r="D575" s="27"/>
      <c r="E575" s="27"/>
      <c r="N575" s="27"/>
      <c r="O575" s="27"/>
      <c r="P575" s="27"/>
      <c r="Z575" s="27"/>
      <c r="AA575" s="27"/>
      <c r="AB575" s="27"/>
      <c r="AF575" s="27"/>
      <c r="AG575" s="127"/>
      <c r="AH575" s="27"/>
    </row>
    <row r="576" spans="4:34" hidden="1" x14ac:dyDescent="0.35">
      <c r="D576" s="27"/>
      <c r="E576" s="27"/>
      <c r="N576" s="27"/>
      <c r="O576" s="27"/>
      <c r="P576" s="27"/>
      <c r="Z576" s="27"/>
      <c r="AA576" s="27"/>
      <c r="AB576" s="27"/>
      <c r="AF576" s="27"/>
      <c r="AG576" s="127"/>
      <c r="AH576" s="27"/>
    </row>
    <row r="577" spans="4:34" hidden="1" x14ac:dyDescent="0.35">
      <c r="D577" s="27"/>
      <c r="E577" s="27"/>
      <c r="N577" s="27"/>
      <c r="O577" s="27"/>
      <c r="P577" s="27"/>
      <c r="Z577" s="27"/>
      <c r="AA577" s="27"/>
      <c r="AB577" s="27"/>
      <c r="AF577" s="27"/>
      <c r="AG577" s="127"/>
      <c r="AH577" s="27"/>
    </row>
    <row r="578" spans="4:34" hidden="1" x14ac:dyDescent="0.35">
      <c r="D578" s="27"/>
      <c r="E578" s="27"/>
      <c r="N578" s="27"/>
      <c r="O578" s="27"/>
      <c r="P578" s="27"/>
      <c r="Z578" s="27"/>
      <c r="AA578" s="27"/>
      <c r="AB578" s="27"/>
      <c r="AF578" s="27"/>
      <c r="AG578" s="127"/>
      <c r="AH578" s="27"/>
    </row>
    <row r="579" spans="4:34" hidden="1" x14ac:dyDescent="0.35">
      <c r="D579" s="27"/>
      <c r="E579" s="27"/>
      <c r="N579" s="27"/>
      <c r="O579" s="27"/>
      <c r="P579" s="27"/>
      <c r="Z579" s="27"/>
      <c r="AA579" s="27"/>
      <c r="AB579" s="27"/>
      <c r="AF579" s="27"/>
      <c r="AG579" s="127"/>
      <c r="AH579" s="27"/>
    </row>
    <row r="580" spans="4:34" hidden="1" x14ac:dyDescent="0.35">
      <c r="D580" s="27"/>
      <c r="E580" s="27"/>
      <c r="N580" s="27"/>
      <c r="O580" s="27"/>
      <c r="P580" s="27"/>
      <c r="Z580" s="27"/>
      <c r="AA580" s="27"/>
      <c r="AB580" s="27"/>
      <c r="AF580" s="27"/>
      <c r="AG580" s="127"/>
      <c r="AH580" s="27"/>
    </row>
    <row r="581" spans="4:34" hidden="1" x14ac:dyDescent="0.35">
      <c r="D581" s="27"/>
      <c r="E581" s="27"/>
      <c r="N581" s="27"/>
      <c r="O581" s="27"/>
      <c r="P581" s="27"/>
      <c r="Z581" s="27"/>
      <c r="AA581" s="27"/>
      <c r="AB581" s="27"/>
      <c r="AF581" s="27"/>
      <c r="AG581" s="127"/>
      <c r="AH581" s="27"/>
    </row>
    <row r="582" spans="4:34" hidden="1" x14ac:dyDescent="0.35">
      <c r="D582" s="27"/>
      <c r="E582" s="27"/>
      <c r="N582" s="27"/>
      <c r="O582" s="27"/>
      <c r="P582" s="27"/>
      <c r="Z582" s="27"/>
      <c r="AA582" s="27"/>
      <c r="AB582" s="27"/>
      <c r="AF582" s="27"/>
      <c r="AG582" s="127"/>
      <c r="AH582" s="27"/>
    </row>
    <row r="583" spans="4:34" hidden="1" x14ac:dyDescent="0.35">
      <c r="D583" s="27"/>
      <c r="E583" s="27"/>
      <c r="N583" s="27"/>
      <c r="O583" s="27"/>
      <c r="P583" s="27"/>
      <c r="Z583" s="27"/>
      <c r="AA583" s="27"/>
      <c r="AB583" s="27"/>
      <c r="AF583" s="27"/>
      <c r="AG583" s="127"/>
      <c r="AH583" s="27"/>
    </row>
    <row r="584" spans="4:34" hidden="1" x14ac:dyDescent="0.35">
      <c r="D584" s="27"/>
      <c r="E584" s="27"/>
      <c r="N584" s="27"/>
      <c r="O584" s="27"/>
      <c r="P584" s="27"/>
      <c r="Z584" s="27"/>
      <c r="AA584" s="27"/>
      <c r="AB584" s="27"/>
      <c r="AF584" s="27"/>
      <c r="AG584" s="127"/>
      <c r="AH584" s="27"/>
    </row>
    <row r="585" spans="4:34" hidden="1" x14ac:dyDescent="0.35">
      <c r="D585" s="27"/>
      <c r="E585" s="27"/>
      <c r="N585" s="27"/>
      <c r="O585" s="27"/>
      <c r="P585" s="27"/>
      <c r="Z585" s="27"/>
      <c r="AA585" s="27"/>
      <c r="AB585" s="27"/>
      <c r="AF585" s="27"/>
      <c r="AG585" s="127"/>
      <c r="AH585" s="27"/>
    </row>
    <row r="586" spans="4:34" hidden="1" x14ac:dyDescent="0.35">
      <c r="D586" s="27"/>
      <c r="E586" s="27"/>
      <c r="N586" s="27"/>
      <c r="O586" s="27"/>
      <c r="P586" s="27"/>
      <c r="Z586" s="27"/>
      <c r="AA586" s="27"/>
      <c r="AB586" s="27"/>
      <c r="AF586" s="27"/>
      <c r="AG586" s="127"/>
      <c r="AH586" s="27"/>
    </row>
    <row r="587" spans="4:34" hidden="1" x14ac:dyDescent="0.35">
      <c r="D587" s="27"/>
      <c r="E587" s="27"/>
      <c r="N587" s="27"/>
      <c r="O587" s="27"/>
      <c r="P587" s="27"/>
      <c r="Z587" s="27"/>
      <c r="AA587" s="27"/>
      <c r="AB587" s="27"/>
      <c r="AF587" s="27"/>
      <c r="AG587" s="127"/>
      <c r="AH587" s="27"/>
    </row>
    <row r="588" spans="4:34" hidden="1" x14ac:dyDescent="0.35">
      <c r="D588" s="27"/>
      <c r="E588" s="27"/>
      <c r="N588" s="27"/>
      <c r="O588" s="27"/>
      <c r="P588" s="27"/>
      <c r="Z588" s="27"/>
      <c r="AA588" s="27"/>
      <c r="AB588" s="27"/>
      <c r="AF588" s="27"/>
      <c r="AG588" s="127"/>
      <c r="AH588" s="27"/>
    </row>
    <row r="589" spans="4:34" hidden="1" x14ac:dyDescent="0.35">
      <c r="D589" s="27"/>
      <c r="E589" s="27"/>
      <c r="N589" s="27"/>
      <c r="O589" s="27"/>
      <c r="P589" s="27"/>
      <c r="Z589" s="27"/>
      <c r="AA589" s="27"/>
      <c r="AB589" s="27"/>
      <c r="AF589" s="27"/>
      <c r="AG589" s="127"/>
      <c r="AH589" s="27"/>
    </row>
    <row r="590" spans="4:34" hidden="1" x14ac:dyDescent="0.35">
      <c r="D590" s="27"/>
      <c r="E590" s="27"/>
      <c r="N590" s="27"/>
      <c r="O590" s="27"/>
      <c r="P590" s="27"/>
      <c r="Z590" s="27"/>
      <c r="AA590" s="27"/>
      <c r="AB590" s="27"/>
      <c r="AF590" s="27"/>
      <c r="AG590" s="127"/>
      <c r="AH590" s="27"/>
    </row>
    <row r="591" spans="4:34" hidden="1" x14ac:dyDescent="0.35">
      <c r="D591" s="27"/>
      <c r="E591" s="27"/>
      <c r="N591" s="27"/>
      <c r="O591" s="27"/>
      <c r="P591" s="27"/>
      <c r="Z591" s="27"/>
      <c r="AA591" s="27"/>
      <c r="AB591" s="27"/>
      <c r="AF591" s="27"/>
      <c r="AG591" s="127"/>
      <c r="AH591" s="27"/>
    </row>
    <row r="592" spans="4:34" hidden="1" x14ac:dyDescent="0.35">
      <c r="D592" s="27"/>
      <c r="E592" s="27"/>
      <c r="N592" s="27"/>
      <c r="O592" s="27"/>
      <c r="P592" s="27"/>
      <c r="Z592" s="27"/>
      <c r="AA592" s="27"/>
      <c r="AB592" s="27"/>
      <c r="AF592" s="27"/>
      <c r="AG592" s="127"/>
      <c r="AH592" s="27"/>
    </row>
    <row r="593" spans="4:34" hidden="1" x14ac:dyDescent="0.35">
      <c r="D593" s="27"/>
      <c r="E593" s="27"/>
      <c r="N593" s="27"/>
      <c r="O593" s="27"/>
      <c r="P593" s="27"/>
      <c r="Z593" s="27"/>
      <c r="AA593" s="27"/>
      <c r="AB593" s="27"/>
      <c r="AF593" s="27"/>
      <c r="AG593" s="127"/>
      <c r="AH593" s="27"/>
    </row>
    <row r="594" spans="4:34" hidden="1" x14ac:dyDescent="0.35">
      <c r="D594" s="27"/>
      <c r="E594" s="27"/>
      <c r="N594" s="27"/>
      <c r="O594" s="27"/>
      <c r="P594" s="27"/>
      <c r="Z594" s="27"/>
      <c r="AA594" s="27"/>
      <c r="AB594" s="27"/>
      <c r="AF594" s="27"/>
      <c r="AG594" s="127"/>
      <c r="AH594" s="27"/>
    </row>
    <row r="595" spans="4:34" hidden="1" x14ac:dyDescent="0.35">
      <c r="D595" s="27"/>
      <c r="E595" s="27"/>
      <c r="N595" s="27"/>
      <c r="O595" s="27"/>
      <c r="P595" s="27"/>
      <c r="Z595" s="27"/>
      <c r="AA595" s="27"/>
      <c r="AB595" s="27"/>
      <c r="AF595" s="27"/>
      <c r="AG595" s="127"/>
      <c r="AH595" s="27"/>
    </row>
    <row r="596" spans="4:34" hidden="1" x14ac:dyDescent="0.35">
      <c r="D596" s="27"/>
      <c r="E596" s="27"/>
      <c r="N596" s="27"/>
      <c r="O596" s="27"/>
      <c r="P596" s="27"/>
      <c r="Z596" s="27"/>
      <c r="AA596" s="27"/>
      <c r="AB596" s="27"/>
      <c r="AF596" s="27"/>
      <c r="AG596" s="127"/>
      <c r="AH596" s="27"/>
    </row>
    <row r="597" spans="4:34" hidden="1" x14ac:dyDescent="0.35">
      <c r="D597" s="27"/>
      <c r="E597" s="27"/>
      <c r="N597" s="27"/>
      <c r="O597" s="27"/>
      <c r="P597" s="27"/>
      <c r="Z597" s="27"/>
      <c r="AA597" s="27"/>
      <c r="AB597" s="27"/>
      <c r="AF597" s="27"/>
      <c r="AG597" s="127"/>
      <c r="AH597" s="27"/>
    </row>
    <row r="598" spans="4:34" hidden="1" x14ac:dyDescent="0.35">
      <c r="D598" s="27"/>
      <c r="E598" s="27"/>
      <c r="N598" s="27"/>
      <c r="O598" s="27"/>
      <c r="P598" s="27"/>
      <c r="Z598" s="27"/>
      <c r="AA598" s="27"/>
      <c r="AB598" s="27"/>
      <c r="AF598" s="27"/>
      <c r="AG598" s="127"/>
      <c r="AH598" s="27"/>
    </row>
    <row r="599" spans="4:34" hidden="1" x14ac:dyDescent="0.35">
      <c r="D599" s="27"/>
      <c r="E599" s="27"/>
      <c r="N599" s="27"/>
      <c r="O599" s="27"/>
      <c r="P599" s="27"/>
      <c r="Z599" s="27"/>
      <c r="AA599" s="27"/>
      <c r="AB599" s="27"/>
      <c r="AF599" s="27"/>
      <c r="AG599" s="127"/>
      <c r="AH599" s="27"/>
    </row>
    <row r="600" spans="4:34" hidden="1" x14ac:dyDescent="0.35">
      <c r="D600" s="27"/>
      <c r="E600" s="27"/>
      <c r="N600" s="27"/>
      <c r="O600" s="27"/>
      <c r="P600" s="27"/>
      <c r="Z600" s="27"/>
      <c r="AA600" s="27"/>
      <c r="AB600" s="27"/>
      <c r="AF600" s="27"/>
      <c r="AG600" s="127"/>
      <c r="AH600" s="27"/>
    </row>
    <row r="601" spans="4:34" hidden="1" x14ac:dyDescent="0.35">
      <c r="D601" s="27"/>
      <c r="E601" s="27"/>
      <c r="N601" s="27"/>
      <c r="O601" s="27"/>
      <c r="P601" s="27"/>
      <c r="Z601" s="27"/>
      <c r="AA601" s="27"/>
      <c r="AB601" s="27"/>
      <c r="AF601" s="27"/>
      <c r="AG601" s="127"/>
      <c r="AH601" s="27"/>
    </row>
    <row r="602" spans="4:34" hidden="1" x14ac:dyDescent="0.35">
      <c r="D602" s="27"/>
      <c r="E602" s="27"/>
      <c r="N602" s="27"/>
      <c r="O602" s="27"/>
      <c r="P602" s="27"/>
      <c r="Z602" s="27"/>
      <c r="AA602" s="27"/>
      <c r="AB602" s="27"/>
      <c r="AF602" s="27"/>
      <c r="AG602" s="127"/>
      <c r="AH602" s="27"/>
    </row>
    <row r="603" spans="4:34" hidden="1" x14ac:dyDescent="0.35">
      <c r="D603" s="27"/>
      <c r="E603" s="27"/>
      <c r="N603" s="27"/>
      <c r="O603" s="27"/>
      <c r="P603" s="27"/>
      <c r="Z603" s="27"/>
      <c r="AA603" s="27"/>
      <c r="AB603" s="27"/>
      <c r="AF603" s="27"/>
      <c r="AG603" s="127"/>
      <c r="AH603" s="27"/>
    </row>
    <row r="604" spans="4:34" hidden="1" x14ac:dyDescent="0.35">
      <c r="D604" s="27"/>
      <c r="E604" s="27"/>
      <c r="N604" s="27"/>
      <c r="O604" s="27"/>
      <c r="P604" s="27"/>
      <c r="Z604" s="27"/>
      <c r="AA604" s="27"/>
      <c r="AB604" s="27"/>
      <c r="AF604" s="27"/>
      <c r="AG604" s="127"/>
      <c r="AH604" s="27"/>
    </row>
    <row r="605" spans="4:34" hidden="1" x14ac:dyDescent="0.35">
      <c r="D605" s="27"/>
      <c r="E605" s="27"/>
      <c r="N605" s="27"/>
      <c r="O605" s="27"/>
      <c r="P605" s="27"/>
      <c r="Z605" s="27"/>
      <c r="AA605" s="27"/>
      <c r="AB605" s="27"/>
      <c r="AF605" s="27"/>
      <c r="AG605" s="127"/>
      <c r="AH605" s="27"/>
    </row>
    <row r="606" spans="4:34" hidden="1" x14ac:dyDescent="0.35">
      <c r="D606" s="27"/>
      <c r="E606" s="27"/>
      <c r="N606" s="27"/>
      <c r="O606" s="27"/>
      <c r="P606" s="27"/>
      <c r="Z606" s="27"/>
      <c r="AA606" s="27"/>
      <c r="AB606" s="27"/>
      <c r="AF606" s="27"/>
      <c r="AG606" s="127"/>
      <c r="AH606" s="27"/>
    </row>
    <row r="607" spans="4:34" hidden="1" x14ac:dyDescent="0.35">
      <c r="D607" s="27"/>
      <c r="E607" s="27"/>
      <c r="N607" s="27"/>
      <c r="O607" s="27"/>
      <c r="P607" s="27"/>
      <c r="Z607" s="27"/>
      <c r="AA607" s="27"/>
      <c r="AB607" s="27"/>
      <c r="AF607" s="27"/>
      <c r="AG607" s="127"/>
      <c r="AH607" s="27"/>
    </row>
    <row r="608" spans="4:34" hidden="1" x14ac:dyDescent="0.35">
      <c r="D608" s="27"/>
      <c r="E608" s="27"/>
      <c r="N608" s="27"/>
      <c r="O608" s="27"/>
      <c r="P608" s="27"/>
      <c r="Z608" s="27"/>
      <c r="AA608" s="27"/>
      <c r="AB608" s="27"/>
      <c r="AF608" s="27"/>
      <c r="AG608" s="127"/>
      <c r="AH608" s="27"/>
    </row>
    <row r="609" spans="4:34" hidden="1" x14ac:dyDescent="0.35">
      <c r="D609" s="27"/>
      <c r="E609" s="27"/>
      <c r="N609" s="27"/>
      <c r="O609" s="27"/>
      <c r="P609" s="27"/>
      <c r="Z609" s="27"/>
      <c r="AA609" s="27"/>
      <c r="AB609" s="27"/>
      <c r="AF609" s="27"/>
      <c r="AG609" s="127"/>
      <c r="AH609" s="27"/>
    </row>
    <row r="610" spans="4:34" hidden="1" x14ac:dyDescent="0.35">
      <c r="D610" s="27"/>
      <c r="E610" s="27"/>
      <c r="N610" s="27"/>
      <c r="O610" s="27"/>
      <c r="P610" s="27"/>
      <c r="Z610" s="27"/>
      <c r="AA610" s="27"/>
      <c r="AB610" s="27"/>
      <c r="AF610" s="27"/>
      <c r="AG610" s="127"/>
      <c r="AH610" s="27"/>
    </row>
    <row r="611" spans="4:34" hidden="1" x14ac:dyDescent="0.35">
      <c r="D611" s="27"/>
      <c r="E611" s="27"/>
      <c r="N611" s="27"/>
      <c r="O611" s="27"/>
      <c r="P611" s="27"/>
      <c r="Z611" s="27"/>
      <c r="AA611" s="27"/>
      <c r="AB611" s="27"/>
      <c r="AF611" s="27"/>
      <c r="AG611" s="127"/>
      <c r="AH611" s="27"/>
    </row>
    <row r="612" spans="4:34" hidden="1" x14ac:dyDescent="0.35">
      <c r="D612" s="27"/>
      <c r="E612" s="27"/>
      <c r="N612" s="27"/>
      <c r="O612" s="27"/>
      <c r="P612" s="27"/>
      <c r="Z612" s="27"/>
      <c r="AA612" s="27"/>
      <c r="AB612" s="27"/>
      <c r="AF612" s="27"/>
      <c r="AG612" s="127"/>
      <c r="AH612" s="27"/>
    </row>
    <row r="613" spans="4:34" hidden="1" x14ac:dyDescent="0.35">
      <c r="D613" s="27"/>
      <c r="E613" s="27"/>
      <c r="N613" s="27"/>
      <c r="O613" s="27"/>
      <c r="P613" s="27"/>
      <c r="Z613" s="27"/>
      <c r="AA613" s="27"/>
      <c r="AB613" s="27"/>
      <c r="AF613" s="27"/>
      <c r="AG613" s="127"/>
      <c r="AH613" s="27"/>
    </row>
    <row r="614" spans="4:34" hidden="1" x14ac:dyDescent="0.35">
      <c r="D614" s="27"/>
      <c r="E614" s="27"/>
      <c r="N614" s="27"/>
      <c r="O614" s="27"/>
      <c r="P614" s="27"/>
      <c r="Z614" s="27"/>
      <c r="AA614" s="27"/>
      <c r="AB614" s="27"/>
      <c r="AF614" s="27"/>
      <c r="AG614" s="127"/>
      <c r="AH614" s="27"/>
    </row>
    <row r="615" spans="4:34" hidden="1" x14ac:dyDescent="0.35">
      <c r="D615" s="27"/>
      <c r="E615" s="27"/>
      <c r="N615" s="27"/>
      <c r="O615" s="27"/>
      <c r="P615" s="27"/>
      <c r="Z615" s="27"/>
      <c r="AA615" s="27"/>
      <c r="AB615" s="27"/>
      <c r="AF615" s="27"/>
      <c r="AG615" s="127"/>
      <c r="AH615" s="27"/>
    </row>
    <row r="616" spans="4:34" hidden="1" x14ac:dyDescent="0.35">
      <c r="D616" s="27"/>
      <c r="E616" s="27"/>
      <c r="N616" s="27"/>
      <c r="O616" s="27"/>
      <c r="P616" s="27"/>
      <c r="Z616" s="27"/>
      <c r="AA616" s="27"/>
      <c r="AB616" s="27"/>
      <c r="AF616" s="27"/>
      <c r="AG616" s="127"/>
      <c r="AH616" s="27"/>
    </row>
    <row r="617" spans="4:34" hidden="1" x14ac:dyDescent="0.35">
      <c r="D617" s="27"/>
      <c r="E617" s="27"/>
      <c r="N617" s="27"/>
      <c r="O617" s="27"/>
      <c r="P617" s="27"/>
      <c r="Z617" s="27"/>
      <c r="AA617" s="27"/>
      <c r="AB617" s="27"/>
      <c r="AF617" s="27"/>
      <c r="AG617" s="127"/>
      <c r="AH617" s="27"/>
    </row>
    <row r="618" spans="4:34" hidden="1" x14ac:dyDescent="0.35">
      <c r="D618" s="27"/>
      <c r="E618" s="27"/>
      <c r="N618" s="27"/>
      <c r="O618" s="27"/>
      <c r="P618" s="27"/>
      <c r="Z618" s="27"/>
      <c r="AA618" s="27"/>
      <c r="AB618" s="27"/>
      <c r="AF618" s="27"/>
      <c r="AG618" s="127"/>
      <c r="AH618" s="27"/>
    </row>
    <row r="619" spans="4:34" hidden="1" x14ac:dyDescent="0.35">
      <c r="D619" s="27"/>
      <c r="E619" s="27"/>
      <c r="N619" s="27"/>
      <c r="O619" s="27"/>
      <c r="P619" s="27"/>
      <c r="Z619" s="27"/>
      <c r="AA619" s="27"/>
      <c r="AB619" s="27"/>
      <c r="AF619" s="27"/>
      <c r="AG619" s="127"/>
      <c r="AH619" s="27"/>
    </row>
    <row r="620" spans="4:34" hidden="1" x14ac:dyDescent="0.35">
      <c r="D620" s="27"/>
      <c r="E620" s="27"/>
      <c r="N620" s="27"/>
      <c r="O620" s="27"/>
      <c r="P620" s="27"/>
      <c r="Z620" s="27"/>
      <c r="AA620" s="27"/>
      <c r="AB620" s="27"/>
      <c r="AF620" s="27"/>
      <c r="AG620" s="127"/>
      <c r="AH620" s="27"/>
    </row>
    <row r="621" spans="4:34" hidden="1" x14ac:dyDescent="0.35">
      <c r="D621" s="27"/>
      <c r="E621" s="27"/>
      <c r="N621" s="27"/>
      <c r="O621" s="27"/>
      <c r="P621" s="27"/>
      <c r="Z621" s="27"/>
      <c r="AA621" s="27"/>
      <c r="AB621" s="27"/>
      <c r="AF621" s="27"/>
      <c r="AG621" s="127"/>
      <c r="AH621" s="27"/>
    </row>
    <row r="622" spans="4:34" hidden="1" x14ac:dyDescent="0.35">
      <c r="D622" s="27"/>
      <c r="E622" s="27"/>
      <c r="N622" s="27"/>
      <c r="O622" s="27"/>
      <c r="P622" s="27"/>
      <c r="Z622" s="27"/>
      <c r="AA622" s="27"/>
      <c r="AB622" s="27"/>
      <c r="AF622" s="27"/>
      <c r="AG622" s="127"/>
      <c r="AH622" s="27"/>
    </row>
    <row r="623" spans="4:34" hidden="1" x14ac:dyDescent="0.35">
      <c r="D623" s="27"/>
      <c r="E623" s="27"/>
      <c r="N623" s="27"/>
      <c r="O623" s="27"/>
      <c r="P623" s="27"/>
      <c r="Z623" s="27"/>
      <c r="AA623" s="27"/>
      <c r="AB623" s="27"/>
      <c r="AF623" s="27"/>
      <c r="AG623" s="127"/>
      <c r="AH623" s="27"/>
    </row>
    <row r="624" spans="4:34" hidden="1" x14ac:dyDescent="0.35">
      <c r="D624" s="27"/>
      <c r="E624" s="27"/>
      <c r="N624" s="27"/>
      <c r="O624" s="27"/>
      <c r="P624" s="27"/>
      <c r="Z624" s="27"/>
      <c r="AA624" s="27"/>
      <c r="AB624" s="27"/>
      <c r="AF624" s="27"/>
      <c r="AG624" s="127"/>
      <c r="AH624" s="27"/>
    </row>
    <row r="625" spans="4:34" hidden="1" x14ac:dyDescent="0.35">
      <c r="D625" s="27"/>
      <c r="E625" s="27"/>
      <c r="N625" s="27"/>
      <c r="O625" s="27"/>
      <c r="P625" s="27"/>
      <c r="Z625" s="27"/>
      <c r="AA625" s="27"/>
      <c r="AB625" s="27"/>
      <c r="AF625" s="27"/>
      <c r="AG625" s="127"/>
      <c r="AH625" s="27"/>
    </row>
    <row r="626" spans="4:34" hidden="1" x14ac:dyDescent="0.35">
      <c r="D626" s="27"/>
      <c r="E626" s="27"/>
      <c r="N626" s="27"/>
      <c r="O626" s="27"/>
      <c r="P626" s="27"/>
      <c r="Z626" s="27"/>
      <c r="AA626" s="27"/>
      <c r="AB626" s="27"/>
      <c r="AF626" s="27"/>
      <c r="AG626" s="127"/>
      <c r="AH626" s="27"/>
    </row>
    <row r="627" spans="4:34" hidden="1" x14ac:dyDescent="0.35">
      <c r="D627" s="27"/>
      <c r="E627" s="27"/>
      <c r="N627" s="27"/>
      <c r="O627" s="27"/>
      <c r="P627" s="27"/>
      <c r="Z627" s="27"/>
      <c r="AA627" s="27"/>
      <c r="AB627" s="27"/>
      <c r="AF627" s="27"/>
      <c r="AG627" s="127"/>
      <c r="AH627" s="27"/>
    </row>
    <row r="628" spans="4:34" hidden="1" x14ac:dyDescent="0.35">
      <c r="D628" s="27"/>
      <c r="E628" s="27"/>
      <c r="N628" s="27"/>
      <c r="O628" s="27"/>
      <c r="P628" s="27"/>
      <c r="Z628" s="27"/>
      <c r="AA628" s="27"/>
      <c r="AB628" s="27"/>
      <c r="AF628" s="27"/>
      <c r="AG628" s="127"/>
      <c r="AH628" s="27"/>
    </row>
    <row r="629" spans="4:34" hidden="1" x14ac:dyDescent="0.35">
      <c r="D629" s="27"/>
      <c r="E629" s="27"/>
      <c r="N629" s="27"/>
      <c r="O629" s="27"/>
      <c r="P629" s="27"/>
      <c r="Z629" s="27"/>
      <c r="AA629" s="27"/>
      <c r="AB629" s="27"/>
      <c r="AF629" s="27"/>
      <c r="AG629" s="127"/>
      <c r="AH629" s="27"/>
    </row>
    <row r="630" spans="4:34" hidden="1" x14ac:dyDescent="0.35">
      <c r="D630" s="27"/>
      <c r="E630" s="27"/>
      <c r="N630" s="27"/>
      <c r="O630" s="27"/>
      <c r="P630" s="27"/>
      <c r="Z630" s="27"/>
      <c r="AA630" s="27"/>
      <c r="AB630" s="27"/>
      <c r="AF630" s="27"/>
      <c r="AG630" s="127"/>
      <c r="AH630" s="27"/>
    </row>
    <row r="631" spans="4:34" hidden="1" x14ac:dyDescent="0.35">
      <c r="D631" s="27"/>
      <c r="E631" s="27"/>
      <c r="N631" s="27"/>
      <c r="O631" s="27"/>
      <c r="P631" s="27"/>
      <c r="Z631" s="27"/>
      <c r="AA631" s="27"/>
      <c r="AB631" s="27"/>
      <c r="AF631" s="27"/>
      <c r="AG631" s="127"/>
      <c r="AH631" s="27"/>
    </row>
    <row r="632" spans="4:34" hidden="1" x14ac:dyDescent="0.35">
      <c r="D632" s="27"/>
      <c r="E632" s="27"/>
      <c r="N632" s="27"/>
      <c r="O632" s="27"/>
      <c r="P632" s="27"/>
      <c r="Z632" s="27"/>
      <c r="AA632" s="27"/>
      <c r="AB632" s="27"/>
      <c r="AF632" s="27"/>
      <c r="AG632" s="127"/>
      <c r="AH632" s="27"/>
    </row>
    <row r="633" spans="4:34" hidden="1" x14ac:dyDescent="0.35">
      <c r="D633" s="27"/>
      <c r="E633" s="27"/>
      <c r="N633" s="27"/>
      <c r="O633" s="27"/>
      <c r="P633" s="27"/>
      <c r="Z633" s="27"/>
      <c r="AA633" s="27"/>
      <c r="AB633" s="27"/>
      <c r="AF633" s="27"/>
      <c r="AG633" s="127"/>
      <c r="AH633" s="27"/>
    </row>
    <row r="634" spans="4:34" hidden="1" x14ac:dyDescent="0.35">
      <c r="D634" s="27"/>
      <c r="E634" s="27"/>
      <c r="N634" s="27"/>
      <c r="O634" s="27"/>
      <c r="P634" s="27"/>
      <c r="Z634" s="27"/>
      <c r="AA634" s="27"/>
      <c r="AB634" s="27"/>
      <c r="AF634" s="27"/>
      <c r="AG634" s="127"/>
      <c r="AH634" s="27"/>
    </row>
    <row r="635" spans="4:34" hidden="1" x14ac:dyDescent="0.35">
      <c r="D635" s="27"/>
      <c r="E635" s="27"/>
      <c r="N635" s="27"/>
      <c r="O635" s="27"/>
      <c r="P635" s="27"/>
      <c r="Z635" s="27"/>
      <c r="AA635" s="27"/>
      <c r="AB635" s="27"/>
      <c r="AF635" s="27"/>
      <c r="AG635" s="127"/>
      <c r="AH635" s="27"/>
    </row>
    <row r="636" spans="4:34" hidden="1" x14ac:dyDescent="0.35">
      <c r="D636" s="27"/>
      <c r="E636" s="27"/>
      <c r="N636" s="27"/>
      <c r="O636" s="27"/>
      <c r="P636" s="27"/>
      <c r="Z636" s="27"/>
      <c r="AA636" s="27"/>
      <c r="AB636" s="27"/>
      <c r="AF636" s="27"/>
      <c r="AG636" s="127"/>
      <c r="AH636" s="27"/>
    </row>
    <row r="637" spans="4:34" hidden="1" x14ac:dyDescent="0.35">
      <c r="D637" s="27"/>
      <c r="E637" s="27"/>
      <c r="N637" s="27"/>
      <c r="O637" s="27"/>
      <c r="P637" s="27"/>
      <c r="Z637" s="27"/>
      <c r="AA637" s="27"/>
      <c r="AB637" s="27"/>
      <c r="AF637" s="27"/>
      <c r="AG637" s="127"/>
      <c r="AH637" s="27"/>
    </row>
    <row r="638" spans="4:34" hidden="1" x14ac:dyDescent="0.35">
      <c r="D638" s="27"/>
      <c r="E638" s="27"/>
      <c r="N638" s="27"/>
      <c r="O638" s="27"/>
      <c r="P638" s="27"/>
      <c r="Z638" s="27"/>
      <c r="AA638" s="27"/>
      <c r="AB638" s="27"/>
      <c r="AF638" s="27"/>
      <c r="AG638" s="127"/>
      <c r="AH638" s="27"/>
    </row>
    <row r="639" spans="4:34" hidden="1" x14ac:dyDescent="0.35">
      <c r="D639" s="27"/>
      <c r="E639" s="27"/>
      <c r="N639" s="27"/>
      <c r="O639" s="27"/>
      <c r="P639" s="27"/>
      <c r="Z639" s="27"/>
      <c r="AA639" s="27"/>
      <c r="AB639" s="27"/>
      <c r="AF639" s="27"/>
      <c r="AG639" s="127"/>
      <c r="AH639" s="27"/>
    </row>
    <row r="640" spans="4:34" hidden="1" x14ac:dyDescent="0.35">
      <c r="D640" s="27"/>
      <c r="E640" s="27"/>
      <c r="N640" s="27"/>
      <c r="O640" s="27"/>
      <c r="P640" s="27"/>
      <c r="Z640" s="27"/>
      <c r="AA640" s="27"/>
      <c r="AB640" s="27"/>
      <c r="AF640" s="27"/>
      <c r="AG640" s="127"/>
      <c r="AH640" s="27"/>
    </row>
    <row r="641" spans="4:34" hidden="1" x14ac:dyDescent="0.35">
      <c r="D641" s="27"/>
      <c r="E641" s="27"/>
      <c r="N641" s="27"/>
      <c r="O641" s="27"/>
      <c r="P641" s="27"/>
      <c r="Z641" s="27"/>
      <c r="AA641" s="27"/>
      <c r="AB641" s="27"/>
      <c r="AF641" s="27"/>
      <c r="AG641" s="127"/>
      <c r="AH641" s="27"/>
    </row>
    <row r="642" spans="4:34" hidden="1" x14ac:dyDescent="0.35">
      <c r="D642" s="27"/>
      <c r="E642" s="27"/>
      <c r="N642" s="27"/>
      <c r="O642" s="27"/>
      <c r="P642" s="27"/>
      <c r="Z642" s="27"/>
      <c r="AA642" s="27"/>
      <c r="AB642" s="27"/>
      <c r="AF642" s="27"/>
      <c r="AG642" s="127"/>
      <c r="AH642" s="27"/>
    </row>
    <row r="643" spans="4:34" hidden="1" x14ac:dyDescent="0.35">
      <c r="D643" s="27"/>
      <c r="E643" s="27"/>
      <c r="N643" s="27"/>
      <c r="O643" s="27"/>
      <c r="P643" s="27"/>
      <c r="Z643" s="27"/>
      <c r="AA643" s="27"/>
      <c r="AB643" s="27"/>
      <c r="AF643" s="27"/>
      <c r="AG643" s="127"/>
      <c r="AH643" s="27"/>
    </row>
    <row r="644" spans="4:34" hidden="1" x14ac:dyDescent="0.35">
      <c r="D644" s="27"/>
      <c r="E644" s="27"/>
      <c r="N644" s="27"/>
      <c r="O644" s="27"/>
      <c r="P644" s="27"/>
      <c r="Z644" s="27"/>
      <c r="AA644" s="27"/>
      <c r="AB644" s="27"/>
      <c r="AF644" s="27"/>
      <c r="AG644" s="127"/>
      <c r="AH644" s="27"/>
    </row>
    <row r="645" spans="4:34" hidden="1" x14ac:dyDescent="0.35">
      <c r="D645" s="27"/>
      <c r="E645" s="27"/>
      <c r="N645" s="27"/>
      <c r="O645" s="27"/>
      <c r="P645" s="27"/>
      <c r="Z645" s="27"/>
      <c r="AA645" s="27"/>
      <c r="AB645" s="27"/>
      <c r="AF645" s="27"/>
      <c r="AG645" s="127"/>
      <c r="AH645" s="27"/>
    </row>
    <row r="646" spans="4:34" hidden="1" x14ac:dyDescent="0.35">
      <c r="D646" s="27"/>
      <c r="E646" s="27"/>
      <c r="N646" s="27"/>
      <c r="O646" s="27"/>
      <c r="P646" s="27"/>
      <c r="Z646" s="27"/>
      <c r="AA646" s="27"/>
      <c r="AB646" s="27"/>
      <c r="AF646" s="27"/>
      <c r="AG646" s="127"/>
      <c r="AH646" s="27"/>
    </row>
    <row r="647" spans="4:34" hidden="1" x14ac:dyDescent="0.35">
      <c r="D647" s="27"/>
      <c r="E647" s="27"/>
      <c r="N647" s="27"/>
      <c r="O647" s="27"/>
      <c r="P647" s="27"/>
      <c r="Z647" s="27"/>
      <c r="AA647" s="27"/>
      <c r="AB647" s="27"/>
      <c r="AF647" s="27"/>
      <c r="AH647" s="27"/>
    </row>
    <row r="648" spans="4:34" hidden="1" x14ac:dyDescent="0.35">
      <c r="D648" s="27"/>
      <c r="E648" s="27"/>
      <c r="N648" s="27"/>
      <c r="O648" s="27"/>
      <c r="P648" s="27"/>
      <c r="Z648" s="27"/>
      <c r="AA648" s="27"/>
      <c r="AB648" s="27"/>
      <c r="AF648" s="27"/>
      <c r="AH648" s="27"/>
    </row>
    <row r="649" spans="4:34" hidden="1" x14ac:dyDescent="0.35">
      <c r="D649" s="27"/>
      <c r="E649" s="27"/>
      <c r="N649" s="27"/>
      <c r="O649" s="27"/>
      <c r="P649" s="27"/>
      <c r="Z649" s="27"/>
      <c r="AA649" s="27"/>
      <c r="AB649" s="27"/>
      <c r="AF649" s="27"/>
      <c r="AH649" s="27"/>
    </row>
    <row r="650" spans="4:34" hidden="1" x14ac:dyDescent="0.35">
      <c r="D650" s="27"/>
      <c r="E650" s="27"/>
      <c r="N650" s="27"/>
      <c r="O650" s="27"/>
      <c r="P650" s="27"/>
      <c r="Z650" s="27"/>
      <c r="AA650" s="27"/>
      <c r="AB650" s="27"/>
      <c r="AF650" s="27"/>
      <c r="AH650" s="27"/>
    </row>
    <row r="651" spans="4:34" hidden="1" x14ac:dyDescent="0.35">
      <c r="D651" s="27"/>
      <c r="E651" s="27"/>
      <c r="N651" s="27"/>
      <c r="O651" s="27"/>
      <c r="P651" s="27"/>
      <c r="Z651" s="27"/>
      <c r="AA651" s="27"/>
      <c r="AB651" s="27"/>
      <c r="AF651" s="27"/>
      <c r="AH651" s="27"/>
    </row>
    <row r="652" spans="4:34" hidden="1" x14ac:dyDescent="0.35">
      <c r="D652" s="27"/>
      <c r="E652" s="27"/>
      <c r="N652" s="27"/>
      <c r="O652" s="27"/>
      <c r="P652" s="27"/>
      <c r="Z652" s="27"/>
      <c r="AA652" s="27"/>
      <c r="AB652" s="27"/>
      <c r="AF652" s="27"/>
      <c r="AH652" s="27"/>
    </row>
    <row r="653" spans="4:34" hidden="1" x14ac:dyDescent="0.35">
      <c r="D653" s="27"/>
      <c r="E653" s="27"/>
      <c r="N653" s="27"/>
      <c r="O653" s="27"/>
      <c r="P653" s="27"/>
      <c r="Z653" s="27"/>
      <c r="AA653" s="27"/>
      <c r="AB653" s="27"/>
      <c r="AF653" s="27"/>
      <c r="AH653" s="27"/>
    </row>
    <row r="654" spans="4:34" hidden="1" x14ac:dyDescent="0.35">
      <c r="D654" s="27"/>
      <c r="E654" s="27"/>
      <c r="N654" s="27"/>
      <c r="O654" s="27"/>
      <c r="P654" s="27"/>
      <c r="Z654" s="27"/>
      <c r="AA654" s="27"/>
      <c r="AB654" s="27"/>
      <c r="AF654" s="27"/>
      <c r="AH654" s="27"/>
    </row>
    <row r="655" spans="4:34" hidden="1" x14ac:dyDescent="0.35">
      <c r="D655" s="27"/>
      <c r="E655" s="27"/>
      <c r="N655" s="27"/>
      <c r="O655" s="27"/>
      <c r="P655" s="27"/>
      <c r="Z655" s="27"/>
      <c r="AA655" s="27"/>
      <c r="AB655" s="27"/>
      <c r="AF655" s="27"/>
      <c r="AH655" s="27"/>
    </row>
    <row r="656" spans="4:34" hidden="1" x14ac:dyDescent="0.35">
      <c r="D656" s="27"/>
      <c r="E656" s="27"/>
      <c r="N656" s="27"/>
      <c r="O656" s="27"/>
      <c r="P656" s="27"/>
      <c r="Z656" s="27"/>
      <c r="AA656" s="27"/>
      <c r="AB656" s="27"/>
      <c r="AF656" s="27"/>
      <c r="AH656" s="27"/>
    </row>
    <row r="657" spans="4:34" hidden="1" x14ac:dyDescent="0.35">
      <c r="D657" s="27"/>
      <c r="E657" s="27"/>
      <c r="N657" s="27"/>
      <c r="O657" s="27"/>
      <c r="P657" s="27"/>
      <c r="Z657" s="27"/>
      <c r="AA657" s="27"/>
      <c r="AB657" s="27"/>
      <c r="AF657" s="27"/>
      <c r="AH657" s="27"/>
    </row>
    <row r="658" spans="4:34" hidden="1" x14ac:dyDescent="0.35">
      <c r="D658" s="27"/>
      <c r="E658" s="27"/>
      <c r="N658" s="27"/>
      <c r="O658" s="27"/>
      <c r="P658" s="27"/>
      <c r="Z658" s="27"/>
      <c r="AA658" s="27"/>
      <c r="AB658" s="27"/>
      <c r="AF658" s="27"/>
      <c r="AH658" s="27"/>
    </row>
    <row r="659" spans="4:34" hidden="1" x14ac:dyDescent="0.35">
      <c r="D659" s="27"/>
      <c r="E659" s="27"/>
      <c r="N659" s="27"/>
      <c r="O659" s="27"/>
      <c r="P659" s="27"/>
      <c r="Z659" s="27"/>
      <c r="AA659" s="27"/>
      <c r="AB659" s="27"/>
      <c r="AF659" s="27"/>
      <c r="AH659" s="27"/>
    </row>
    <row r="660" spans="4:34" hidden="1" x14ac:dyDescent="0.35">
      <c r="D660" s="27"/>
      <c r="E660" s="27"/>
      <c r="N660" s="27"/>
      <c r="O660" s="27"/>
      <c r="P660" s="27"/>
      <c r="Z660" s="27"/>
      <c r="AA660" s="27"/>
      <c r="AB660" s="27"/>
      <c r="AF660" s="27"/>
      <c r="AH660" s="27"/>
    </row>
    <row r="661" spans="4:34" hidden="1" x14ac:dyDescent="0.35">
      <c r="D661" s="27"/>
      <c r="E661" s="27"/>
      <c r="N661" s="27"/>
      <c r="O661" s="27"/>
      <c r="P661" s="27"/>
      <c r="Z661" s="27"/>
      <c r="AA661" s="27"/>
      <c r="AB661" s="27"/>
      <c r="AF661" s="27"/>
      <c r="AH661" s="27"/>
    </row>
    <row r="662" spans="4:34" hidden="1" x14ac:dyDescent="0.35">
      <c r="D662" s="27"/>
      <c r="E662" s="27"/>
      <c r="N662" s="27"/>
      <c r="O662" s="27"/>
      <c r="P662" s="27"/>
      <c r="Z662" s="27"/>
      <c r="AA662" s="27"/>
      <c r="AB662" s="27"/>
      <c r="AF662" s="27"/>
      <c r="AH662" s="27"/>
    </row>
  </sheetData>
  <pageMargins left="0.75" right="0.75" top="1" bottom="1" header="0.5" footer="0.5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AK664"/>
  <sheetViews>
    <sheetView zoomScale="70" zoomScaleNormal="70" zoomScalePageLayoutView="85" workbookViewId="0">
      <pane xSplit="4" ySplit="1" topLeftCell="E2" activePane="bottomRight" state="frozenSplit"/>
      <selection activeCell="B20" sqref="B20"/>
      <selection pane="topRight" activeCell="B20" sqref="B20"/>
      <selection pane="bottomLeft" activeCell="B20" sqref="B20"/>
      <selection pane="bottomRight" activeCell="R12" sqref="R12"/>
    </sheetView>
  </sheetViews>
  <sheetFormatPr defaultColWidth="0" defaultRowHeight="12.5" zeroHeight="1" x14ac:dyDescent="0.35"/>
  <cols>
    <col min="1" max="1" width="3.81640625" style="71" hidden="1" customWidth="1"/>
    <col min="2" max="2" width="4" style="27" bestFit="1" customWidth="1"/>
    <col min="3" max="3" width="9.81640625" style="27" bestFit="1" customWidth="1"/>
    <col min="4" max="4" width="12.81640625" style="5" bestFit="1" customWidth="1"/>
    <col min="5" max="5" width="10.81640625" style="6" customWidth="1"/>
    <col min="6" max="6" width="12" style="27" bestFit="1" customWidth="1"/>
    <col min="7" max="7" width="16.1796875" style="27" bestFit="1" customWidth="1"/>
    <col min="8" max="13" width="8.1796875" style="27" customWidth="1"/>
    <col min="14" max="16" width="8.1796875" style="28" customWidth="1"/>
    <col min="17" max="25" width="8.1796875" style="27" customWidth="1"/>
    <col min="26" max="28" width="8.1796875" style="28" customWidth="1"/>
    <col min="29" max="31" width="8.1796875" style="27" customWidth="1"/>
    <col min="32" max="32" width="8.1796875" style="28" customWidth="1"/>
    <col min="33" max="33" width="8.1796875" style="279" customWidth="1"/>
    <col min="34" max="34" width="8.1796875" style="35" customWidth="1"/>
    <col min="35" max="35" width="0" style="57" hidden="1" customWidth="1"/>
    <col min="36" max="37" width="0" style="27" hidden="1" customWidth="1"/>
    <col min="38" max="16384" width="13.1796875" style="27" hidden="1"/>
  </cols>
  <sheetData>
    <row r="1" spans="1:35" s="22" customFormat="1" ht="130.5" customHeight="1" x14ac:dyDescent="0.35">
      <c r="A1" s="70" t="s">
        <v>0</v>
      </c>
      <c r="B1" s="20" t="s">
        <v>75</v>
      </c>
      <c r="C1" s="19" t="s">
        <v>1</v>
      </c>
      <c r="D1" s="1" t="s">
        <v>2</v>
      </c>
      <c r="E1" s="2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54</v>
      </c>
      <c r="L1" s="19" t="s">
        <v>58</v>
      </c>
      <c r="M1" s="19" t="s">
        <v>57</v>
      </c>
      <c r="N1" s="19" t="s">
        <v>9</v>
      </c>
      <c r="O1" s="19" t="s">
        <v>55</v>
      </c>
      <c r="P1" s="19" t="s">
        <v>56</v>
      </c>
      <c r="Q1" s="19" t="s">
        <v>12</v>
      </c>
      <c r="R1" s="19" t="s">
        <v>13</v>
      </c>
      <c r="S1" s="19" t="s">
        <v>14</v>
      </c>
      <c r="T1" s="19" t="s">
        <v>15</v>
      </c>
      <c r="U1" s="19" t="s">
        <v>16</v>
      </c>
      <c r="V1" s="19" t="s">
        <v>17</v>
      </c>
      <c r="W1" s="19" t="s">
        <v>18</v>
      </c>
      <c r="X1" s="19" t="s">
        <v>19</v>
      </c>
      <c r="Y1" s="19" t="s">
        <v>20</v>
      </c>
      <c r="Z1" s="19" t="s">
        <v>21</v>
      </c>
      <c r="AA1" s="19" t="s">
        <v>22</v>
      </c>
      <c r="AB1" s="19" t="s">
        <v>23</v>
      </c>
      <c r="AC1" s="19" t="s">
        <v>24</v>
      </c>
      <c r="AD1" s="19" t="s">
        <v>25</v>
      </c>
      <c r="AE1" s="19" t="s">
        <v>26</v>
      </c>
      <c r="AF1" s="19" t="s">
        <v>43</v>
      </c>
      <c r="AG1" s="276" t="s">
        <v>65</v>
      </c>
      <c r="AH1" s="21" t="s">
        <v>66</v>
      </c>
      <c r="AI1" s="55" t="s">
        <v>42</v>
      </c>
    </row>
    <row r="2" spans="1:35" ht="4.5" customHeight="1" x14ac:dyDescent="0.25">
      <c r="B2" s="36"/>
      <c r="C2" s="51"/>
      <c r="D2" s="13"/>
      <c r="E2" s="14"/>
      <c r="F2" s="51"/>
      <c r="G2" s="51"/>
      <c r="H2" s="85"/>
      <c r="I2" s="85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85"/>
      <c r="AA2" s="85"/>
      <c r="AB2" s="85"/>
      <c r="AC2" s="51"/>
      <c r="AD2" s="51"/>
      <c r="AE2" s="51"/>
      <c r="AF2" s="85"/>
      <c r="AG2" s="284"/>
      <c r="AH2" s="37"/>
      <c r="AI2" s="56" t="e">
        <f>CONCATENATE(AF2 &amp; "." &amp;#REF!)</f>
        <v>#REF!</v>
      </c>
    </row>
    <row r="3" spans="1:35" ht="20" customHeight="1" x14ac:dyDescent="0.25">
      <c r="B3" s="71">
        <v>451</v>
      </c>
      <c r="C3" s="42" t="s">
        <v>241</v>
      </c>
      <c r="D3" s="68" t="s">
        <v>589</v>
      </c>
      <c r="E3" s="63">
        <v>38793</v>
      </c>
      <c r="F3" s="64" t="s">
        <v>51</v>
      </c>
      <c r="G3" s="64" t="s">
        <v>61</v>
      </c>
      <c r="H3" s="133">
        <v>178.8</v>
      </c>
      <c r="I3" s="133">
        <v>76.599999999999994</v>
      </c>
      <c r="J3" s="64">
        <v>240</v>
      </c>
      <c r="K3" s="64">
        <v>296</v>
      </c>
      <c r="L3" s="64">
        <v>322</v>
      </c>
      <c r="M3" s="64">
        <v>313</v>
      </c>
      <c r="N3" s="102">
        <v>56</v>
      </c>
      <c r="O3" s="102">
        <v>82</v>
      </c>
      <c r="P3" s="102">
        <v>73</v>
      </c>
      <c r="Q3" s="38">
        <v>1.1950000000000001</v>
      </c>
      <c r="R3" s="38">
        <v>1.92</v>
      </c>
      <c r="S3" s="38">
        <v>3.19</v>
      </c>
      <c r="T3" s="38">
        <v>1.131</v>
      </c>
      <c r="U3" s="38">
        <v>1.859</v>
      </c>
      <c r="V3" s="38">
        <v>3.1560000000000001</v>
      </c>
      <c r="W3" s="38">
        <v>1.1459999999999999</v>
      </c>
      <c r="X3" s="38">
        <v>1.8759999999999999</v>
      </c>
      <c r="Y3" s="38">
        <v>3.1619999999999999</v>
      </c>
      <c r="Z3" s="103">
        <v>1.131</v>
      </c>
      <c r="AA3" s="103">
        <v>1.859</v>
      </c>
      <c r="AB3" s="103">
        <v>3.1560000000000001</v>
      </c>
      <c r="AC3" s="38">
        <v>8.9499999999999993</v>
      </c>
      <c r="AD3" s="38">
        <v>8.82</v>
      </c>
      <c r="AE3" s="38">
        <v>8.9710000000000001</v>
      </c>
      <c r="AF3" s="103">
        <v>8.82</v>
      </c>
      <c r="AG3" s="275">
        <v>20.02</v>
      </c>
      <c r="AH3" s="104">
        <v>520</v>
      </c>
      <c r="AI3" s="56"/>
    </row>
    <row r="4" spans="1:35" ht="20" customHeight="1" x14ac:dyDescent="0.25">
      <c r="B4" s="71">
        <v>452</v>
      </c>
      <c r="C4" s="42" t="s">
        <v>328</v>
      </c>
      <c r="D4" s="68" t="s">
        <v>590</v>
      </c>
      <c r="E4" s="63">
        <v>38530</v>
      </c>
      <c r="F4" s="64" t="s">
        <v>51</v>
      </c>
      <c r="G4" s="64" t="s">
        <v>33</v>
      </c>
      <c r="H4" s="133">
        <v>183.1</v>
      </c>
      <c r="I4" s="133">
        <v>75.900000000000006</v>
      </c>
      <c r="J4" s="64">
        <v>245</v>
      </c>
      <c r="K4" s="64">
        <v>314</v>
      </c>
      <c r="L4" s="64">
        <v>319</v>
      </c>
      <c r="M4" s="64">
        <v>327</v>
      </c>
      <c r="N4" s="102">
        <v>69</v>
      </c>
      <c r="O4" s="102">
        <v>74</v>
      </c>
      <c r="P4" s="102">
        <v>82</v>
      </c>
      <c r="Q4" s="38">
        <v>1.119</v>
      </c>
      <c r="R4" s="38">
        <v>1.8029999999999999</v>
      </c>
      <c r="S4" s="38">
        <v>3.0289999999999999</v>
      </c>
      <c r="T4" s="38">
        <v>1.103</v>
      </c>
      <c r="U4" s="38">
        <v>1.8080000000000001</v>
      </c>
      <c r="V4" s="38">
        <v>2.9910000000000001</v>
      </c>
      <c r="W4" s="38">
        <v>1.109</v>
      </c>
      <c r="X4" s="38">
        <v>1.796</v>
      </c>
      <c r="Y4" s="38">
        <v>2.9889999999999999</v>
      </c>
      <c r="Z4" s="103">
        <v>1.103</v>
      </c>
      <c r="AA4" s="103">
        <v>1.796</v>
      </c>
      <c r="AB4" s="103">
        <v>2.9889999999999999</v>
      </c>
      <c r="AC4" s="38">
        <v>8.8260000000000005</v>
      </c>
      <c r="AD4" s="38">
        <v>8.4760000000000009</v>
      </c>
      <c r="AE4" s="38"/>
      <c r="AF4" s="103">
        <v>8.4760000000000009</v>
      </c>
      <c r="AG4" s="275">
        <v>20.010000000000002</v>
      </c>
      <c r="AH4" s="104">
        <v>480</v>
      </c>
      <c r="AI4" s="56"/>
    </row>
    <row r="5" spans="1:35" ht="20" customHeight="1" x14ac:dyDescent="0.25">
      <c r="B5" s="71">
        <v>453</v>
      </c>
      <c r="C5" s="42" t="s">
        <v>591</v>
      </c>
      <c r="D5" s="68" t="s">
        <v>502</v>
      </c>
      <c r="E5" s="63">
        <v>38783</v>
      </c>
      <c r="F5" s="64" t="s">
        <v>51</v>
      </c>
      <c r="G5" s="64" t="s">
        <v>37</v>
      </c>
      <c r="H5" s="133">
        <v>191.3</v>
      </c>
      <c r="I5" s="133">
        <v>81.5</v>
      </c>
      <c r="J5" s="64">
        <v>247</v>
      </c>
      <c r="K5" s="64">
        <v>305</v>
      </c>
      <c r="L5" s="64">
        <v>321</v>
      </c>
      <c r="M5" s="64">
        <v>329</v>
      </c>
      <c r="N5" s="102">
        <v>58</v>
      </c>
      <c r="O5" s="102">
        <v>74</v>
      </c>
      <c r="P5" s="102">
        <v>82</v>
      </c>
      <c r="Q5" s="38">
        <v>1.1279999999999999</v>
      </c>
      <c r="R5" s="38">
        <v>1.8580000000000001</v>
      </c>
      <c r="S5" s="38">
        <v>3.1859999999999999</v>
      </c>
      <c r="T5" s="38">
        <v>1.153</v>
      </c>
      <c r="U5" s="38">
        <v>1.883</v>
      </c>
      <c r="V5" s="38">
        <v>3.2040000000000002</v>
      </c>
      <c r="W5" s="38">
        <v>1.1559999999999999</v>
      </c>
      <c r="X5" s="38">
        <v>1.8879999999999999</v>
      </c>
      <c r="Y5" s="38">
        <v>3.19</v>
      </c>
      <c r="Z5" s="103">
        <v>1.1279999999999999</v>
      </c>
      <c r="AA5" s="103">
        <v>1.8580000000000001</v>
      </c>
      <c r="AB5" s="103">
        <v>3.1859999999999999</v>
      </c>
      <c r="AC5" s="38">
        <v>8.766</v>
      </c>
      <c r="AD5" s="38">
        <v>8.8930000000000007</v>
      </c>
      <c r="AE5" s="38">
        <v>8.9540000000000006</v>
      </c>
      <c r="AF5" s="103">
        <v>8.766</v>
      </c>
      <c r="AG5" s="275">
        <v>19.04</v>
      </c>
      <c r="AH5" s="104">
        <v>440</v>
      </c>
      <c r="AI5" s="56"/>
    </row>
    <row r="6" spans="1:35" ht="20" customHeight="1" x14ac:dyDescent="0.25">
      <c r="B6" s="71">
        <v>454</v>
      </c>
      <c r="C6" s="42" t="s">
        <v>554</v>
      </c>
      <c r="D6" s="68" t="s">
        <v>592</v>
      </c>
      <c r="E6" s="63">
        <v>38909</v>
      </c>
      <c r="F6" s="64" t="s">
        <v>51</v>
      </c>
      <c r="G6" s="64" t="s">
        <v>33</v>
      </c>
      <c r="H6" s="133">
        <v>186.8</v>
      </c>
      <c r="I6" s="133">
        <v>73.5</v>
      </c>
      <c r="J6" s="64">
        <v>241</v>
      </c>
      <c r="K6" s="64">
        <v>304</v>
      </c>
      <c r="L6" s="64">
        <v>319</v>
      </c>
      <c r="M6" s="64">
        <v>304</v>
      </c>
      <c r="N6" s="102">
        <v>63</v>
      </c>
      <c r="O6" s="102">
        <v>78</v>
      </c>
      <c r="P6" s="102">
        <v>63</v>
      </c>
      <c r="Q6" s="38">
        <v>1.1220000000000001</v>
      </c>
      <c r="R6" s="38">
        <v>1.8420000000000001</v>
      </c>
      <c r="S6" s="38">
        <v>3.0710000000000002</v>
      </c>
      <c r="T6" s="38">
        <v>1.157</v>
      </c>
      <c r="U6" s="38">
        <v>1.883</v>
      </c>
      <c r="V6" s="38">
        <v>3.13</v>
      </c>
      <c r="W6" s="38">
        <v>1.159</v>
      </c>
      <c r="X6" s="38">
        <v>1.875</v>
      </c>
      <c r="Y6" s="38">
        <v>3.0990000000000002</v>
      </c>
      <c r="Z6" s="103">
        <v>1.1220000000000001</v>
      </c>
      <c r="AA6" s="103">
        <v>1.8420000000000001</v>
      </c>
      <c r="AB6" s="103">
        <v>3.0710000000000002</v>
      </c>
      <c r="AC6" s="38">
        <v>8.702</v>
      </c>
      <c r="AD6" s="38">
        <v>8.6780000000000008</v>
      </c>
      <c r="AE6" s="38"/>
      <c r="AF6" s="103">
        <v>8.6780000000000008</v>
      </c>
      <c r="AG6" s="275">
        <v>21.01</v>
      </c>
      <c r="AH6" s="104">
        <v>800</v>
      </c>
      <c r="AI6" s="56"/>
    </row>
    <row r="7" spans="1:35" ht="20" customHeight="1" x14ac:dyDescent="0.25">
      <c r="B7" s="71">
        <v>455</v>
      </c>
      <c r="C7" s="42" t="s">
        <v>152</v>
      </c>
      <c r="D7" s="68" t="s">
        <v>514</v>
      </c>
      <c r="E7" s="63">
        <v>38720</v>
      </c>
      <c r="F7" s="64" t="s">
        <v>51</v>
      </c>
      <c r="G7" s="64" t="s">
        <v>40</v>
      </c>
      <c r="H7" s="133">
        <v>198.3</v>
      </c>
      <c r="I7" s="133">
        <v>83.2</v>
      </c>
      <c r="J7" s="64">
        <v>264</v>
      </c>
      <c r="K7" s="64">
        <v>322</v>
      </c>
      <c r="L7" s="64">
        <v>334</v>
      </c>
      <c r="M7" s="64">
        <v>330</v>
      </c>
      <c r="N7" s="102">
        <v>58</v>
      </c>
      <c r="O7" s="102">
        <v>70</v>
      </c>
      <c r="P7" s="102">
        <v>66</v>
      </c>
      <c r="Q7" s="38">
        <v>1.165</v>
      </c>
      <c r="R7" s="38">
        <v>1.9390000000000001</v>
      </c>
      <c r="S7" s="38">
        <v>3.319</v>
      </c>
      <c r="T7" s="38">
        <v>1.202</v>
      </c>
      <c r="U7" s="38">
        <v>1.976</v>
      </c>
      <c r="V7" s="38">
        <v>3.3460000000000001</v>
      </c>
      <c r="W7" s="38">
        <v>1.1719999999999999</v>
      </c>
      <c r="X7" s="38">
        <v>1.9450000000000001</v>
      </c>
      <c r="Y7" s="38">
        <v>3.3140000000000001</v>
      </c>
      <c r="Z7" s="103">
        <v>1.165</v>
      </c>
      <c r="AA7" s="103">
        <v>1.9390000000000001</v>
      </c>
      <c r="AB7" s="103">
        <v>3.3140000000000001</v>
      </c>
      <c r="AC7" s="38">
        <v>9.1020000000000003</v>
      </c>
      <c r="AD7" s="38">
        <v>9.0809999999999995</v>
      </c>
      <c r="AE7" s="38">
        <v>9.1</v>
      </c>
      <c r="AF7" s="103">
        <v>9.0809999999999995</v>
      </c>
      <c r="AG7" s="275">
        <v>20.02</v>
      </c>
      <c r="AH7" s="104">
        <v>520</v>
      </c>
      <c r="AI7" s="56"/>
    </row>
    <row r="8" spans="1:35" ht="20" customHeight="1" x14ac:dyDescent="0.25">
      <c r="B8" s="71">
        <v>456</v>
      </c>
      <c r="C8" s="42" t="s">
        <v>181</v>
      </c>
      <c r="D8" s="68" t="s">
        <v>593</v>
      </c>
      <c r="E8" s="63">
        <v>38853</v>
      </c>
      <c r="F8" s="64" t="s">
        <v>51</v>
      </c>
      <c r="G8" s="64" t="s">
        <v>35</v>
      </c>
      <c r="H8" s="133">
        <v>172.6</v>
      </c>
      <c r="I8" s="133">
        <v>61.4</v>
      </c>
      <c r="J8" s="64">
        <v>226</v>
      </c>
      <c r="K8" s="64">
        <v>291</v>
      </c>
      <c r="L8" s="64">
        <v>297</v>
      </c>
      <c r="M8" s="64">
        <v>306</v>
      </c>
      <c r="N8" s="102">
        <v>65</v>
      </c>
      <c r="O8" s="102">
        <v>71</v>
      </c>
      <c r="P8" s="102">
        <v>80</v>
      </c>
      <c r="Q8" s="38">
        <v>1.1459999999999999</v>
      </c>
      <c r="R8" s="38">
        <v>1.8819999999999999</v>
      </c>
      <c r="S8" s="38">
        <v>3.1309999999999998</v>
      </c>
      <c r="T8" s="38">
        <v>1.169</v>
      </c>
      <c r="U8" s="38">
        <v>1.905</v>
      </c>
      <c r="V8" s="38">
        <v>3.153</v>
      </c>
      <c r="W8" s="38">
        <v>1.2030000000000001</v>
      </c>
      <c r="X8" s="38">
        <v>1.9119999999999999</v>
      </c>
      <c r="Y8" s="38">
        <v>3.1880000000000002</v>
      </c>
      <c r="Z8" s="103">
        <v>1.1459999999999999</v>
      </c>
      <c r="AA8" s="103">
        <v>1.8819999999999999</v>
      </c>
      <c r="AB8" s="103">
        <v>3.1309999999999998</v>
      </c>
      <c r="AC8" s="38">
        <v>8.7629999999999999</v>
      </c>
      <c r="AD8" s="38">
        <v>8.5389999999999997</v>
      </c>
      <c r="AE8" s="38">
        <v>8.3960000000000008</v>
      </c>
      <c r="AF8" s="103">
        <v>8.3960000000000008</v>
      </c>
      <c r="AG8" s="275">
        <v>20.010000000000002</v>
      </c>
      <c r="AH8" s="104">
        <v>480</v>
      </c>
      <c r="AI8" s="56"/>
    </row>
    <row r="9" spans="1:35" ht="20" customHeight="1" x14ac:dyDescent="0.25">
      <c r="B9" s="71">
        <v>457</v>
      </c>
      <c r="C9" s="42" t="s">
        <v>246</v>
      </c>
      <c r="D9" s="68" t="s">
        <v>594</v>
      </c>
      <c r="E9" s="63">
        <v>38975</v>
      </c>
      <c r="F9" s="64" t="s">
        <v>51</v>
      </c>
      <c r="G9" s="64" t="s">
        <v>35</v>
      </c>
      <c r="H9" s="133">
        <v>180.4</v>
      </c>
      <c r="I9" s="133">
        <v>70.099999999999994</v>
      </c>
      <c r="J9" s="64">
        <v>235</v>
      </c>
      <c r="K9" s="64">
        <v>297</v>
      </c>
      <c r="L9" s="64">
        <v>315</v>
      </c>
      <c r="M9" s="64">
        <v>306</v>
      </c>
      <c r="N9" s="102">
        <v>62</v>
      </c>
      <c r="O9" s="102">
        <v>80</v>
      </c>
      <c r="P9" s="102">
        <v>71</v>
      </c>
      <c r="Q9" s="38">
        <v>1.1970000000000001</v>
      </c>
      <c r="R9" s="38">
        <v>1.9119999999999999</v>
      </c>
      <c r="S9" s="38">
        <v>3.1269999999999998</v>
      </c>
      <c r="T9" s="38">
        <v>1.147</v>
      </c>
      <c r="U9" s="38">
        <v>1.867</v>
      </c>
      <c r="V9" s="38">
        <v>3.0790000000000002</v>
      </c>
      <c r="W9" s="38"/>
      <c r="X9" s="38"/>
      <c r="Y9" s="38"/>
      <c r="Z9" s="103">
        <v>1.147</v>
      </c>
      <c r="AA9" s="103">
        <v>1.867</v>
      </c>
      <c r="AB9" s="103">
        <v>3.0790000000000002</v>
      </c>
      <c r="AC9" s="38">
        <v>8.2270000000000003</v>
      </c>
      <c r="AD9" s="38">
        <v>8.08</v>
      </c>
      <c r="AE9" s="38">
        <v>8.14</v>
      </c>
      <c r="AF9" s="103">
        <v>8.08</v>
      </c>
      <c r="AG9" s="275">
        <v>21.03</v>
      </c>
      <c r="AH9" s="104">
        <v>880</v>
      </c>
      <c r="AI9" s="56"/>
    </row>
    <row r="10" spans="1:35" ht="20" customHeight="1" x14ac:dyDescent="0.25">
      <c r="B10" s="71">
        <v>458</v>
      </c>
      <c r="C10" s="42" t="s">
        <v>387</v>
      </c>
      <c r="D10" s="68" t="s">
        <v>595</v>
      </c>
      <c r="E10" s="63">
        <v>38733</v>
      </c>
      <c r="F10" s="64" t="s">
        <v>51</v>
      </c>
      <c r="G10" s="64" t="s">
        <v>35</v>
      </c>
      <c r="H10" s="133">
        <v>174.2</v>
      </c>
      <c r="I10" s="133">
        <v>60</v>
      </c>
      <c r="J10" s="64">
        <v>229</v>
      </c>
      <c r="K10" s="64">
        <v>290</v>
      </c>
      <c r="L10" s="64">
        <v>303</v>
      </c>
      <c r="M10" s="64">
        <v>295</v>
      </c>
      <c r="N10" s="102">
        <v>61</v>
      </c>
      <c r="O10" s="102">
        <v>74</v>
      </c>
      <c r="P10" s="102">
        <v>66</v>
      </c>
      <c r="Q10" s="38">
        <v>1.2749999999999999</v>
      </c>
      <c r="R10" s="38">
        <v>2.0070000000000001</v>
      </c>
      <c r="S10" s="38">
        <v>3.3069999999999999</v>
      </c>
      <c r="T10" s="38">
        <v>1.288</v>
      </c>
      <c r="U10" s="38">
        <v>2.0150000000000001</v>
      </c>
      <c r="V10" s="38">
        <v>3.3130000000000002</v>
      </c>
      <c r="W10" s="38">
        <v>1.3009999999999999</v>
      </c>
      <c r="X10" s="38">
        <v>2.044</v>
      </c>
      <c r="Y10" s="38">
        <v>3.3940000000000001</v>
      </c>
      <c r="Z10" s="103">
        <v>1.2749999999999999</v>
      </c>
      <c r="AA10" s="103">
        <v>2.0070000000000001</v>
      </c>
      <c r="AB10" s="103">
        <v>3.3069999999999999</v>
      </c>
      <c r="AC10" s="38">
        <v>8.5540000000000003</v>
      </c>
      <c r="AD10" s="38"/>
      <c r="AE10" s="38"/>
      <c r="AF10" s="103">
        <v>8.5540000000000003</v>
      </c>
      <c r="AG10" s="275">
        <v>20.02</v>
      </c>
      <c r="AH10" s="104">
        <v>520</v>
      </c>
      <c r="AI10" s="56"/>
    </row>
    <row r="11" spans="1:35" ht="20" customHeight="1" x14ac:dyDescent="0.25">
      <c r="B11" s="71">
        <v>459</v>
      </c>
      <c r="C11" s="42" t="s">
        <v>596</v>
      </c>
      <c r="D11" s="68" t="s">
        <v>234</v>
      </c>
      <c r="E11" s="63">
        <v>38734</v>
      </c>
      <c r="F11" s="64" t="s">
        <v>51</v>
      </c>
      <c r="G11" s="64" t="s">
        <v>28</v>
      </c>
      <c r="H11" s="133">
        <v>186.1</v>
      </c>
      <c r="I11" s="133">
        <v>73.2</v>
      </c>
      <c r="J11" s="64">
        <v>248</v>
      </c>
      <c r="K11" s="64">
        <v>310</v>
      </c>
      <c r="L11" s="64">
        <v>322</v>
      </c>
      <c r="M11" s="64">
        <v>311</v>
      </c>
      <c r="N11" s="102">
        <v>62</v>
      </c>
      <c r="O11" s="102">
        <v>74</v>
      </c>
      <c r="P11" s="102">
        <v>63</v>
      </c>
      <c r="Q11" s="38">
        <v>1.0980000000000001</v>
      </c>
      <c r="R11" s="38">
        <v>1.8029999999999999</v>
      </c>
      <c r="S11" s="38">
        <v>3.0089999999999999</v>
      </c>
      <c r="T11" s="38">
        <v>1.1160000000000001</v>
      </c>
      <c r="U11" s="38">
        <v>1.8120000000000001</v>
      </c>
      <c r="V11" s="38">
        <v>3.0139999999999998</v>
      </c>
      <c r="W11" s="38">
        <v>1.1259999999999999</v>
      </c>
      <c r="X11" s="38">
        <v>1.8280000000000001</v>
      </c>
      <c r="Y11" s="38">
        <v>3.024</v>
      </c>
      <c r="Z11" s="103">
        <v>1.0980000000000001</v>
      </c>
      <c r="AA11" s="103">
        <v>1.8029999999999999</v>
      </c>
      <c r="AB11" s="103">
        <v>3.0089999999999999</v>
      </c>
      <c r="AC11" s="38">
        <v>8.43</v>
      </c>
      <c r="AD11" s="38">
        <v>8.4109999999999996</v>
      </c>
      <c r="AE11" s="38">
        <v>8.6449999999999996</v>
      </c>
      <c r="AF11" s="103">
        <v>8.4109999999999996</v>
      </c>
      <c r="AG11" s="275">
        <v>20.059999999999999</v>
      </c>
      <c r="AH11" s="104">
        <v>680</v>
      </c>
      <c r="AI11" s="56"/>
    </row>
    <row r="12" spans="1:35" ht="20" customHeight="1" x14ac:dyDescent="0.25">
      <c r="B12" s="71">
        <v>460</v>
      </c>
      <c r="C12" s="42" t="s">
        <v>373</v>
      </c>
      <c r="D12" s="68" t="s">
        <v>597</v>
      </c>
      <c r="E12" s="63">
        <v>38819</v>
      </c>
      <c r="F12" s="64" t="s">
        <v>51</v>
      </c>
      <c r="G12" s="64" t="s">
        <v>29</v>
      </c>
      <c r="H12" s="133">
        <v>189.4</v>
      </c>
      <c r="I12" s="133">
        <v>84.3</v>
      </c>
      <c r="J12" s="64">
        <v>255</v>
      </c>
      <c r="K12" s="64">
        <v>314</v>
      </c>
      <c r="L12" s="64">
        <v>330</v>
      </c>
      <c r="M12" s="64">
        <v>316</v>
      </c>
      <c r="N12" s="102">
        <v>59</v>
      </c>
      <c r="O12" s="102">
        <v>75</v>
      </c>
      <c r="P12" s="102">
        <v>61</v>
      </c>
      <c r="Q12" s="38">
        <v>1.0669999999999999</v>
      </c>
      <c r="R12" s="38">
        <v>1.825</v>
      </c>
      <c r="S12" s="38">
        <v>3.085</v>
      </c>
      <c r="T12" s="38">
        <v>1.1719999999999999</v>
      </c>
      <c r="U12" s="38">
        <v>1.89</v>
      </c>
      <c r="V12" s="38">
        <v>3.125</v>
      </c>
      <c r="W12" s="38">
        <v>1.141</v>
      </c>
      <c r="X12" s="38">
        <v>1.857</v>
      </c>
      <c r="Y12" s="38">
        <v>3.0939999999999999</v>
      </c>
      <c r="Z12" s="103">
        <v>1.0669999999999999</v>
      </c>
      <c r="AA12" s="103">
        <v>1.825</v>
      </c>
      <c r="AB12" s="103">
        <v>3.085</v>
      </c>
      <c r="AC12" s="38">
        <v>8.5950000000000006</v>
      </c>
      <c r="AD12" s="38">
        <v>8.7780000000000005</v>
      </c>
      <c r="AE12" s="38"/>
      <c r="AF12" s="103">
        <v>8.5950000000000006</v>
      </c>
      <c r="AG12" s="275">
        <v>20.05</v>
      </c>
      <c r="AH12" s="104">
        <v>640</v>
      </c>
      <c r="AI12" s="56"/>
    </row>
    <row r="13" spans="1:35" ht="20" customHeight="1" x14ac:dyDescent="0.25">
      <c r="B13" s="71">
        <v>461</v>
      </c>
      <c r="C13" s="42" t="s">
        <v>598</v>
      </c>
      <c r="D13" s="68" t="s">
        <v>599</v>
      </c>
      <c r="E13" s="63">
        <v>38732</v>
      </c>
      <c r="F13" s="64" t="s">
        <v>51</v>
      </c>
      <c r="G13" s="64" t="s">
        <v>60</v>
      </c>
      <c r="H13" s="133">
        <v>177.1</v>
      </c>
      <c r="I13" s="133">
        <v>62.9</v>
      </c>
      <c r="J13" s="64">
        <v>234</v>
      </c>
      <c r="K13" s="64">
        <v>298</v>
      </c>
      <c r="L13" s="64">
        <v>317</v>
      </c>
      <c r="M13" s="64">
        <v>315</v>
      </c>
      <c r="N13" s="102">
        <v>64</v>
      </c>
      <c r="O13" s="102">
        <v>83</v>
      </c>
      <c r="P13" s="102">
        <v>81</v>
      </c>
      <c r="Q13" s="38">
        <v>1.194</v>
      </c>
      <c r="R13" s="38">
        <v>1.8819999999999999</v>
      </c>
      <c r="S13" s="38">
        <v>3.0659999999999998</v>
      </c>
      <c r="T13" s="38">
        <v>1.2010000000000001</v>
      </c>
      <c r="U13" s="38">
        <v>1.891</v>
      </c>
      <c r="V13" s="38">
        <v>3.0760000000000001</v>
      </c>
      <c r="W13" s="38">
        <v>1.2</v>
      </c>
      <c r="X13" s="38">
        <v>1.897</v>
      </c>
      <c r="Y13" s="38">
        <v>3.085</v>
      </c>
      <c r="Z13" s="103">
        <v>1.194</v>
      </c>
      <c r="AA13" s="103">
        <v>1.8819999999999999</v>
      </c>
      <c r="AB13" s="103">
        <v>3.0659999999999998</v>
      </c>
      <c r="AC13" s="38">
        <v>8.5180000000000007</v>
      </c>
      <c r="AD13" s="38">
        <v>8.5660000000000007</v>
      </c>
      <c r="AE13" s="38">
        <v>8.5</v>
      </c>
      <c r="AF13" s="103">
        <v>8.5</v>
      </c>
      <c r="AG13" s="275">
        <v>20.07</v>
      </c>
      <c r="AH13" s="104">
        <v>720</v>
      </c>
      <c r="AI13" s="56"/>
    </row>
    <row r="14" spans="1:35" ht="20" customHeight="1" x14ac:dyDescent="0.25">
      <c r="B14" s="71">
        <v>462</v>
      </c>
      <c r="C14" s="42" t="s">
        <v>97</v>
      </c>
      <c r="D14" s="68" t="s">
        <v>541</v>
      </c>
      <c r="E14" s="63">
        <v>38579</v>
      </c>
      <c r="F14" s="64" t="s">
        <v>51</v>
      </c>
      <c r="G14" s="64" t="s">
        <v>28</v>
      </c>
      <c r="H14" s="133">
        <v>184.5</v>
      </c>
      <c r="I14" s="133">
        <v>78.7</v>
      </c>
      <c r="J14" s="64">
        <v>244</v>
      </c>
      <c r="K14" s="64">
        <v>310</v>
      </c>
      <c r="L14" s="64">
        <v>298</v>
      </c>
      <c r="M14" s="64">
        <v>322</v>
      </c>
      <c r="N14" s="102">
        <v>66</v>
      </c>
      <c r="O14" s="102">
        <v>54</v>
      </c>
      <c r="P14" s="102">
        <v>78</v>
      </c>
      <c r="Q14" s="38">
        <v>1.179</v>
      </c>
      <c r="R14" s="38">
        <v>1.8879999999999999</v>
      </c>
      <c r="S14" s="38">
        <v>3.0790000000000002</v>
      </c>
      <c r="T14" s="38">
        <v>1.181</v>
      </c>
      <c r="U14" s="38">
        <v>1.8759999999999999</v>
      </c>
      <c r="V14" s="38">
        <v>3.05</v>
      </c>
      <c r="W14" s="38"/>
      <c r="X14" s="38"/>
      <c r="Y14" s="38"/>
      <c r="Z14" s="103">
        <v>1.179</v>
      </c>
      <c r="AA14" s="103">
        <v>1.8759999999999999</v>
      </c>
      <c r="AB14" s="103">
        <v>3.05</v>
      </c>
      <c r="AC14" s="38">
        <v>9.1579999999999995</v>
      </c>
      <c r="AD14" s="38">
        <v>9.0289999999999999</v>
      </c>
      <c r="AE14" s="38"/>
      <c r="AF14" s="103">
        <v>9.0289999999999999</v>
      </c>
      <c r="AG14" s="275">
        <v>20.04</v>
      </c>
      <c r="AH14" s="104">
        <v>600</v>
      </c>
      <c r="AI14" s="56"/>
    </row>
    <row r="15" spans="1:35" ht="20" customHeight="1" x14ac:dyDescent="0.25">
      <c r="B15" s="71">
        <v>463</v>
      </c>
      <c r="C15" s="42" t="s">
        <v>192</v>
      </c>
      <c r="D15" s="68" t="s">
        <v>600</v>
      </c>
      <c r="E15" s="63">
        <v>38435</v>
      </c>
      <c r="F15" s="64" t="s">
        <v>51</v>
      </c>
      <c r="G15" s="64" t="s">
        <v>29</v>
      </c>
      <c r="H15" s="133">
        <v>190.3</v>
      </c>
      <c r="I15" s="133">
        <v>80.099999999999994</v>
      </c>
      <c r="J15" s="64">
        <v>252</v>
      </c>
      <c r="K15" s="64">
        <v>305</v>
      </c>
      <c r="L15" s="64">
        <v>326</v>
      </c>
      <c r="M15" s="64">
        <v>330</v>
      </c>
      <c r="N15" s="102">
        <v>53</v>
      </c>
      <c r="O15" s="102">
        <v>74</v>
      </c>
      <c r="P15" s="102">
        <v>78</v>
      </c>
      <c r="Q15" s="38">
        <v>1.145</v>
      </c>
      <c r="R15" s="38">
        <v>1.8560000000000001</v>
      </c>
      <c r="S15" s="38">
        <v>3.1059999999999999</v>
      </c>
      <c r="T15" s="38">
        <v>1.1479999999999999</v>
      </c>
      <c r="U15" s="38">
        <v>1.8640000000000001</v>
      </c>
      <c r="V15" s="38">
        <v>3.1019999999999999</v>
      </c>
      <c r="W15" s="38">
        <v>1.1779999999999999</v>
      </c>
      <c r="X15" s="38">
        <v>1.89</v>
      </c>
      <c r="Y15" s="38">
        <v>3.1339999999999999</v>
      </c>
      <c r="Z15" s="103">
        <v>1.145</v>
      </c>
      <c r="AA15" s="103">
        <v>1.8560000000000001</v>
      </c>
      <c r="AB15" s="103">
        <v>3.1019999999999999</v>
      </c>
      <c r="AC15" s="38">
        <v>8.9570000000000007</v>
      </c>
      <c r="AD15" s="38">
        <v>8.7200000000000006</v>
      </c>
      <c r="AE15" s="38">
        <v>8.7010000000000005</v>
      </c>
      <c r="AF15" s="103">
        <v>8.7010000000000005</v>
      </c>
      <c r="AG15" s="275">
        <v>20.010000000000002</v>
      </c>
      <c r="AH15" s="104">
        <v>480</v>
      </c>
      <c r="AI15" s="56"/>
    </row>
    <row r="16" spans="1:35" ht="20" customHeight="1" x14ac:dyDescent="0.25">
      <c r="B16" s="71">
        <v>464</v>
      </c>
      <c r="C16" s="42" t="s">
        <v>192</v>
      </c>
      <c r="D16" s="68" t="s">
        <v>601</v>
      </c>
      <c r="E16" s="63">
        <v>38164</v>
      </c>
      <c r="F16" s="64" t="s">
        <v>51</v>
      </c>
      <c r="G16" s="64" t="s">
        <v>34</v>
      </c>
      <c r="H16" s="133">
        <v>191</v>
      </c>
      <c r="I16" s="133">
        <v>95.3</v>
      </c>
      <c r="J16" s="64">
        <v>255</v>
      </c>
      <c r="K16" s="64">
        <v>318</v>
      </c>
      <c r="L16" s="64">
        <v>326</v>
      </c>
      <c r="M16" s="64">
        <v>316</v>
      </c>
      <c r="N16" s="102">
        <v>63</v>
      </c>
      <c r="O16" s="102">
        <v>71</v>
      </c>
      <c r="P16" s="102">
        <v>61</v>
      </c>
      <c r="Q16" s="38">
        <v>1.2270000000000001</v>
      </c>
      <c r="R16" s="38">
        <v>1.95</v>
      </c>
      <c r="S16" s="38">
        <v>3.198</v>
      </c>
      <c r="T16" s="38">
        <v>1.218</v>
      </c>
      <c r="U16" s="38">
        <v>1.9410000000000001</v>
      </c>
      <c r="V16" s="38">
        <v>3.2229999999999999</v>
      </c>
      <c r="W16" s="38">
        <v>1.179</v>
      </c>
      <c r="X16" s="38">
        <v>1.9019999999999999</v>
      </c>
      <c r="Y16" s="38">
        <v>3.177</v>
      </c>
      <c r="Z16" s="103">
        <v>1.179</v>
      </c>
      <c r="AA16" s="103">
        <v>1.9019999999999999</v>
      </c>
      <c r="AB16" s="103">
        <v>3.177</v>
      </c>
      <c r="AC16" s="38">
        <v>8.9659999999999993</v>
      </c>
      <c r="AD16" s="38">
        <v>8.7349999999999994</v>
      </c>
      <c r="AE16" s="38">
        <v>8.6120000000000001</v>
      </c>
      <c r="AF16" s="103">
        <v>8.6120000000000001</v>
      </c>
      <c r="AG16" s="275">
        <v>20.07</v>
      </c>
      <c r="AH16" s="104">
        <v>720</v>
      </c>
      <c r="AI16" s="56"/>
    </row>
    <row r="17" spans="2:35" ht="20" customHeight="1" x14ac:dyDescent="0.25">
      <c r="B17" s="71">
        <v>465</v>
      </c>
      <c r="C17" s="42" t="s">
        <v>243</v>
      </c>
      <c r="D17" s="68" t="s">
        <v>602</v>
      </c>
      <c r="E17" s="63">
        <v>38195</v>
      </c>
      <c r="F17" s="64" t="s">
        <v>51</v>
      </c>
      <c r="G17" s="64" t="s">
        <v>37</v>
      </c>
      <c r="H17" s="133">
        <v>192.3</v>
      </c>
      <c r="I17" s="133">
        <v>87.9</v>
      </c>
      <c r="J17" s="64">
        <v>254</v>
      </c>
      <c r="K17" s="64">
        <v>321</v>
      </c>
      <c r="L17" s="64">
        <v>332</v>
      </c>
      <c r="M17" s="64">
        <v>337</v>
      </c>
      <c r="N17" s="102">
        <v>67</v>
      </c>
      <c r="O17" s="102">
        <v>78</v>
      </c>
      <c r="P17" s="102">
        <v>83</v>
      </c>
      <c r="Q17" s="38">
        <v>1.131</v>
      </c>
      <c r="R17" s="38">
        <v>1.8660000000000001</v>
      </c>
      <c r="S17" s="38">
        <v>3.1509999999999998</v>
      </c>
      <c r="T17" s="38">
        <v>1.141</v>
      </c>
      <c r="U17" s="38">
        <v>1.899</v>
      </c>
      <c r="V17" s="38">
        <v>3.177</v>
      </c>
      <c r="W17" s="38">
        <v>1.1890000000000001</v>
      </c>
      <c r="X17" s="38">
        <v>1.9339999999999999</v>
      </c>
      <c r="Y17" s="38">
        <v>3.2250000000000001</v>
      </c>
      <c r="Z17" s="103">
        <v>1.131</v>
      </c>
      <c r="AA17" s="103">
        <v>1.8660000000000001</v>
      </c>
      <c r="AB17" s="103">
        <v>3.1509999999999998</v>
      </c>
      <c r="AC17" s="38">
        <v>8.7189999999999994</v>
      </c>
      <c r="AD17" s="38">
        <v>8.5540000000000003</v>
      </c>
      <c r="AE17" s="38"/>
      <c r="AF17" s="103">
        <v>8.5540000000000003</v>
      </c>
      <c r="AG17" s="275">
        <v>20.07</v>
      </c>
      <c r="AH17" s="104">
        <v>720</v>
      </c>
      <c r="AI17" s="56"/>
    </row>
    <row r="18" spans="2:35" ht="20" customHeight="1" x14ac:dyDescent="0.25">
      <c r="B18" s="71">
        <v>466</v>
      </c>
      <c r="C18" s="42" t="s">
        <v>445</v>
      </c>
      <c r="D18" s="68" t="s">
        <v>603</v>
      </c>
      <c r="E18" s="63">
        <v>38442</v>
      </c>
      <c r="F18" s="64" t="s">
        <v>51</v>
      </c>
      <c r="G18" s="64" t="s">
        <v>34</v>
      </c>
      <c r="H18" s="133">
        <v>192.3</v>
      </c>
      <c r="I18" s="133">
        <v>92.4</v>
      </c>
      <c r="J18" s="64">
        <v>255</v>
      </c>
      <c r="K18" s="64">
        <v>322</v>
      </c>
      <c r="L18" s="64">
        <v>325</v>
      </c>
      <c r="M18" s="64">
        <v>322</v>
      </c>
      <c r="N18" s="102">
        <v>67</v>
      </c>
      <c r="O18" s="102">
        <v>70</v>
      </c>
      <c r="P18" s="102">
        <v>67</v>
      </c>
      <c r="Q18" s="38">
        <v>1.1830000000000001</v>
      </c>
      <c r="R18" s="38">
        <v>1.8540000000000001</v>
      </c>
      <c r="S18" s="38">
        <v>3.0579999999999998</v>
      </c>
      <c r="T18" s="38">
        <v>1.2090000000000001</v>
      </c>
      <c r="U18" s="38">
        <v>1.877</v>
      </c>
      <c r="V18" s="38">
        <v>3.0590000000000002</v>
      </c>
      <c r="W18" s="38">
        <v>1.1359999999999999</v>
      </c>
      <c r="X18" s="38">
        <v>1.821</v>
      </c>
      <c r="Y18" s="38">
        <v>2.9860000000000002</v>
      </c>
      <c r="Z18" s="103">
        <v>1.1359999999999999</v>
      </c>
      <c r="AA18" s="103">
        <v>1.821</v>
      </c>
      <c r="AB18" s="103">
        <v>2.9860000000000002</v>
      </c>
      <c r="AC18" s="38">
        <v>8.4429999999999996</v>
      </c>
      <c r="AD18" s="38">
        <v>8.4559999999999995</v>
      </c>
      <c r="AE18" s="38"/>
      <c r="AF18" s="103">
        <v>8.4429999999999996</v>
      </c>
      <c r="AG18" s="275">
        <v>20.05</v>
      </c>
      <c r="AH18" s="104">
        <v>640</v>
      </c>
      <c r="AI18" s="56"/>
    </row>
    <row r="19" spans="2:35" ht="20" customHeight="1" x14ac:dyDescent="0.25">
      <c r="B19" s="71">
        <v>467</v>
      </c>
      <c r="C19" s="42" t="s">
        <v>604</v>
      </c>
      <c r="D19" s="68" t="s">
        <v>603</v>
      </c>
      <c r="E19" s="63">
        <v>38932</v>
      </c>
      <c r="F19" s="64" t="s">
        <v>51</v>
      </c>
      <c r="G19" s="64" t="s">
        <v>37</v>
      </c>
      <c r="H19" s="133">
        <v>191.3</v>
      </c>
      <c r="I19" s="133">
        <v>87.9</v>
      </c>
      <c r="J19" s="64">
        <v>249</v>
      </c>
      <c r="K19" s="64">
        <v>307</v>
      </c>
      <c r="L19" s="64">
        <v>317</v>
      </c>
      <c r="M19" s="64">
        <v>305</v>
      </c>
      <c r="N19" s="102">
        <v>58</v>
      </c>
      <c r="O19" s="102">
        <v>68</v>
      </c>
      <c r="P19" s="102">
        <v>56</v>
      </c>
      <c r="Q19" s="38">
        <v>1.2070000000000001</v>
      </c>
      <c r="R19" s="38">
        <v>1.88</v>
      </c>
      <c r="S19" s="38">
        <v>3.105</v>
      </c>
      <c r="T19" s="38">
        <v>1.175</v>
      </c>
      <c r="U19" s="38">
        <v>1.89</v>
      </c>
      <c r="V19" s="38">
        <v>3.1219999999999999</v>
      </c>
      <c r="W19" s="38">
        <v>1.173</v>
      </c>
      <c r="X19" s="38">
        <v>1.883</v>
      </c>
      <c r="Y19" s="38">
        <v>3.09</v>
      </c>
      <c r="Z19" s="103">
        <v>1.173</v>
      </c>
      <c r="AA19" s="103">
        <v>1.88</v>
      </c>
      <c r="AB19" s="103">
        <v>3.09</v>
      </c>
      <c r="AC19" s="38">
        <v>8.4469999999999992</v>
      </c>
      <c r="AD19" s="38">
        <v>8.4450000000000003</v>
      </c>
      <c r="AE19" s="38"/>
      <c r="AF19" s="103">
        <v>8.4450000000000003</v>
      </c>
      <c r="AG19" s="275">
        <v>20.07</v>
      </c>
      <c r="AH19" s="104">
        <v>720</v>
      </c>
      <c r="AI19" s="56"/>
    </row>
    <row r="20" spans="2:35" ht="20" customHeight="1" x14ac:dyDescent="0.25">
      <c r="B20" s="71">
        <v>468</v>
      </c>
      <c r="C20" s="42" t="s">
        <v>233</v>
      </c>
      <c r="D20" s="68" t="s">
        <v>477</v>
      </c>
      <c r="E20" s="63">
        <v>38386</v>
      </c>
      <c r="F20" s="64" t="s">
        <v>51</v>
      </c>
      <c r="G20" s="64" t="s">
        <v>33</v>
      </c>
      <c r="H20" s="133">
        <v>184.9</v>
      </c>
      <c r="I20" s="133">
        <v>75.8</v>
      </c>
      <c r="J20" s="64">
        <v>247</v>
      </c>
      <c r="K20" s="64">
        <v>308</v>
      </c>
      <c r="L20" s="64">
        <v>316</v>
      </c>
      <c r="M20" s="64">
        <v>322</v>
      </c>
      <c r="N20" s="102">
        <v>61</v>
      </c>
      <c r="O20" s="102">
        <v>69</v>
      </c>
      <c r="P20" s="102">
        <v>75</v>
      </c>
      <c r="Q20" s="38">
        <v>1.173</v>
      </c>
      <c r="R20" s="38">
        <v>1.8680000000000001</v>
      </c>
      <c r="S20" s="38">
        <v>3.129</v>
      </c>
      <c r="T20" s="38">
        <v>1.127</v>
      </c>
      <c r="U20" s="38">
        <v>1.8280000000000001</v>
      </c>
      <c r="V20" s="38">
        <v>3.032</v>
      </c>
      <c r="W20" s="38"/>
      <c r="X20" s="38"/>
      <c r="Y20" s="38"/>
      <c r="Z20" s="103">
        <v>1.127</v>
      </c>
      <c r="AA20" s="103">
        <v>1.8280000000000001</v>
      </c>
      <c r="AB20" s="103">
        <v>3.032</v>
      </c>
      <c r="AC20" s="38">
        <v>9.141</v>
      </c>
      <c r="AD20" s="38">
        <v>8.7880000000000003</v>
      </c>
      <c r="AE20" s="38">
        <v>8.9879999999999995</v>
      </c>
      <c r="AF20" s="103">
        <v>8.7880000000000003</v>
      </c>
      <c r="AG20" s="275">
        <v>20.04</v>
      </c>
      <c r="AH20" s="104">
        <v>600</v>
      </c>
      <c r="AI20" s="56"/>
    </row>
    <row r="21" spans="2:35" ht="20" customHeight="1" x14ac:dyDescent="0.25">
      <c r="B21" s="71">
        <v>469</v>
      </c>
      <c r="C21" s="42" t="s">
        <v>207</v>
      </c>
      <c r="D21" s="68" t="s">
        <v>605</v>
      </c>
      <c r="E21" s="63">
        <v>38362</v>
      </c>
      <c r="F21" s="64" t="s">
        <v>51</v>
      </c>
      <c r="G21" s="64" t="s">
        <v>61</v>
      </c>
      <c r="H21" s="133">
        <v>180.5</v>
      </c>
      <c r="I21" s="133">
        <v>78.2</v>
      </c>
      <c r="J21" s="64">
        <v>238</v>
      </c>
      <c r="K21" s="64">
        <v>308</v>
      </c>
      <c r="L21" s="64">
        <v>318</v>
      </c>
      <c r="M21" s="64">
        <v>327</v>
      </c>
      <c r="N21" s="102">
        <v>70</v>
      </c>
      <c r="O21" s="102">
        <v>80</v>
      </c>
      <c r="P21" s="102">
        <v>89</v>
      </c>
      <c r="Q21" s="38">
        <v>1.204</v>
      </c>
      <c r="R21" s="38">
        <v>1.893</v>
      </c>
      <c r="S21" s="38">
        <v>3.0760000000000001</v>
      </c>
      <c r="T21" s="38">
        <v>1.353</v>
      </c>
      <c r="U21" s="38">
        <v>2.0449999999999999</v>
      </c>
      <c r="V21" s="38">
        <v>3.21</v>
      </c>
      <c r="W21" s="38">
        <v>1.1459999999999999</v>
      </c>
      <c r="X21" s="38">
        <v>1.8340000000000001</v>
      </c>
      <c r="Y21" s="38">
        <v>2.972</v>
      </c>
      <c r="Z21" s="103">
        <v>1.1459999999999999</v>
      </c>
      <c r="AA21" s="103">
        <v>1.8340000000000001</v>
      </c>
      <c r="AB21" s="103">
        <v>2.972</v>
      </c>
      <c r="AC21" s="38">
        <v>8.1669999999999998</v>
      </c>
      <c r="AD21" s="38">
        <v>7.8979999999999997</v>
      </c>
      <c r="AE21" s="38"/>
      <c r="AF21" s="103">
        <v>7.8979999999999997</v>
      </c>
      <c r="AG21" s="275">
        <v>20.03</v>
      </c>
      <c r="AH21" s="104">
        <v>560</v>
      </c>
      <c r="AI21" s="56"/>
    </row>
    <row r="22" spans="2:35" ht="20" customHeight="1" x14ac:dyDescent="0.25">
      <c r="B22" s="71">
        <v>470</v>
      </c>
      <c r="C22" s="42" t="s">
        <v>237</v>
      </c>
      <c r="D22" s="68" t="s">
        <v>606</v>
      </c>
      <c r="E22" s="63">
        <v>38428</v>
      </c>
      <c r="F22" s="64" t="s">
        <v>51</v>
      </c>
      <c r="G22" s="64" t="s">
        <v>29</v>
      </c>
      <c r="H22" s="133">
        <v>187.9</v>
      </c>
      <c r="I22" s="133">
        <v>81.8</v>
      </c>
      <c r="J22" s="64">
        <v>246</v>
      </c>
      <c r="K22" s="64">
        <v>307</v>
      </c>
      <c r="L22" s="64">
        <v>327</v>
      </c>
      <c r="M22" s="64">
        <v>316</v>
      </c>
      <c r="N22" s="102">
        <v>61</v>
      </c>
      <c r="O22" s="102">
        <v>81</v>
      </c>
      <c r="P22" s="102">
        <v>70</v>
      </c>
      <c r="Q22" s="38">
        <v>1.2010000000000001</v>
      </c>
      <c r="R22" s="38">
        <v>1.919</v>
      </c>
      <c r="S22" s="38">
        <v>3.1859999999999999</v>
      </c>
      <c r="T22" s="38">
        <v>1.1619999999999999</v>
      </c>
      <c r="U22" s="38">
        <v>1.899</v>
      </c>
      <c r="V22" s="38">
        <v>3.1459999999999999</v>
      </c>
      <c r="W22" s="38">
        <v>1.1499999999999999</v>
      </c>
      <c r="X22" s="38">
        <v>1.89</v>
      </c>
      <c r="Y22" s="38">
        <v>3.137</v>
      </c>
      <c r="Z22" s="103">
        <v>1.1499999999999999</v>
      </c>
      <c r="AA22" s="103">
        <v>1.89</v>
      </c>
      <c r="AB22" s="103">
        <v>3.137</v>
      </c>
      <c r="AC22" s="38">
        <v>8.4529999999999994</v>
      </c>
      <c r="AD22" s="38">
        <v>8.4009999999999998</v>
      </c>
      <c r="AE22" s="38"/>
      <c r="AF22" s="103">
        <v>8.4009999999999998</v>
      </c>
      <c r="AG22" s="275">
        <v>21.01</v>
      </c>
      <c r="AH22" s="104">
        <v>800</v>
      </c>
      <c r="AI22" s="56"/>
    </row>
    <row r="23" spans="2:35" ht="20" customHeight="1" x14ac:dyDescent="0.25">
      <c r="B23" s="71">
        <v>471</v>
      </c>
      <c r="C23" s="42" t="s">
        <v>192</v>
      </c>
      <c r="D23" s="68" t="s">
        <v>607</v>
      </c>
      <c r="E23" s="63">
        <v>38402</v>
      </c>
      <c r="F23" s="64" t="s">
        <v>51</v>
      </c>
      <c r="G23" s="64" t="s">
        <v>33</v>
      </c>
      <c r="H23" s="133">
        <v>185.7</v>
      </c>
      <c r="I23" s="133">
        <v>70.3</v>
      </c>
      <c r="J23" s="64">
        <v>245</v>
      </c>
      <c r="K23" s="64">
        <v>297</v>
      </c>
      <c r="L23" s="64">
        <v>318</v>
      </c>
      <c r="M23" s="64">
        <v>319</v>
      </c>
      <c r="N23" s="102">
        <v>52</v>
      </c>
      <c r="O23" s="102">
        <v>73</v>
      </c>
      <c r="P23" s="102">
        <v>74</v>
      </c>
      <c r="Q23" s="38">
        <v>1.1020000000000001</v>
      </c>
      <c r="R23" s="38">
        <v>1.82</v>
      </c>
      <c r="S23" s="38">
        <v>3.06</v>
      </c>
      <c r="T23" s="38">
        <v>1.1060000000000001</v>
      </c>
      <c r="U23" s="38">
        <v>1.8220000000000001</v>
      </c>
      <c r="V23" s="38">
        <v>3.0550000000000002</v>
      </c>
      <c r="W23" s="38">
        <v>1.101</v>
      </c>
      <c r="X23" s="38">
        <v>1.821</v>
      </c>
      <c r="Y23" s="38">
        <v>3.0470000000000002</v>
      </c>
      <c r="Z23" s="103">
        <v>1.101</v>
      </c>
      <c r="AA23" s="103">
        <v>1.82</v>
      </c>
      <c r="AB23" s="103">
        <v>3.0470000000000002</v>
      </c>
      <c r="AC23" s="38">
        <v>8.423</v>
      </c>
      <c r="AD23" s="38">
        <v>8.6679999999999993</v>
      </c>
      <c r="AE23" s="38">
        <v>8.5370000000000008</v>
      </c>
      <c r="AF23" s="103">
        <v>8.423</v>
      </c>
      <c r="AG23" s="275">
        <v>20.079999999999998</v>
      </c>
      <c r="AH23" s="104">
        <v>760</v>
      </c>
      <c r="AI23" s="56"/>
    </row>
    <row r="24" spans="2:35" ht="20" customHeight="1" x14ac:dyDescent="0.25">
      <c r="B24" s="71">
        <v>472</v>
      </c>
      <c r="C24" s="42" t="s">
        <v>608</v>
      </c>
      <c r="D24" s="68" t="s">
        <v>126</v>
      </c>
      <c r="E24" s="63">
        <v>38745</v>
      </c>
      <c r="F24" s="64" t="s">
        <v>51</v>
      </c>
      <c r="G24" s="64" t="s">
        <v>60</v>
      </c>
      <c r="H24" s="133">
        <v>180.6</v>
      </c>
      <c r="I24" s="133">
        <v>68</v>
      </c>
      <c r="J24" s="64">
        <v>234</v>
      </c>
      <c r="K24" s="64">
        <v>294</v>
      </c>
      <c r="L24" s="64">
        <v>305</v>
      </c>
      <c r="M24" s="64">
        <v>316</v>
      </c>
      <c r="N24" s="102">
        <v>60</v>
      </c>
      <c r="O24" s="102">
        <v>71</v>
      </c>
      <c r="P24" s="102">
        <v>82</v>
      </c>
      <c r="Q24" s="38">
        <v>1.264</v>
      </c>
      <c r="R24" s="38">
        <v>1.974</v>
      </c>
      <c r="S24" s="38">
        <v>3.19</v>
      </c>
      <c r="T24" s="38">
        <v>1.204</v>
      </c>
      <c r="U24" s="38">
        <v>1.913</v>
      </c>
      <c r="V24" s="38">
        <v>3.1160000000000001</v>
      </c>
      <c r="W24" s="38">
        <v>1.163</v>
      </c>
      <c r="X24" s="38">
        <v>1.8740000000000001</v>
      </c>
      <c r="Y24" s="38">
        <v>3.06</v>
      </c>
      <c r="Z24" s="103">
        <v>1.163</v>
      </c>
      <c r="AA24" s="103">
        <v>1.8740000000000001</v>
      </c>
      <c r="AB24" s="103">
        <v>3.06</v>
      </c>
      <c r="AC24" s="38">
        <v>8.6880000000000006</v>
      </c>
      <c r="AD24" s="38">
        <v>8.6340000000000003</v>
      </c>
      <c r="AE24" s="38">
        <v>8.8800000000000008</v>
      </c>
      <c r="AF24" s="103">
        <v>8.6340000000000003</v>
      </c>
      <c r="AG24" s="275">
        <v>21.04</v>
      </c>
      <c r="AH24" s="104">
        <v>920</v>
      </c>
      <c r="AI24" s="56"/>
    </row>
    <row r="25" spans="2:35" ht="20" customHeight="1" x14ac:dyDescent="0.25">
      <c r="B25" s="71">
        <v>473</v>
      </c>
      <c r="C25" s="42" t="s">
        <v>145</v>
      </c>
      <c r="D25" s="68" t="s">
        <v>609</v>
      </c>
      <c r="E25" s="63">
        <v>38507</v>
      </c>
      <c r="F25" s="64" t="s">
        <v>51</v>
      </c>
      <c r="G25" s="64" t="s">
        <v>61</v>
      </c>
      <c r="H25" s="133">
        <v>177.3</v>
      </c>
      <c r="I25" s="133">
        <v>72.099999999999994</v>
      </c>
      <c r="J25" s="64">
        <v>226</v>
      </c>
      <c r="K25" s="64">
        <v>291</v>
      </c>
      <c r="L25" s="64">
        <v>296</v>
      </c>
      <c r="M25" s="64">
        <v>309</v>
      </c>
      <c r="N25" s="102">
        <v>65</v>
      </c>
      <c r="O25" s="102">
        <v>70</v>
      </c>
      <c r="P25" s="102">
        <v>83</v>
      </c>
      <c r="Q25" s="38">
        <v>1.2549999999999999</v>
      </c>
      <c r="R25" s="38">
        <v>1.9770000000000001</v>
      </c>
      <c r="S25" s="38">
        <v>3.2250000000000001</v>
      </c>
      <c r="T25" s="38">
        <v>1.232</v>
      </c>
      <c r="U25" s="38">
        <v>1.958</v>
      </c>
      <c r="V25" s="38">
        <v>3.1829999999999998</v>
      </c>
      <c r="W25" s="38">
        <v>1.234</v>
      </c>
      <c r="X25" s="38">
        <v>1.94</v>
      </c>
      <c r="Y25" s="38">
        <v>3.1379999999999999</v>
      </c>
      <c r="Z25" s="103">
        <v>1.232</v>
      </c>
      <c r="AA25" s="103">
        <v>1.94</v>
      </c>
      <c r="AB25" s="103">
        <v>3.1379999999999999</v>
      </c>
      <c r="AC25" s="38">
        <v>8.81</v>
      </c>
      <c r="AD25" s="38">
        <v>8.9019999999999992</v>
      </c>
      <c r="AE25" s="38">
        <v>8.8130000000000006</v>
      </c>
      <c r="AF25" s="103">
        <v>8.81</v>
      </c>
      <c r="AG25" s="275">
        <v>21.08</v>
      </c>
      <c r="AH25" s="104">
        <v>1080</v>
      </c>
      <c r="AI25" s="56"/>
    </row>
    <row r="26" spans="2:35" ht="20" customHeight="1" x14ac:dyDescent="0.25">
      <c r="B26" s="71">
        <v>474</v>
      </c>
      <c r="C26" s="42" t="s">
        <v>610</v>
      </c>
      <c r="D26" s="68" t="s">
        <v>273</v>
      </c>
      <c r="E26" s="63">
        <v>38450</v>
      </c>
      <c r="F26" s="64" t="s">
        <v>51</v>
      </c>
      <c r="G26" s="64" t="s">
        <v>40</v>
      </c>
      <c r="H26" s="133">
        <v>202.9</v>
      </c>
      <c r="I26" s="133">
        <v>91</v>
      </c>
      <c r="J26" s="64">
        <v>270</v>
      </c>
      <c r="K26" s="64">
        <v>335</v>
      </c>
      <c r="L26" s="64">
        <v>346</v>
      </c>
      <c r="M26" s="64">
        <v>337</v>
      </c>
      <c r="N26" s="102">
        <v>65</v>
      </c>
      <c r="O26" s="102">
        <v>76</v>
      </c>
      <c r="P26" s="102">
        <v>67</v>
      </c>
      <c r="Q26" s="38">
        <v>1.1439999999999999</v>
      </c>
      <c r="R26" s="38">
        <v>1.893</v>
      </c>
      <c r="S26" s="38">
        <v>3.1280000000000001</v>
      </c>
      <c r="T26" s="38">
        <v>1.155</v>
      </c>
      <c r="U26" s="38">
        <v>1.8819999999999999</v>
      </c>
      <c r="V26" s="38">
        <v>3.16</v>
      </c>
      <c r="W26" s="38">
        <v>1.19</v>
      </c>
      <c r="X26" s="38">
        <v>1.915</v>
      </c>
      <c r="Y26" s="38">
        <v>3.1419999999999999</v>
      </c>
      <c r="Z26" s="103">
        <v>1.1439999999999999</v>
      </c>
      <c r="AA26" s="103">
        <v>1.8819999999999999</v>
      </c>
      <c r="AB26" s="103">
        <v>3.1280000000000001</v>
      </c>
      <c r="AC26" s="38">
        <v>8.952</v>
      </c>
      <c r="AD26" s="38">
        <v>9.0120000000000005</v>
      </c>
      <c r="AE26" s="38">
        <v>8.9350000000000005</v>
      </c>
      <c r="AF26" s="103">
        <v>8.9350000000000005</v>
      </c>
      <c r="AG26" s="275">
        <v>20.010000000000002</v>
      </c>
      <c r="AH26" s="104">
        <v>480</v>
      </c>
      <c r="AI26" s="56"/>
    </row>
    <row r="27" spans="2:35" ht="20" customHeight="1" x14ac:dyDescent="0.25">
      <c r="B27" s="71">
        <v>475</v>
      </c>
      <c r="C27" s="42" t="s">
        <v>290</v>
      </c>
      <c r="D27" s="68" t="s">
        <v>469</v>
      </c>
      <c r="E27" s="63">
        <v>38867</v>
      </c>
      <c r="F27" s="64" t="s">
        <v>51</v>
      </c>
      <c r="G27" s="64" t="s">
        <v>60</v>
      </c>
      <c r="H27" s="133">
        <v>180.8</v>
      </c>
      <c r="I27" s="133">
        <v>70.099999999999994</v>
      </c>
      <c r="J27" s="64">
        <v>234</v>
      </c>
      <c r="K27" s="64">
        <v>295</v>
      </c>
      <c r="L27" s="64">
        <v>323</v>
      </c>
      <c r="M27" s="64">
        <v>324</v>
      </c>
      <c r="N27" s="102">
        <v>61</v>
      </c>
      <c r="O27" s="102">
        <v>89</v>
      </c>
      <c r="P27" s="102">
        <v>90</v>
      </c>
      <c r="Q27" s="38">
        <v>1.165</v>
      </c>
      <c r="R27" s="38">
        <v>1.89</v>
      </c>
      <c r="S27" s="38">
        <v>3.1110000000000002</v>
      </c>
      <c r="T27" s="38">
        <v>1.137</v>
      </c>
      <c r="U27" s="38">
        <v>1.86</v>
      </c>
      <c r="V27" s="38">
        <v>3.1070000000000002</v>
      </c>
      <c r="W27" s="38">
        <v>1.163</v>
      </c>
      <c r="X27" s="38">
        <v>1.8779999999999999</v>
      </c>
      <c r="Y27" s="38">
        <v>3.1080000000000001</v>
      </c>
      <c r="Z27" s="103">
        <v>1.137</v>
      </c>
      <c r="AA27" s="103">
        <v>1.86</v>
      </c>
      <c r="AB27" s="103">
        <v>3.1070000000000002</v>
      </c>
      <c r="AC27" s="38">
        <v>8.0850000000000009</v>
      </c>
      <c r="AD27" s="38"/>
      <c r="AE27" s="38"/>
      <c r="AF27" s="103">
        <v>8.0850000000000009</v>
      </c>
      <c r="AG27" s="275">
        <v>20.02</v>
      </c>
      <c r="AH27" s="104">
        <v>520</v>
      </c>
      <c r="AI27" s="56"/>
    </row>
    <row r="28" spans="2:35" ht="20" customHeight="1" x14ac:dyDescent="0.25">
      <c r="B28" s="71">
        <v>476</v>
      </c>
      <c r="C28" s="42" t="s">
        <v>181</v>
      </c>
      <c r="D28" s="68" t="s">
        <v>611</v>
      </c>
      <c r="E28" s="63">
        <v>38728</v>
      </c>
      <c r="F28" s="64" t="s">
        <v>51</v>
      </c>
      <c r="G28" s="64" t="s">
        <v>60</v>
      </c>
      <c r="H28" s="133">
        <v>171</v>
      </c>
      <c r="I28" s="133">
        <v>67.2</v>
      </c>
      <c r="J28" s="64">
        <v>227</v>
      </c>
      <c r="K28" s="64">
        <v>286</v>
      </c>
      <c r="L28" s="64">
        <v>301</v>
      </c>
      <c r="M28" s="64">
        <v>294</v>
      </c>
      <c r="N28" s="102">
        <v>59</v>
      </c>
      <c r="O28" s="102">
        <v>74</v>
      </c>
      <c r="P28" s="102">
        <v>67</v>
      </c>
      <c r="Q28" s="38">
        <v>1.1890000000000001</v>
      </c>
      <c r="R28" s="38">
        <v>1.901</v>
      </c>
      <c r="S28" s="38">
        <v>3.073</v>
      </c>
      <c r="T28" s="38">
        <v>1.167</v>
      </c>
      <c r="U28" s="38">
        <v>1.8640000000000001</v>
      </c>
      <c r="V28" s="38">
        <v>3.0739999999999998</v>
      </c>
      <c r="W28" s="38">
        <v>1.165</v>
      </c>
      <c r="X28" s="38">
        <v>1.8620000000000001</v>
      </c>
      <c r="Y28" s="38">
        <v>3.0510000000000002</v>
      </c>
      <c r="Z28" s="103">
        <v>1.165</v>
      </c>
      <c r="AA28" s="103">
        <v>1.8620000000000001</v>
      </c>
      <c r="AB28" s="103">
        <v>3.0510000000000002</v>
      </c>
      <c r="AC28" s="38">
        <v>8.2910000000000004</v>
      </c>
      <c r="AD28" s="38">
        <v>8.2720000000000002</v>
      </c>
      <c r="AE28" s="38"/>
      <c r="AF28" s="103">
        <v>8.2720000000000002</v>
      </c>
      <c r="AG28" s="275">
        <v>20.079999999999998</v>
      </c>
      <c r="AH28" s="104">
        <v>760</v>
      </c>
      <c r="AI28" s="56"/>
    </row>
    <row r="29" spans="2:35" ht="20" customHeight="1" x14ac:dyDescent="0.25">
      <c r="B29" s="71">
        <v>477</v>
      </c>
      <c r="C29" s="42" t="s">
        <v>612</v>
      </c>
      <c r="D29" s="68" t="s">
        <v>193</v>
      </c>
      <c r="E29" s="63">
        <v>38365</v>
      </c>
      <c r="F29" s="64" t="s">
        <v>51</v>
      </c>
      <c r="G29" s="64" t="s">
        <v>60</v>
      </c>
      <c r="H29" s="133">
        <v>180.6</v>
      </c>
      <c r="I29" s="133">
        <v>72.3</v>
      </c>
      <c r="J29" s="64">
        <v>234</v>
      </c>
      <c r="K29" s="64">
        <v>296</v>
      </c>
      <c r="L29" s="64">
        <v>299</v>
      </c>
      <c r="M29" s="64">
        <v>312</v>
      </c>
      <c r="N29" s="102">
        <v>62</v>
      </c>
      <c r="O29" s="102">
        <v>65</v>
      </c>
      <c r="P29" s="102">
        <v>78</v>
      </c>
      <c r="Q29" s="38">
        <v>1.1779999999999999</v>
      </c>
      <c r="R29" s="38">
        <v>1.869</v>
      </c>
      <c r="S29" s="38">
        <v>3.0680000000000001</v>
      </c>
      <c r="T29" s="38">
        <v>1.1599999999999999</v>
      </c>
      <c r="U29" s="38">
        <v>1.831</v>
      </c>
      <c r="V29" s="38">
        <v>3.0190000000000001</v>
      </c>
      <c r="W29" s="38"/>
      <c r="X29" s="38"/>
      <c r="Y29" s="38"/>
      <c r="Z29" s="103">
        <v>1.1599999999999999</v>
      </c>
      <c r="AA29" s="103">
        <v>1.831</v>
      </c>
      <c r="AB29" s="103">
        <v>3.0190000000000001</v>
      </c>
      <c r="AC29" s="38">
        <v>8.3309999999999995</v>
      </c>
      <c r="AD29" s="38">
        <v>8.3550000000000004</v>
      </c>
      <c r="AE29" s="38">
        <v>8.2680000000000007</v>
      </c>
      <c r="AF29" s="103">
        <v>8.2680000000000007</v>
      </c>
      <c r="AG29" s="275">
        <v>21.05</v>
      </c>
      <c r="AH29" s="104">
        <v>960</v>
      </c>
      <c r="AI29" s="56"/>
    </row>
    <row r="30" spans="2:35" ht="20" customHeight="1" x14ac:dyDescent="0.25">
      <c r="B30" s="71">
        <v>478</v>
      </c>
      <c r="C30" s="42" t="s">
        <v>396</v>
      </c>
      <c r="D30" s="68" t="s">
        <v>613</v>
      </c>
      <c r="E30" s="63">
        <v>38776</v>
      </c>
      <c r="F30" s="64" t="s">
        <v>51</v>
      </c>
      <c r="G30" s="64" t="s">
        <v>33</v>
      </c>
      <c r="H30" s="133">
        <v>186.2</v>
      </c>
      <c r="I30" s="133">
        <v>82</v>
      </c>
      <c r="J30" s="64">
        <v>246</v>
      </c>
      <c r="K30" s="64">
        <v>306</v>
      </c>
      <c r="L30" s="64">
        <v>317</v>
      </c>
      <c r="M30" s="64">
        <v>309</v>
      </c>
      <c r="N30" s="102">
        <v>60</v>
      </c>
      <c r="O30" s="102">
        <v>71</v>
      </c>
      <c r="P30" s="102">
        <v>63</v>
      </c>
      <c r="Q30" s="38">
        <v>1.1619999999999999</v>
      </c>
      <c r="R30" s="38">
        <v>1.873</v>
      </c>
      <c r="S30" s="38">
        <v>3.0760000000000001</v>
      </c>
      <c r="T30" s="38">
        <v>1.137</v>
      </c>
      <c r="U30" s="38">
        <v>1.847</v>
      </c>
      <c r="V30" s="38">
        <v>3.0569999999999999</v>
      </c>
      <c r="W30" s="38">
        <v>1.1459999999999999</v>
      </c>
      <c r="X30" s="38">
        <v>1.8560000000000001</v>
      </c>
      <c r="Y30" s="38">
        <v>3.069</v>
      </c>
      <c r="Z30" s="103">
        <v>1.137</v>
      </c>
      <c r="AA30" s="103">
        <v>1.847</v>
      </c>
      <c r="AB30" s="103">
        <v>3.0569999999999999</v>
      </c>
      <c r="AC30" s="38">
        <v>8.7469999999999999</v>
      </c>
      <c r="AD30" s="38">
        <v>8.82</v>
      </c>
      <c r="AE30" s="38">
        <v>9.016</v>
      </c>
      <c r="AF30" s="103">
        <v>8.7469999999999999</v>
      </c>
      <c r="AG30" s="275">
        <v>21.03</v>
      </c>
      <c r="AH30" s="104">
        <v>880</v>
      </c>
      <c r="AI30" s="56"/>
    </row>
    <row r="31" spans="2:35" ht="20" customHeight="1" x14ac:dyDescent="0.25">
      <c r="B31" s="71">
        <v>479</v>
      </c>
      <c r="C31" s="42" t="s">
        <v>529</v>
      </c>
      <c r="D31" s="68" t="s">
        <v>170</v>
      </c>
      <c r="E31" s="63">
        <v>38601</v>
      </c>
      <c r="F31" s="64" t="s">
        <v>51</v>
      </c>
      <c r="G31" s="64" t="s">
        <v>60</v>
      </c>
      <c r="H31" s="133">
        <v>178.2</v>
      </c>
      <c r="I31" s="133">
        <v>79.099999999999994</v>
      </c>
      <c r="J31" s="64">
        <v>231</v>
      </c>
      <c r="K31" s="64">
        <v>301</v>
      </c>
      <c r="L31" s="64">
        <v>309</v>
      </c>
      <c r="M31" s="64">
        <v>303</v>
      </c>
      <c r="N31" s="102">
        <v>70</v>
      </c>
      <c r="O31" s="102">
        <v>78</v>
      </c>
      <c r="P31" s="102">
        <v>72</v>
      </c>
      <c r="Q31" s="38">
        <v>1.179</v>
      </c>
      <c r="R31" s="38">
        <v>1.885</v>
      </c>
      <c r="S31" s="38">
        <v>3.0960000000000001</v>
      </c>
      <c r="T31" s="38">
        <v>1.141</v>
      </c>
      <c r="U31" s="38">
        <v>1.843</v>
      </c>
      <c r="V31" s="38">
        <v>3.048</v>
      </c>
      <c r="W31" s="38">
        <v>1.244</v>
      </c>
      <c r="X31" s="38">
        <v>1.9390000000000001</v>
      </c>
      <c r="Y31" s="38">
        <v>3.1539999999999999</v>
      </c>
      <c r="Z31" s="103">
        <v>1.141</v>
      </c>
      <c r="AA31" s="103">
        <v>1.843</v>
      </c>
      <c r="AB31" s="103">
        <v>3.048</v>
      </c>
      <c r="AC31" s="38">
        <v>8.7449999999999992</v>
      </c>
      <c r="AD31" s="38">
        <v>8.8019999999999996</v>
      </c>
      <c r="AE31" s="38">
        <v>8.7650000000000006</v>
      </c>
      <c r="AF31" s="103">
        <v>8.7449999999999992</v>
      </c>
      <c r="AG31" s="275">
        <v>20.04</v>
      </c>
      <c r="AH31" s="104">
        <v>600</v>
      </c>
      <c r="AI31" s="56"/>
    </row>
    <row r="32" spans="2:35" ht="20" customHeight="1" x14ac:dyDescent="0.25">
      <c r="B32" s="71">
        <v>480</v>
      </c>
      <c r="C32" s="42" t="s">
        <v>202</v>
      </c>
      <c r="D32" s="68" t="s">
        <v>432</v>
      </c>
      <c r="E32" s="63">
        <v>38370</v>
      </c>
      <c r="F32" s="64" t="s">
        <v>51</v>
      </c>
      <c r="G32" s="64" t="s">
        <v>37</v>
      </c>
      <c r="H32" s="133">
        <v>193.3</v>
      </c>
      <c r="I32" s="133">
        <v>93.8</v>
      </c>
      <c r="J32" s="64">
        <v>257</v>
      </c>
      <c r="K32" s="64">
        <v>320</v>
      </c>
      <c r="L32" s="64">
        <v>331</v>
      </c>
      <c r="M32" s="64">
        <v>321</v>
      </c>
      <c r="N32" s="102">
        <v>63</v>
      </c>
      <c r="O32" s="102">
        <v>74</v>
      </c>
      <c r="P32" s="102">
        <v>64</v>
      </c>
      <c r="Q32" s="38">
        <v>1.105</v>
      </c>
      <c r="R32" s="38">
        <v>1.8340000000000001</v>
      </c>
      <c r="S32" s="38">
        <v>3.0950000000000002</v>
      </c>
      <c r="T32" s="38">
        <v>1.147</v>
      </c>
      <c r="U32" s="38">
        <v>1.889</v>
      </c>
      <c r="V32" s="38">
        <v>3.1469999999999998</v>
      </c>
      <c r="W32" s="38">
        <v>1.137</v>
      </c>
      <c r="X32" s="38">
        <v>1.8680000000000001</v>
      </c>
      <c r="Y32" s="38">
        <v>3.1429999999999998</v>
      </c>
      <c r="Z32" s="103">
        <v>1.105</v>
      </c>
      <c r="AA32" s="103">
        <v>1.8340000000000001</v>
      </c>
      <c r="AB32" s="103">
        <v>3.0950000000000002</v>
      </c>
      <c r="AC32" s="38">
        <v>9.0419999999999998</v>
      </c>
      <c r="AD32" s="38">
        <v>8.7910000000000004</v>
      </c>
      <c r="AE32" s="38"/>
      <c r="AF32" s="103">
        <v>8.7910000000000004</v>
      </c>
      <c r="AG32" s="275">
        <v>20.05</v>
      </c>
      <c r="AH32" s="104">
        <v>640</v>
      </c>
      <c r="AI32" s="56"/>
    </row>
    <row r="33" spans="2:35" ht="20" customHeight="1" x14ac:dyDescent="0.25">
      <c r="B33" s="71">
        <v>481</v>
      </c>
      <c r="C33" s="42" t="s">
        <v>614</v>
      </c>
      <c r="D33" s="68" t="s">
        <v>615</v>
      </c>
      <c r="E33" s="63">
        <v>38604</v>
      </c>
      <c r="F33" s="64" t="s">
        <v>51</v>
      </c>
      <c r="G33" s="64" t="s">
        <v>35</v>
      </c>
      <c r="H33" s="133">
        <v>170.9</v>
      </c>
      <c r="I33" s="133">
        <v>59.3</v>
      </c>
      <c r="J33" s="64">
        <v>226</v>
      </c>
      <c r="K33" s="64">
        <v>282</v>
      </c>
      <c r="L33" s="64">
        <v>300</v>
      </c>
      <c r="M33" s="64">
        <v>288</v>
      </c>
      <c r="N33" s="102">
        <v>56</v>
      </c>
      <c r="O33" s="102">
        <v>74</v>
      </c>
      <c r="P33" s="102">
        <v>62</v>
      </c>
      <c r="Q33" s="38">
        <v>1.177</v>
      </c>
      <c r="R33" s="38">
        <v>1.9019999999999999</v>
      </c>
      <c r="S33" s="38">
        <v>3.1509999999999998</v>
      </c>
      <c r="T33" s="38">
        <v>1.1679999999999999</v>
      </c>
      <c r="U33" s="38">
        <v>1.8919999999999999</v>
      </c>
      <c r="V33" s="38">
        <v>3.1429999999999998</v>
      </c>
      <c r="W33" s="38">
        <v>1.175</v>
      </c>
      <c r="X33" s="38">
        <v>1.8959999999999999</v>
      </c>
      <c r="Y33" s="38">
        <v>3.1440000000000001</v>
      </c>
      <c r="Z33" s="103">
        <v>1.1679999999999999</v>
      </c>
      <c r="AA33" s="103">
        <v>1.8919999999999999</v>
      </c>
      <c r="AB33" s="103">
        <v>3.1429999999999998</v>
      </c>
      <c r="AC33" s="38">
        <v>8.5440000000000005</v>
      </c>
      <c r="AD33" s="38">
        <v>8.6280000000000001</v>
      </c>
      <c r="AE33" s="38"/>
      <c r="AF33" s="103">
        <v>8.5440000000000005</v>
      </c>
      <c r="AG33" s="275">
        <v>20.04</v>
      </c>
      <c r="AH33" s="104">
        <v>600</v>
      </c>
      <c r="AI33" s="56"/>
    </row>
    <row r="34" spans="2:35" ht="20" customHeight="1" x14ac:dyDescent="0.25">
      <c r="B34" s="71">
        <v>482</v>
      </c>
      <c r="C34" s="42" t="s">
        <v>452</v>
      </c>
      <c r="D34" s="68" t="s">
        <v>616</v>
      </c>
      <c r="E34" s="63">
        <v>38868</v>
      </c>
      <c r="F34" s="64" t="s">
        <v>51</v>
      </c>
      <c r="G34" s="64" t="s">
        <v>29</v>
      </c>
      <c r="H34" s="133">
        <v>190.6</v>
      </c>
      <c r="I34" s="133">
        <v>73.599999999999994</v>
      </c>
      <c r="J34" s="64">
        <v>258</v>
      </c>
      <c r="K34" s="64">
        <v>332</v>
      </c>
      <c r="L34" s="64">
        <v>346</v>
      </c>
      <c r="M34" s="64">
        <v>332</v>
      </c>
      <c r="N34" s="102">
        <v>74</v>
      </c>
      <c r="O34" s="102">
        <v>88</v>
      </c>
      <c r="P34" s="102">
        <v>74</v>
      </c>
      <c r="Q34" s="38">
        <v>1.127</v>
      </c>
      <c r="R34" s="38">
        <v>1.831</v>
      </c>
      <c r="S34" s="38">
        <v>3.069</v>
      </c>
      <c r="T34" s="38">
        <v>1.091</v>
      </c>
      <c r="U34" s="38">
        <v>1.794</v>
      </c>
      <c r="V34" s="38">
        <v>3.0179999999999998</v>
      </c>
      <c r="W34" s="38">
        <v>1.083</v>
      </c>
      <c r="X34" s="38">
        <v>1.784</v>
      </c>
      <c r="Y34" s="38">
        <v>3.0030000000000001</v>
      </c>
      <c r="Z34" s="103">
        <v>1.083</v>
      </c>
      <c r="AA34" s="103">
        <v>1.784</v>
      </c>
      <c r="AB34" s="103">
        <v>3.0030000000000001</v>
      </c>
      <c r="AC34" s="38">
        <v>8.5579999999999998</v>
      </c>
      <c r="AD34" s="38">
        <v>8.6950000000000003</v>
      </c>
      <c r="AE34" s="38">
        <v>8.5419999999999998</v>
      </c>
      <c r="AF34" s="103">
        <v>8.5419999999999998</v>
      </c>
      <c r="AG34" s="275">
        <v>20.07</v>
      </c>
      <c r="AH34" s="104">
        <v>720</v>
      </c>
      <c r="AI34" s="56"/>
    </row>
    <row r="35" spans="2:35" ht="20" customHeight="1" x14ac:dyDescent="0.25">
      <c r="B35" s="71">
        <v>483</v>
      </c>
      <c r="C35" s="42" t="s">
        <v>617</v>
      </c>
      <c r="D35" s="68" t="s">
        <v>618</v>
      </c>
      <c r="E35" s="63">
        <v>38796</v>
      </c>
      <c r="F35" s="64" t="s">
        <v>51</v>
      </c>
      <c r="G35" s="64" t="s">
        <v>60</v>
      </c>
      <c r="H35" s="133">
        <v>180.8</v>
      </c>
      <c r="I35" s="133">
        <v>70.900000000000006</v>
      </c>
      <c r="J35" s="64">
        <v>236</v>
      </c>
      <c r="K35" s="64">
        <v>305</v>
      </c>
      <c r="L35" s="64">
        <v>317</v>
      </c>
      <c r="M35" s="64">
        <v>313</v>
      </c>
      <c r="N35" s="102">
        <v>69</v>
      </c>
      <c r="O35" s="102">
        <v>81</v>
      </c>
      <c r="P35" s="102">
        <v>77</v>
      </c>
      <c r="Q35" s="38">
        <v>1.1200000000000001</v>
      </c>
      <c r="R35" s="38">
        <v>1.8009999999999999</v>
      </c>
      <c r="S35" s="38">
        <v>2.96</v>
      </c>
      <c r="T35" s="38">
        <v>1.109</v>
      </c>
      <c r="U35" s="38">
        <v>1.782</v>
      </c>
      <c r="V35" s="38">
        <v>2.9220000000000002</v>
      </c>
      <c r="W35" s="38">
        <v>1.1100000000000001</v>
      </c>
      <c r="X35" s="38">
        <v>1.7669999999999999</v>
      </c>
      <c r="Y35" s="38">
        <v>2.9220000000000002</v>
      </c>
      <c r="Z35" s="103">
        <v>1.109</v>
      </c>
      <c r="AA35" s="103">
        <v>1.7669999999999999</v>
      </c>
      <c r="AB35" s="103">
        <v>2.9220000000000002</v>
      </c>
      <c r="AC35" s="38">
        <v>8.4380000000000006</v>
      </c>
      <c r="AD35" s="38">
        <v>8.3580000000000005</v>
      </c>
      <c r="AE35" s="38">
        <v>8.2750000000000004</v>
      </c>
      <c r="AF35" s="103">
        <v>8.2750000000000004</v>
      </c>
      <c r="AG35" s="275">
        <v>20.04</v>
      </c>
      <c r="AH35" s="104">
        <v>600</v>
      </c>
      <c r="AI35" s="56"/>
    </row>
    <row r="36" spans="2:35" ht="20" customHeight="1" x14ac:dyDescent="0.25">
      <c r="B36" s="71">
        <v>484</v>
      </c>
      <c r="C36" s="42" t="s">
        <v>204</v>
      </c>
      <c r="D36" s="68" t="s">
        <v>278</v>
      </c>
      <c r="E36" s="63">
        <v>38572</v>
      </c>
      <c r="F36" s="64" t="s">
        <v>51</v>
      </c>
      <c r="G36" s="64" t="s">
        <v>60</v>
      </c>
      <c r="H36" s="133">
        <v>175.1</v>
      </c>
      <c r="I36" s="133">
        <v>68</v>
      </c>
      <c r="J36" s="64">
        <v>228</v>
      </c>
      <c r="K36" s="64">
        <v>288</v>
      </c>
      <c r="L36" s="64">
        <v>301</v>
      </c>
      <c r="M36" s="64">
        <v>309</v>
      </c>
      <c r="N36" s="102">
        <v>60</v>
      </c>
      <c r="O36" s="102">
        <v>73</v>
      </c>
      <c r="P36" s="102">
        <v>81</v>
      </c>
      <c r="Q36" s="38">
        <v>1.284</v>
      </c>
      <c r="R36" s="38">
        <v>1.986</v>
      </c>
      <c r="S36" s="38">
        <v>3.2069999999999999</v>
      </c>
      <c r="T36" s="38">
        <v>1.161</v>
      </c>
      <c r="U36" s="38">
        <v>1.8560000000000001</v>
      </c>
      <c r="V36" s="38">
        <v>3.056</v>
      </c>
      <c r="W36" s="38">
        <v>1.234</v>
      </c>
      <c r="X36" s="38">
        <v>1.9339999999999999</v>
      </c>
      <c r="Y36" s="38">
        <v>3.1320000000000001</v>
      </c>
      <c r="Z36" s="103">
        <v>1.161</v>
      </c>
      <c r="AA36" s="103">
        <v>1.8560000000000001</v>
      </c>
      <c r="AB36" s="103">
        <v>3.056</v>
      </c>
      <c r="AC36" s="38">
        <v>8.2439999999999998</v>
      </c>
      <c r="AD36" s="38">
        <v>8.234</v>
      </c>
      <c r="AE36" s="38">
        <v>8.1780000000000008</v>
      </c>
      <c r="AF36" s="103">
        <v>8.1780000000000008</v>
      </c>
      <c r="AG36" s="275">
        <v>22.01</v>
      </c>
      <c r="AH36" s="104">
        <v>1120</v>
      </c>
      <c r="AI36" s="56"/>
    </row>
    <row r="37" spans="2:35" ht="20" customHeight="1" x14ac:dyDescent="0.25">
      <c r="B37" s="71">
        <v>485</v>
      </c>
      <c r="C37" s="42" t="s">
        <v>246</v>
      </c>
      <c r="D37" s="68" t="s">
        <v>619</v>
      </c>
      <c r="E37" s="63">
        <v>38219</v>
      </c>
      <c r="F37" s="64" t="s">
        <v>51</v>
      </c>
      <c r="G37" s="64" t="s">
        <v>60</v>
      </c>
      <c r="H37" s="133">
        <v>179.8</v>
      </c>
      <c r="I37" s="133">
        <v>73</v>
      </c>
      <c r="J37" s="64">
        <v>237</v>
      </c>
      <c r="K37" s="64">
        <v>305</v>
      </c>
      <c r="L37" s="64">
        <v>318</v>
      </c>
      <c r="M37" s="64">
        <v>313</v>
      </c>
      <c r="N37" s="102">
        <v>68</v>
      </c>
      <c r="O37" s="102">
        <v>81</v>
      </c>
      <c r="P37" s="102">
        <v>76</v>
      </c>
      <c r="Q37" s="38"/>
      <c r="R37" s="38"/>
      <c r="S37" s="38"/>
      <c r="T37" s="38">
        <v>1.095</v>
      </c>
      <c r="U37" s="38">
        <v>1.804</v>
      </c>
      <c r="V37" s="38">
        <v>2.9910000000000001</v>
      </c>
      <c r="W37" s="38">
        <v>1.075</v>
      </c>
      <c r="X37" s="38">
        <v>1.7549999999999999</v>
      </c>
      <c r="Y37" s="38">
        <v>2.9460000000000002</v>
      </c>
      <c r="Z37" s="103">
        <v>1.075</v>
      </c>
      <c r="AA37" s="103">
        <v>1.7549999999999999</v>
      </c>
      <c r="AB37" s="103">
        <v>2.9460000000000002</v>
      </c>
      <c r="AC37" s="38">
        <v>8.7279999999999998</v>
      </c>
      <c r="AD37" s="38">
        <v>8.69</v>
      </c>
      <c r="AE37" s="38"/>
      <c r="AF37" s="103">
        <v>8.69</v>
      </c>
      <c r="AG37" s="275">
        <v>20.079999999999998</v>
      </c>
      <c r="AH37" s="104">
        <v>760</v>
      </c>
      <c r="AI37" s="56"/>
    </row>
    <row r="38" spans="2:35" ht="20" hidden="1" customHeight="1" x14ac:dyDescent="0.25">
      <c r="B38" s="71"/>
      <c r="C38" s="42"/>
      <c r="D38" s="68"/>
      <c r="E38" s="63"/>
      <c r="F38" s="64"/>
      <c r="G38" s="64"/>
      <c r="H38" s="133"/>
      <c r="I38" s="133"/>
      <c r="J38" s="64"/>
      <c r="K38" s="64"/>
      <c r="L38" s="64"/>
      <c r="M38" s="64"/>
      <c r="N38" s="102"/>
      <c r="O38" s="102"/>
      <c r="P38" s="102"/>
      <c r="Q38" s="38"/>
      <c r="R38" s="38"/>
      <c r="S38" s="38"/>
      <c r="T38" s="38"/>
      <c r="U38" s="38"/>
      <c r="V38" s="38"/>
      <c r="W38" s="38"/>
      <c r="X38" s="38"/>
      <c r="Y38" s="38"/>
      <c r="Z38" s="103"/>
      <c r="AA38" s="103"/>
      <c r="AB38" s="103"/>
      <c r="AC38" s="38"/>
      <c r="AD38" s="38"/>
      <c r="AE38" s="38"/>
      <c r="AF38" s="103"/>
      <c r="AG38" s="275"/>
      <c r="AH38" s="104"/>
      <c r="AI38" s="56"/>
    </row>
    <row r="39" spans="2:35" ht="20" hidden="1" customHeight="1" x14ac:dyDescent="0.25">
      <c r="B39" s="71"/>
      <c r="C39" s="42"/>
      <c r="D39" s="68"/>
      <c r="E39" s="63"/>
      <c r="F39" s="64"/>
      <c r="G39" s="64"/>
      <c r="H39" s="133"/>
      <c r="I39" s="133"/>
      <c r="J39" s="64"/>
      <c r="K39" s="64"/>
      <c r="L39" s="64"/>
      <c r="M39" s="64"/>
      <c r="N39" s="102"/>
      <c r="O39" s="102"/>
      <c r="P39" s="102"/>
      <c r="Q39" s="38"/>
      <c r="R39" s="38"/>
      <c r="S39" s="38"/>
      <c r="T39" s="38"/>
      <c r="U39" s="38"/>
      <c r="V39" s="38"/>
      <c r="W39" s="38"/>
      <c r="X39" s="38"/>
      <c r="Y39" s="38"/>
      <c r="Z39" s="103"/>
      <c r="AA39" s="103"/>
      <c r="AB39" s="103"/>
      <c r="AC39" s="38"/>
      <c r="AD39" s="38"/>
      <c r="AE39" s="38"/>
      <c r="AF39" s="103"/>
      <c r="AG39" s="275"/>
      <c r="AH39" s="104"/>
      <c r="AI39" s="56"/>
    </row>
    <row r="40" spans="2:35" ht="20" hidden="1" customHeight="1" x14ac:dyDescent="0.25">
      <c r="B40" s="71"/>
      <c r="C40" s="42"/>
      <c r="D40" s="68"/>
      <c r="E40" s="63"/>
      <c r="F40" s="64"/>
      <c r="G40" s="64"/>
      <c r="H40" s="133"/>
      <c r="I40" s="133"/>
      <c r="J40" s="64"/>
      <c r="K40" s="64"/>
      <c r="L40" s="64"/>
      <c r="M40" s="64"/>
      <c r="N40" s="102"/>
      <c r="O40" s="102"/>
      <c r="P40" s="102"/>
      <c r="Q40" s="38"/>
      <c r="R40" s="38"/>
      <c r="S40" s="38"/>
      <c r="T40" s="38"/>
      <c r="U40" s="38"/>
      <c r="V40" s="38"/>
      <c r="W40" s="38"/>
      <c r="X40" s="38"/>
      <c r="Y40" s="38"/>
      <c r="Z40" s="103"/>
      <c r="AA40" s="103"/>
      <c r="AB40" s="103"/>
      <c r="AC40" s="38"/>
      <c r="AD40" s="38"/>
      <c r="AE40" s="38"/>
      <c r="AF40" s="103"/>
      <c r="AG40" s="275"/>
      <c r="AH40" s="104"/>
      <c r="AI40" s="56"/>
    </row>
    <row r="41" spans="2:35" ht="20" hidden="1" customHeight="1" x14ac:dyDescent="0.25">
      <c r="B41" s="71"/>
      <c r="C41" s="42"/>
      <c r="D41" s="68"/>
      <c r="E41" s="63"/>
      <c r="F41" s="64"/>
      <c r="G41" s="64"/>
      <c r="H41" s="133"/>
      <c r="I41" s="133"/>
      <c r="J41" s="64"/>
      <c r="K41" s="64"/>
      <c r="L41" s="64"/>
      <c r="M41" s="64"/>
      <c r="N41" s="102"/>
      <c r="O41" s="102"/>
      <c r="P41" s="102"/>
      <c r="Q41" s="38"/>
      <c r="R41" s="38"/>
      <c r="S41" s="38"/>
      <c r="T41" s="38"/>
      <c r="U41" s="38"/>
      <c r="V41" s="38"/>
      <c r="W41" s="38"/>
      <c r="X41" s="38"/>
      <c r="Y41" s="38"/>
      <c r="Z41" s="103"/>
      <c r="AA41" s="103"/>
      <c r="AB41" s="103"/>
      <c r="AC41" s="38"/>
      <c r="AD41" s="38"/>
      <c r="AE41" s="38"/>
      <c r="AF41" s="103"/>
      <c r="AG41" s="275"/>
      <c r="AH41" s="104"/>
      <c r="AI41" s="56"/>
    </row>
    <row r="42" spans="2:35" ht="20" hidden="1" customHeight="1" x14ac:dyDescent="0.25">
      <c r="B42" s="71"/>
      <c r="C42" s="42"/>
      <c r="D42" s="68"/>
      <c r="E42" s="63"/>
      <c r="F42" s="64"/>
      <c r="G42" s="64"/>
      <c r="H42" s="133"/>
      <c r="I42" s="133"/>
      <c r="J42" s="64"/>
      <c r="K42" s="64"/>
      <c r="L42" s="64"/>
      <c r="M42" s="64"/>
      <c r="N42" s="102"/>
      <c r="O42" s="102"/>
      <c r="P42" s="102"/>
      <c r="Q42" s="38"/>
      <c r="R42" s="38"/>
      <c r="S42" s="38"/>
      <c r="T42" s="38"/>
      <c r="U42" s="38"/>
      <c r="V42" s="38"/>
      <c r="W42" s="38"/>
      <c r="X42" s="38"/>
      <c r="Y42" s="38"/>
      <c r="Z42" s="103"/>
      <c r="AA42" s="103"/>
      <c r="AB42" s="103"/>
      <c r="AC42" s="38"/>
      <c r="AD42" s="38"/>
      <c r="AE42" s="38"/>
      <c r="AF42" s="103"/>
      <c r="AG42" s="275"/>
      <c r="AH42" s="104"/>
      <c r="AI42" s="56"/>
    </row>
    <row r="43" spans="2:35" ht="20" hidden="1" customHeight="1" x14ac:dyDescent="0.25">
      <c r="B43" s="71"/>
      <c r="C43" s="42"/>
      <c r="D43" s="68"/>
      <c r="E43" s="63"/>
      <c r="F43" s="64"/>
      <c r="G43" s="64"/>
      <c r="H43" s="133"/>
      <c r="I43" s="133"/>
      <c r="J43" s="64"/>
      <c r="K43" s="64"/>
      <c r="L43" s="64"/>
      <c r="M43" s="64"/>
      <c r="N43" s="102"/>
      <c r="O43" s="102"/>
      <c r="P43" s="102"/>
      <c r="Q43" s="38"/>
      <c r="R43" s="38"/>
      <c r="S43" s="38"/>
      <c r="T43" s="38"/>
      <c r="U43" s="38"/>
      <c r="V43" s="38"/>
      <c r="W43" s="38"/>
      <c r="X43" s="38"/>
      <c r="Y43" s="38"/>
      <c r="Z43" s="103"/>
      <c r="AA43" s="103"/>
      <c r="AB43" s="103"/>
      <c r="AC43" s="38"/>
      <c r="AD43" s="38"/>
      <c r="AE43" s="38"/>
      <c r="AF43" s="103"/>
      <c r="AG43" s="275"/>
      <c r="AH43" s="104"/>
      <c r="AI43" s="56"/>
    </row>
    <row r="44" spans="2:35" ht="20" hidden="1" customHeight="1" x14ac:dyDescent="0.25">
      <c r="B44" s="71"/>
      <c r="C44" s="42"/>
      <c r="D44" s="68"/>
      <c r="E44" s="63"/>
      <c r="F44" s="64"/>
      <c r="G44" s="64"/>
      <c r="H44" s="133"/>
      <c r="I44" s="133"/>
      <c r="J44" s="64"/>
      <c r="K44" s="64"/>
      <c r="L44" s="64"/>
      <c r="M44" s="64"/>
      <c r="N44" s="102"/>
      <c r="O44" s="102"/>
      <c r="P44" s="102"/>
      <c r="Q44" s="38"/>
      <c r="R44" s="38"/>
      <c r="S44" s="38"/>
      <c r="T44" s="38"/>
      <c r="U44" s="38"/>
      <c r="V44" s="38"/>
      <c r="W44" s="38"/>
      <c r="X44" s="38"/>
      <c r="Y44" s="38"/>
      <c r="Z44" s="103"/>
      <c r="AA44" s="103"/>
      <c r="AB44" s="103"/>
      <c r="AC44" s="38"/>
      <c r="AD44" s="38"/>
      <c r="AE44" s="38"/>
      <c r="AF44" s="103"/>
      <c r="AG44" s="275"/>
      <c r="AH44" s="104"/>
      <c r="AI44" s="56"/>
    </row>
    <row r="45" spans="2:35" ht="20" hidden="1" customHeight="1" x14ac:dyDescent="0.25">
      <c r="B45" s="71"/>
      <c r="C45" s="42"/>
      <c r="D45" s="68"/>
      <c r="E45" s="63"/>
      <c r="F45" s="64"/>
      <c r="G45" s="64"/>
      <c r="H45" s="133"/>
      <c r="I45" s="133"/>
      <c r="J45" s="64"/>
      <c r="K45" s="64"/>
      <c r="L45" s="64"/>
      <c r="M45" s="64"/>
      <c r="N45" s="102"/>
      <c r="O45" s="102"/>
      <c r="P45" s="102"/>
      <c r="Q45" s="38"/>
      <c r="R45" s="38"/>
      <c r="S45" s="38"/>
      <c r="T45" s="38"/>
      <c r="U45" s="38"/>
      <c r="V45" s="38"/>
      <c r="W45" s="38"/>
      <c r="X45" s="38"/>
      <c r="Y45" s="38"/>
      <c r="Z45" s="103"/>
      <c r="AA45" s="103"/>
      <c r="AB45" s="103"/>
      <c r="AC45" s="38"/>
      <c r="AD45" s="38"/>
      <c r="AE45" s="38"/>
      <c r="AF45" s="103"/>
      <c r="AG45" s="275"/>
      <c r="AH45" s="104"/>
      <c r="AI45" s="56"/>
    </row>
    <row r="46" spans="2:35" ht="20" hidden="1" customHeight="1" x14ac:dyDescent="0.25">
      <c r="B46" s="71"/>
      <c r="C46" s="42"/>
      <c r="D46" s="68"/>
      <c r="E46" s="63"/>
      <c r="F46" s="64"/>
      <c r="G46" s="64"/>
      <c r="H46" s="133"/>
      <c r="I46" s="133"/>
      <c r="J46" s="64"/>
      <c r="K46" s="64"/>
      <c r="L46" s="64"/>
      <c r="M46" s="64"/>
      <c r="N46" s="102"/>
      <c r="O46" s="102"/>
      <c r="P46" s="102"/>
      <c r="Q46" s="38"/>
      <c r="R46" s="38"/>
      <c r="S46" s="38"/>
      <c r="T46" s="38"/>
      <c r="U46" s="38"/>
      <c r="V46" s="38"/>
      <c r="W46" s="38"/>
      <c r="X46" s="38"/>
      <c r="Y46" s="38"/>
      <c r="Z46" s="103"/>
      <c r="AA46" s="103"/>
      <c r="AB46" s="103"/>
      <c r="AC46" s="38"/>
      <c r="AD46" s="38"/>
      <c r="AE46" s="38"/>
      <c r="AF46" s="103"/>
      <c r="AG46" s="275"/>
      <c r="AH46" s="104"/>
      <c r="AI46" s="56"/>
    </row>
    <row r="47" spans="2:35" ht="20" hidden="1" customHeight="1" x14ac:dyDescent="0.25">
      <c r="B47" s="71"/>
      <c r="C47" s="42"/>
      <c r="D47" s="68"/>
      <c r="E47" s="63"/>
      <c r="F47" s="64"/>
      <c r="G47" s="64"/>
      <c r="H47" s="133"/>
      <c r="I47" s="133"/>
      <c r="J47" s="64"/>
      <c r="K47" s="64"/>
      <c r="L47" s="64"/>
      <c r="M47" s="64"/>
      <c r="N47" s="102"/>
      <c r="O47" s="102"/>
      <c r="P47" s="102"/>
      <c r="Q47" s="38"/>
      <c r="R47" s="38"/>
      <c r="S47" s="38"/>
      <c r="T47" s="38"/>
      <c r="U47" s="38"/>
      <c r="V47" s="38"/>
      <c r="W47" s="38"/>
      <c r="X47" s="38"/>
      <c r="Y47" s="38"/>
      <c r="Z47" s="103"/>
      <c r="AA47" s="103"/>
      <c r="AB47" s="103"/>
      <c r="AC47" s="38"/>
      <c r="AD47" s="38"/>
      <c r="AE47" s="38"/>
      <c r="AF47" s="103"/>
      <c r="AG47" s="275"/>
      <c r="AH47" s="104"/>
      <c r="AI47" s="56"/>
    </row>
    <row r="48" spans="2:35" ht="20" hidden="1" customHeight="1" x14ac:dyDescent="0.25">
      <c r="B48" s="71"/>
      <c r="C48" s="42"/>
      <c r="D48" s="68"/>
      <c r="E48" s="63"/>
      <c r="F48" s="64"/>
      <c r="G48" s="64"/>
      <c r="H48" s="133"/>
      <c r="I48" s="133"/>
      <c r="J48" s="64"/>
      <c r="K48" s="64"/>
      <c r="L48" s="64"/>
      <c r="M48" s="64"/>
      <c r="N48" s="102"/>
      <c r="O48" s="102"/>
      <c r="P48" s="102"/>
      <c r="Q48" s="38"/>
      <c r="R48" s="38"/>
      <c r="S48" s="38"/>
      <c r="T48" s="38"/>
      <c r="U48" s="38"/>
      <c r="V48" s="38"/>
      <c r="W48" s="38"/>
      <c r="X48" s="38"/>
      <c r="Y48" s="38"/>
      <c r="Z48" s="103"/>
      <c r="AA48" s="103"/>
      <c r="AB48" s="103"/>
      <c r="AC48" s="38"/>
      <c r="AD48" s="38"/>
      <c r="AE48" s="38"/>
      <c r="AF48" s="103"/>
      <c r="AG48" s="275"/>
      <c r="AH48" s="104"/>
      <c r="AI48" s="56"/>
    </row>
    <row r="49" spans="2:35" ht="20" hidden="1" customHeight="1" x14ac:dyDescent="0.25">
      <c r="B49" s="71"/>
      <c r="C49" s="42"/>
      <c r="D49" s="68"/>
      <c r="E49" s="63"/>
      <c r="F49" s="64"/>
      <c r="G49" s="64"/>
      <c r="H49" s="133"/>
      <c r="I49" s="133"/>
      <c r="J49" s="64"/>
      <c r="K49" s="64"/>
      <c r="L49" s="64"/>
      <c r="M49" s="64"/>
      <c r="N49" s="102"/>
      <c r="O49" s="102"/>
      <c r="P49" s="102"/>
      <c r="Q49" s="38"/>
      <c r="R49" s="38"/>
      <c r="S49" s="38"/>
      <c r="T49" s="38"/>
      <c r="U49" s="38"/>
      <c r="V49" s="38"/>
      <c r="W49" s="38"/>
      <c r="X49" s="38"/>
      <c r="Y49" s="38"/>
      <c r="Z49" s="103"/>
      <c r="AA49" s="103"/>
      <c r="AB49" s="103"/>
      <c r="AC49" s="38"/>
      <c r="AD49" s="38"/>
      <c r="AE49" s="38"/>
      <c r="AF49" s="103"/>
      <c r="AG49" s="275"/>
      <c r="AH49" s="104"/>
      <c r="AI49" s="56"/>
    </row>
    <row r="50" spans="2:35" ht="15.5" customHeight="1" x14ac:dyDescent="0.25">
      <c r="B50" s="31"/>
      <c r="C50" s="31"/>
      <c r="D50" s="7" t="s">
        <v>30</v>
      </c>
      <c r="E50" s="8"/>
      <c r="F50" s="31"/>
      <c r="G50" s="31"/>
      <c r="H50" s="34">
        <f>AVERAGE(H3:H49)</f>
        <v>184.19714285714289</v>
      </c>
      <c r="I50" s="34"/>
      <c r="J50" s="33">
        <f t="shared" ref="J50:AF50" si="0">AVERAGE(J3:J49)</f>
        <v>242.65714285714284</v>
      </c>
      <c r="K50" s="33">
        <f t="shared" si="0"/>
        <v>305.14285714285717</v>
      </c>
      <c r="L50" s="33">
        <f t="shared" si="0"/>
        <v>317.45714285714286</v>
      </c>
      <c r="M50" s="33">
        <f t="shared" si="0"/>
        <v>315.65714285714284</v>
      </c>
      <c r="N50" s="34">
        <f t="shared" si="0"/>
        <v>62.485714285714288</v>
      </c>
      <c r="O50" s="34">
        <f t="shared" si="0"/>
        <v>74.8</v>
      </c>
      <c r="P50" s="34">
        <f t="shared" si="0"/>
        <v>73</v>
      </c>
      <c r="Q50" s="175">
        <f t="shared" si="0"/>
        <v>1.1707941176470587</v>
      </c>
      <c r="R50" s="175">
        <f t="shared" si="0"/>
        <v>1.8847941176470588</v>
      </c>
      <c r="S50" s="175">
        <f t="shared" si="0"/>
        <v>3.1210882352941165</v>
      </c>
      <c r="T50" s="175">
        <f t="shared" si="0"/>
        <v>1.1646571428571431</v>
      </c>
      <c r="U50" s="175">
        <f t="shared" si="0"/>
        <v>1.8784285714285716</v>
      </c>
      <c r="V50" s="175">
        <f t="shared" si="0"/>
        <v>3.1086857142857141</v>
      </c>
      <c r="W50" s="175">
        <f t="shared" si="0"/>
        <v>1.1640000000000001</v>
      </c>
      <c r="X50" s="175">
        <f t="shared" si="0"/>
        <v>1.8761612903225806</v>
      </c>
      <c r="Y50" s="175">
        <f t="shared" si="0"/>
        <v>3.1070645161290322</v>
      </c>
      <c r="Z50" s="175">
        <f t="shared" si="0"/>
        <v>1.1435142857142855</v>
      </c>
      <c r="AA50" s="175">
        <f t="shared" si="0"/>
        <v>1.8560000000000005</v>
      </c>
      <c r="AB50" s="175">
        <f t="shared" si="0"/>
        <v>3.0831428571428572</v>
      </c>
      <c r="AC50" s="175">
        <f t="shared" si="0"/>
        <v>8.6431428571428555</v>
      </c>
      <c r="AD50" s="175">
        <f t="shared" si="0"/>
        <v>8.6123939393939377</v>
      </c>
      <c r="AE50" s="175">
        <f t="shared" si="0"/>
        <v>8.6608000000000001</v>
      </c>
      <c r="AF50" s="175">
        <f t="shared" si="0"/>
        <v>8.5476285714285698</v>
      </c>
      <c r="AG50" s="32">
        <v>20.059999999999999</v>
      </c>
      <c r="AH50" s="33">
        <f>AVERAGE(AH3:AH49)</f>
        <v>683.42857142857144</v>
      </c>
      <c r="AI50" s="56" t="e">
        <f>CONCATENATE(#REF! &amp; "." &amp; AH50)</f>
        <v>#REF!</v>
      </c>
    </row>
    <row r="51" spans="2:35" ht="15.5" customHeight="1" x14ac:dyDescent="0.25">
      <c r="B51" s="31"/>
      <c r="C51" s="31"/>
      <c r="D51" s="7" t="s">
        <v>31</v>
      </c>
      <c r="E51" s="8"/>
      <c r="F51" s="31"/>
      <c r="G51" s="31"/>
      <c r="H51" s="34">
        <f>MAX(H3:H49)</f>
        <v>202.9</v>
      </c>
      <c r="I51" s="34"/>
      <c r="J51" s="33">
        <f t="shared" ref="J51:AF51" si="1">MAX(J3:J49)</f>
        <v>270</v>
      </c>
      <c r="K51" s="33">
        <f t="shared" si="1"/>
        <v>335</v>
      </c>
      <c r="L51" s="33">
        <f t="shared" si="1"/>
        <v>346</v>
      </c>
      <c r="M51" s="33">
        <f t="shared" si="1"/>
        <v>337</v>
      </c>
      <c r="N51" s="34">
        <f t="shared" si="1"/>
        <v>74</v>
      </c>
      <c r="O51" s="34">
        <f t="shared" si="1"/>
        <v>89</v>
      </c>
      <c r="P51" s="34">
        <f t="shared" si="1"/>
        <v>90</v>
      </c>
      <c r="Q51" s="175">
        <f t="shared" si="1"/>
        <v>1.284</v>
      </c>
      <c r="R51" s="175">
        <f t="shared" si="1"/>
        <v>2.0070000000000001</v>
      </c>
      <c r="S51" s="175">
        <f t="shared" si="1"/>
        <v>3.319</v>
      </c>
      <c r="T51" s="175">
        <f t="shared" si="1"/>
        <v>1.353</v>
      </c>
      <c r="U51" s="175">
        <f t="shared" si="1"/>
        <v>2.0449999999999999</v>
      </c>
      <c r="V51" s="175">
        <f t="shared" si="1"/>
        <v>3.3460000000000001</v>
      </c>
      <c r="W51" s="175">
        <f t="shared" si="1"/>
        <v>1.3009999999999999</v>
      </c>
      <c r="X51" s="175">
        <f t="shared" si="1"/>
        <v>2.044</v>
      </c>
      <c r="Y51" s="175">
        <f t="shared" si="1"/>
        <v>3.3940000000000001</v>
      </c>
      <c r="Z51" s="175">
        <f t="shared" si="1"/>
        <v>1.2749999999999999</v>
      </c>
      <c r="AA51" s="175">
        <f t="shared" si="1"/>
        <v>2.0070000000000001</v>
      </c>
      <c r="AB51" s="175">
        <f t="shared" si="1"/>
        <v>3.3140000000000001</v>
      </c>
      <c r="AC51" s="175">
        <f t="shared" si="1"/>
        <v>9.1579999999999995</v>
      </c>
      <c r="AD51" s="175">
        <f t="shared" si="1"/>
        <v>9.0809999999999995</v>
      </c>
      <c r="AE51" s="175">
        <f t="shared" si="1"/>
        <v>9.1</v>
      </c>
      <c r="AF51" s="175">
        <f t="shared" si="1"/>
        <v>9.0809999999999995</v>
      </c>
      <c r="AG51" s="32">
        <v>22.01</v>
      </c>
      <c r="AH51" s="33">
        <f>MAX(AH3:AH49)</f>
        <v>1120</v>
      </c>
      <c r="AI51" s="56" t="e">
        <f>CONCATENATE(#REF! &amp; "." &amp; AH51)</f>
        <v>#REF!</v>
      </c>
    </row>
    <row r="52" spans="2:35" ht="15.5" customHeight="1" x14ac:dyDescent="0.25">
      <c r="B52" s="31"/>
      <c r="C52" s="31"/>
      <c r="D52" s="7" t="s">
        <v>32</v>
      </c>
      <c r="E52" s="8"/>
      <c r="F52" s="31"/>
      <c r="G52" s="31"/>
      <c r="H52" s="34">
        <f>MIN(H3:H49)</f>
        <v>170.9</v>
      </c>
      <c r="I52" s="34"/>
      <c r="J52" s="33">
        <f t="shared" ref="J52:AF52" si="2">MIN(J3:J49)</f>
        <v>226</v>
      </c>
      <c r="K52" s="33">
        <f t="shared" si="2"/>
        <v>282</v>
      </c>
      <c r="L52" s="33">
        <f t="shared" si="2"/>
        <v>296</v>
      </c>
      <c r="M52" s="33">
        <f t="shared" si="2"/>
        <v>288</v>
      </c>
      <c r="N52" s="34">
        <f t="shared" si="2"/>
        <v>52</v>
      </c>
      <c r="O52" s="34">
        <f t="shared" si="2"/>
        <v>54</v>
      </c>
      <c r="P52" s="34">
        <f t="shared" si="2"/>
        <v>56</v>
      </c>
      <c r="Q52" s="175">
        <f t="shared" si="2"/>
        <v>1.0669999999999999</v>
      </c>
      <c r="R52" s="175">
        <f t="shared" si="2"/>
        <v>1.8009999999999999</v>
      </c>
      <c r="S52" s="175">
        <f t="shared" si="2"/>
        <v>2.96</v>
      </c>
      <c r="T52" s="175">
        <f t="shared" si="2"/>
        <v>1.091</v>
      </c>
      <c r="U52" s="175">
        <f t="shared" si="2"/>
        <v>1.782</v>
      </c>
      <c r="V52" s="175">
        <f t="shared" si="2"/>
        <v>2.9220000000000002</v>
      </c>
      <c r="W52" s="175">
        <f t="shared" si="2"/>
        <v>1.075</v>
      </c>
      <c r="X52" s="175">
        <f t="shared" si="2"/>
        <v>1.7549999999999999</v>
      </c>
      <c r="Y52" s="175">
        <f t="shared" si="2"/>
        <v>2.9220000000000002</v>
      </c>
      <c r="Z52" s="175">
        <f t="shared" si="2"/>
        <v>1.0669999999999999</v>
      </c>
      <c r="AA52" s="175">
        <f t="shared" si="2"/>
        <v>1.7549999999999999</v>
      </c>
      <c r="AB52" s="175">
        <f t="shared" si="2"/>
        <v>2.9220000000000002</v>
      </c>
      <c r="AC52" s="175">
        <f t="shared" si="2"/>
        <v>8.0850000000000009</v>
      </c>
      <c r="AD52" s="175">
        <f t="shared" si="2"/>
        <v>7.8979999999999997</v>
      </c>
      <c r="AE52" s="175">
        <f t="shared" si="2"/>
        <v>8.14</v>
      </c>
      <c r="AF52" s="175">
        <f t="shared" si="2"/>
        <v>7.8979999999999997</v>
      </c>
      <c r="AG52" s="32">
        <v>19.04</v>
      </c>
      <c r="AH52" s="33">
        <f>MIN(AH3:AH49)</f>
        <v>440</v>
      </c>
      <c r="AI52" s="56" t="e">
        <f>CONCATENATE(#REF! &amp; "." &amp; AH52)</f>
        <v>#REF!</v>
      </c>
    </row>
    <row r="53" spans="2:35" ht="4.5" customHeight="1" x14ac:dyDescent="0.25">
      <c r="B53" s="36"/>
      <c r="C53" s="51"/>
      <c r="D53" s="13"/>
      <c r="E53" s="14"/>
      <c r="F53" s="51"/>
      <c r="G53" s="51"/>
      <c r="H53" s="85"/>
      <c r="I53" s="85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85"/>
      <c r="AA53" s="85"/>
      <c r="AB53" s="85"/>
      <c r="AC53" s="51"/>
      <c r="AD53" s="51"/>
      <c r="AE53" s="51"/>
      <c r="AF53" s="85"/>
      <c r="AG53" s="284"/>
      <c r="AH53" s="37"/>
      <c r="AI53" s="56" t="e">
        <f>CONCATENATE(AF53 &amp; "." &amp;#REF!)</f>
        <v>#REF!</v>
      </c>
    </row>
    <row r="54" spans="2:35" hidden="1" x14ac:dyDescent="0.35">
      <c r="D54" s="27"/>
      <c r="E54" s="27"/>
      <c r="N54" s="27"/>
      <c r="O54" s="27"/>
      <c r="P54" s="27"/>
      <c r="Z54" s="27"/>
      <c r="AA54" s="27"/>
      <c r="AB54" s="27"/>
      <c r="AF54" s="27"/>
      <c r="AG54" s="278"/>
      <c r="AH54" s="27"/>
    </row>
    <row r="55" spans="2:35" hidden="1" x14ac:dyDescent="0.35">
      <c r="D55" s="27"/>
      <c r="E55" s="27"/>
      <c r="N55" s="27"/>
      <c r="O55" s="27"/>
      <c r="P55" s="27"/>
      <c r="Z55" s="27"/>
      <c r="AA55" s="27"/>
      <c r="AB55" s="27"/>
      <c r="AF55" s="27"/>
      <c r="AG55" s="278"/>
      <c r="AH55" s="27"/>
    </row>
    <row r="56" spans="2:35" hidden="1" x14ac:dyDescent="0.35">
      <c r="D56" s="27"/>
      <c r="E56" s="27"/>
      <c r="N56" s="27"/>
      <c r="O56" s="27"/>
      <c r="P56" s="27"/>
      <c r="Z56" s="27"/>
      <c r="AA56" s="27"/>
      <c r="AB56" s="27"/>
      <c r="AF56" s="27"/>
      <c r="AG56" s="278"/>
      <c r="AH56" s="27"/>
    </row>
    <row r="57" spans="2:35" hidden="1" x14ac:dyDescent="0.35">
      <c r="D57" s="27"/>
      <c r="E57" s="27"/>
      <c r="N57" s="27"/>
      <c r="O57" s="27"/>
      <c r="P57" s="27"/>
      <c r="Z57" s="27"/>
      <c r="AA57" s="27"/>
      <c r="AB57" s="27"/>
      <c r="AF57" s="27"/>
      <c r="AG57" s="278"/>
      <c r="AH57" s="27"/>
    </row>
    <row r="58" spans="2:35" hidden="1" x14ac:dyDescent="0.35">
      <c r="D58" s="27"/>
      <c r="E58" s="27"/>
      <c r="N58" s="27"/>
      <c r="O58" s="27"/>
      <c r="P58" s="27"/>
      <c r="Z58" s="27"/>
      <c r="AA58" s="27"/>
      <c r="AB58" s="27"/>
      <c r="AF58" s="27"/>
      <c r="AG58" s="278"/>
      <c r="AH58" s="27"/>
    </row>
    <row r="59" spans="2:35" hidden="1" x14ac:dyDescent="0.35">
      <c r="D59" s="27"/>
      <c r="E59" s="27"/>
      <c r="N59" s="27"/>
      <c r="O59" s="27"/>
      <c r="P59" s="27"/>
      <c r="Z59" s="27"/>
      <c r="AA59" s="27"/>
      <c r="AB59" s="27"/>
      <c r="AF59" s="27"/>
      <c r="AG59" s="278"/>
      <c r="AH59" s="27"/>
    </row>
    <row r="60" spans="2:35" hidden="1" x14ac:dyDescent="0.35">
      <c r="D60" s="27"/>
      <c r="E60" s="27"/>
      <c r="N60" s="27"/>
      <c r="O60" s="27"/>
      <c r="P60" s="27"/>
      <c r="Z60" s="27"/>
      <c r="AA60" s="27"/>
      <c r="AB60" s="27"/>
      <c r="AF60" s="27"/>
      <c r="AG60" s="278"/>
      <c r="AH60" s="27"/>
    </row>
    <row r="61" spans="2:35" hidden="1" x14ac:dyDescent="0.35">
      <c r="D61" s="27"/>
      <c r="E61" s="27"/>
      <c r="N61" s="27"/>
      <c r="O61" s="27"/>
      <c r="P61" s="27"/>
      <c r="Z61" s="27"/>
      <c r="AA61" s="27"/>
      <c r="AB61" s="27"/>
      <c r="AF61" s="27"/>
      <c r="AG61" s="278"/>
      <c r="AH61" s="27"/>
    </row>
    <row r="62" spans="2:35" hidden="1" x14ac:dyDescent="0.35">
      <c r="D62" s="27"/>
      <c r="E62" s="27"/>
      <c r="N62" s="27"/>
      <c r="O62" s="27"/>
      <c r="P62" s="27"/>
      <c r="Z62" s="27"/>
      <c r="AA62" s="27"/>
      <c r="AB62" s="27"/>
      <c r="AF62" s="27"/>
      <c r="AG62" s="278"/>
      <c r="AH62" s="27"/>
    </row>
    <row r="63" spans="2:35" hidden="1" x14ac:dyDescent="0.35">
      <c r="D63" s="27"/>
      <c r="E63" s="27"/>
      <c r="N63" s="27"/>
      <c r="O63" s="27"/>
      <c r="P63" s="27"/>
      <c r="Z63" s="27"/>
      <c r="AA63" s="27"/>
      <c r="AB63" s="27"/>
      <c r="AF63" s="27"/>
      <c r="AG63" s="278"/>
      <c r="AH63" s="27"/>
    </row>
    <row r="64" spans="2:35" hidden="1" x14ac:dyDescent="0.35">
      <c r="D64" s="27"/>
      <c r="E64" s="27"/>
      <c r="N64" s="27"/>
      <c r="O64" s="27"/>
      <c r="P64" s="27"/>
      <c r="Z64" s="27"/>
      <c r="AA64" s="27"/>
      <c r="AB64" s="27"/>
      <c r="AF64" s="27"/>
      <c r="AG64" s="278"/>
      <c r="AH64" s="27"/>
    </row>
    <row r="65" spans="4:34" hidden="1" x14ac:dyDescent="0.35">
      <c r="D65" s="27"/>
      <c r="E65" s="27"/>
      <c r="N65" s="27"/>
      <c r="O65" s="27"/>
      <c r="P65" s="27"/>
      <c r="Z65" s="27"/>
      <c r="AA65" s="27"/>
      <c r="AB65" s="27"/>
      <c r="AF65" s="27"/>
      <c r="AG65" s="278"/>
      <c r="AH65" s="27"/>
    </row>
    <row r="66" spans="4:34" hidden="1" x14ac:dyDescent="0.35">
      <c r="D66" s="27"/>
      <c r="E66" s="27"/>
      <c r="N66" s="27"/>
      <c r="O66" s="27"/>
      <c r="P66" s="27"/>
      <c r="Z66" s="27"/>
      <c r="AA66" s="27"/>
      <c r="AB66" s="27"/>
      <c r="AF66" s="27"/>
      <c r="AG66" s="278"/>
      <c r="AH66" s="27"/>
    </row>
    <row r="67" spans="4:34" hidden="1" x14ac:dyDescent="0.35">
      <c r="D67" s="27"/>
      <c r="E67" s="27"/>
      <c r="N67" s="27"/>
      <c r="O67" s="27"/>
      <c r="P67" s="27"/>
      <c r="Z67" s="27"/>
      <c r="AA67" s="27"/>
      <c r="AB67" s="27"/>
      <c r="AF67" s="27"/>
      <c r="AG67" s="278"/>
      <c r="AH67" s="27"/>
    </row>
    <row r="68" spans="4:34" hidden="1" x14ac:dyDescent="0.35">
      <c r="D68" s="27"/>
      <c r="E68" s="27"/>
      <c r="N68" s="27"/>
      <c r="O68" s="27"/>
      <c r="P68" s="27"/>
      <c r="Z68" s="27"/>
      <c r="AA68" s="27"/>
      <c r="AB68" s="27"/>
      <c r="AF68" s="27"/>
      <c r="AG68" s="278"/>
      <c r="AH68" s="27"/>
    </row>
    <row r="69" spans="4:34" hidden="1" x14ac:dyDescent="0.35">
      <c r="D69" s="27"/>
      <c r="E69" s="27"/>
      <c r="N69" s="27"/>
      <c r="O69" s="27"/>
      <c r="P69" s="27"/>
      <c r="Z69" s="27"/>
      <c r="AA69" s="27"/>
      <c r="AB69" s="27"/>
      <c r="AF69" s="27"/>
      <c r="AG69" s="278"/>
      <c r="AH69" s="27"/>
    </row>
    <row r="70" spans="4:34" hidden="1" x14ac:dyDescent="0.35">
      <c r="D70" s="27"/>
      <c r="E70" s="27"/>
      <c r="N70" s="27"/>
      <c r="O70" s="27"/>
      <c r="P70" s="27"/>
      <c r="Z70" s="27"/>
      <c r="AA70" s="27"/>
      <c r="AB70" s="27"/>
      <c r="AF70" s="27"/>
      <c r="AG70" s="278"/>
      <c r="AH70" s="27"/>
    </row>
    <row r="71" spans="4:34" hidden="1" x14ac:dyDescent="0.35">
      <c r="D71" s="27"/>
      <c r="E71" s="27"/>
      <c r="N71" s="27"/>
      <c r="O71" s="27"/>
      <c r="P71" s="27"/>
      <c r="Z71" s="27"/>
      <c r="AA71" s="27"/>
      <c r="AB71" s="27"/>
      <c r="AF71" s="27"/>
      <c r="AG71" s="278"/>
      <c r="AH71" s="27"/>
    </row>
    <row r="72" spans="4:34" hidden="1" x14ac:dyDescent="0.35">
      <c r="D72" s="27"/>
      <c r="E72" s="27"/>
      <c r="N72" s="27"/>
      <c r="O72" s="27"/>
      <c r="P72" s="27"/>
      <c r="Z72" s="27"/>
      <c r="AA72" s="27"/>
      <c r="AB72" s="27"/>
      <c r="AF72" s="27"/>
      <c r="AG72" s="278"/>
      <c r="AH72" s="27"/>
    </row>
    <row r="73" spans="4:34" hidden="1" x14ac:dyDescent="0.35">
      <c r="D73" s="27"/>
      <c r="E73" s="27"/>
      <c r="N73" s="27"/>
      <c r="O73" s="27"/>
      <c r="P73" s="27"/>
      <c r="Z73" s="27"/>
      <c r="AA73" s="27"/>
      <c r="AB73" s="27"/>
      <c r="AF73" s="27"/>
      <c r="AG73" s="278"/>
      <c r="AH73" s="27"/>
    </row>
    <row r="74" spans="4:34" hidden="1" x14ac:dyDescent="0.35">
      <c r="D74" s="27"/>
      <c r="E74" s="27"/>
      <c r="N74" s="27"/>
      <c r="O74" s="27"/>
      <c r="P74" s="27"/>
      <c r="Z74" s="27"/>
      <c r="AA74" s="27"/>
      <c r="AB74" s="27"/>
      <c r="AF74" s="27"/>
      <c r="AG74" s="278"/>
      <c r="AH74" s="27"/>
    </row>
    <row r="75" spans="4:34" hidden="1" x14ac:dyDescent="0.35">
      <c r="D75" s="27"/>
      <c r="E75" s="27"/>
      <c r="N75" s="27"/>
      <c r="O75" s="27"/>
      <c r="P75" s="27"/>
      <c r="Z75" s="27"/>
      <c r="AA75" s="27"/>
      <c r="AB75" s="27"/>
      <c r="AF75" s="27"/>
      <c r="AG75" s="278"/>
      <c r="AH75" s="27"/>
    </row>
    <row r="76" spans="4:34" hidden="1" x14ac:dyDescent="0.35">
      <c r="D76" s="27"/>
      <c r="E76" s="27"/>
      <c r="N76" s="27"/>
      <c r="O76" s="27"/>
      <c r="P76" s="27"/>
      <c r="Z76" s="27"/>
      <c r="AA76" s="27"/>
      <c r="AB76" s="27"/>
      <c r="AF76" s="27"/>
      <c r="AG76" s="278"/>
      <c r="AH76" s="27"/>
    </row>
    <row r="77" spans="4:34" hidden="1" x14ac:dyDescent="0.35">
      <c r="D77" s="27"/>
      <c r="E77" s="27"/>
      <c r="N77" s="27"/>
      <c r="O77" s="27"/>
      <c r="P77" s="27"/>
      <c r="Z77" s="27"/>
      <c r="AA77" s="27"/>
      <c r="AB77" s="27"/>
      <c r="AF77" s="27"/>
      <c r="AG77" s="278"/>
      <c r="AH77" s="27"/>
    </row>
    <row r="78" spans="4:34" hidden="1" x14ac:dyDescent="0.35">
      <c r="D78" s="27"/>
      <c r="E78" s="27"/>
      <c r="N78" s="27"/>
      <c r="O78" s="27"/>
      <c r="P78" s="27"/>
      <c r="Z78" s="27"/>
      <c r="AA78" s="27"/>
      <c r="AB78" s="27"/>
      <c r="AF78" s="27"/>
      <c r="AG78" s="278"/>
      <c r="AH78" s="27"/>
    </row>
    <row r="79" spans="4:34" hidden="1" x14ac:dyDescent="0.35">
      <c r="D79" s="27"/>
      <c r="E79" s="27"/>
      <c r="N79" s="27"/>
      <c r="O79" s="27"/>
      <c r="P79" s="27"/>
      <c r="Z79" s="27"/>
      <c r="AA79" s="27"/>
      <c r="AB79" s="27"/>
      <c r="AF79" s="27"/>
      <c r="AG79" s="278"/>
      <c r="AH79" s="27"/>
    </row>
    <row r="80" spans="4:34" hidden="1" x14ac:dyDescent="0.35">
      <c r="D80" s="27"/>
      <c r="E80" s="27"/>
      <c r="N80" s="27"/>
      <c r="O80" s="27"/>
      <c r="P80" s="27"/>
      <c r="Z80" s="27"/>
      <c r="AA80" s="27"/>
      <c r="AB80" s="27"/>
      <c r="AF80" s="27"/>
      <c r="AG80" s="278"/>
      <c r="AH80" s="27"/>
    </row>
    <row r="81" spans="4:34" hidden="1" x14ac:dyDescent="0.35">
      <c r="D81" s="27"/>
      <c r="E81" s="27"/>
      <c r="N81" s="27"/>
      <c r="O81" s="27"/>
      <c r="P81" s="27"/>
      <c r="Z81" s="27"/>
      <c r="AA81" s="27"/>
      <c r="AB81" s="27"/>
      <c r="AF81" s="27"/>
      <c r="AG81" s="278"/>
      <c r="AH81" s="27"/>
    </row>
    <row r="82" spans="4:34" hidden="1" x14ac:dyDescent="0.35">
      <c r="D82" s="27"/>
      <c r="E82" s="27"/>
      <c r="N82" s="27"/>
      <c r="O82" s="27"/>
      <c r="P82" s="27"/>
      <c r="Z82" s="27"/>
      <c r="AA82" s="27"/>
      <c r="AB82" s="27"/>
      <c r="AF82" s="27"/>
      <c r="AG82" s="278"/>
      <c r="AH82" s="27"/>
    </row>
    <row r="83" spans="4:34" hidden="1" x14ac:dyDescent="0.35">
      <c r="D83" s="27"/>
      <c r="E83" s="27"/>
      <c r="N83" s="27"/>
      <c r="O83" s="27"/>
      <c r="P83" s="27"/>
      <c r="Z83" s="27"/>
      <c r="AA83" s="27"/>
      <c r="AB83" s="27"/>
      <c r="AF83" s="27"/>
      <c r="AG83" s="278"/>
      <c r="AH83" s="27"/>
    </row>
    <row r="84" spans="4:34" hidden="1" x14ac:dyDescent="0.35">
      <c r="D84" s="27"/>
      <c r="E84" s="27"/>
      <c r="N84" s="27"/>
      <c r="O84" s="27"/>
      <c r="P84" s="27"/>
      <c r="Z84" s="27"/>
      <c r="AA84" s="27"/>
      <c r="AB84" s="27"/>
      <c r="AF84" s="27"/>
      <c r="AG84" s="278"/>
      <c r="AH84" s="27"/>
    </row>
    <row r="85" spans="4:34" hidden="1" x14ac:dyDescent="0.35">
      <c r="D85" s="27"/>
      <c r="E85" s="27"/>
      <c r="N85" s="27"/>
      <c r="O85" s="27"/>
      <c r="P85" s="27"/>
      <c r="Z85" s="27"/>
      <c r="AA85" s="27"/>
      <c r="AB85" s="27"/>
      <c r="AF85" s="27"/>
      <c r="AG85" s="278"/>
      <c r="AH85" s="27"/>
    </row>
    <row r="86" spans="4:34" hidden="1" x14ac:dyDescent="0.35">
      <c r="D86" s="27"/>
      <c r="E86" s="27"/>
      <c r="N86" s="27"/>
      <c r="O86" s="27"/>
      <c r="P86" s="27"/>
      <c r="Z86" s="27"/>
      <c r="AA86" s="27"/>
      <c r="AB86" s="27"/>
      <c r="AF86" s="27"/>
      <c r="AG86" s="278"/>
      <c r="AH86" s="27"/>
    </row>
    <row r="87" spans="4:34" hidden="1" x14ac:dyDescent="0.35">
      <c r="D87" s="27"/>
      <c r="E87" s="27"/>
      <c r="N87" s="27"/>
      <c r="O87" s="27"/>
      <c r="P87" s="27"/>
      <c r="Z87" s="27"/>
      <c r="AA87" s="27"/>
      <c r="AB87" s="27"/>
      <c r="AF87" s="27"/>
      <c r="AG87" s="278"/>
      <c r="AH87" s="27"/>
    </row>
    <row r="88" spans="4:34" hidden="1" x14ac:dyDescent="0.35">
      <c r="D88" s="27"/>
      <c r="E88" s="27"/>
      <c r="N88" s="27"/>
      <c r="O88" s="27"/>
      <c r="P88" s="27"/>
      <c r="Z88" s="27"/>
      <c r="AA88" s="27"/>
      <c r="AB88" s="27"/>
      <c r="AF88" s="27"/>
      <c r="AG88" s="278"/>
      <c r="AH88" s="27"/>
    </row>
    <row r="89" spans="4:34" hidden="1" x14ac:dyDescent="0.35">
      <c r="D89" s="27"/>
      <c r="E89" s="27"/>
      <c r="N89" s="27"/>
      <c r="O89" s="27"/>
      <c r="P89" s="27"/>
      <c r="Z89" s="27"/>
      <c r="AA89" s="27"/>
      <c r="AB89" s="27"/>
      <c r="AF89" s="27"/>
      <c r="AG89" s="278"/>
      <c r="AH89" s="27"/>
    </row>
    <row r="90" spans="4:34" hidden="1" x14ac:dyDescent="0.35">
      <c r="D90" s="27"/>
      <c r="E90" s="27"/>
      <c r="N90" s="27"/>
      <c r="O90" s="27"/>
      <c r="P90" s="27"/>
      <c r="Z90" s="27"/>
      <c r="AA90" s="27"/>
      <c r="AB90" s="27"/>
      <c r="AF90" s="27"/>
      <c r="AG90" s="278"/>
      <c r="AH90" s="27"/>
    </row>
    <row r="91" spans="4:34" hidden="1" x14ac:dyDescent="0.35">
      <c r="D91" s="27"/>
      <c r="E91" s="27"/>
      <c r="N91" s="27"/>
      <c r="O91" s="27"/>
      <c r="P91" s="27"/>
      <c r="Z91" s="27"/>
      <c r="AA91" s="27"/>
      <c r="AB91" s="27"/>
      <c r="AF91" s="27"/>
      <c r="AG91" s="278"/>
      <c r="AH91" s="27"/>
    </row>
    <row r="92" spans="4:34" hidden="1" x14ac:dyDescent="0.35">
      <c r="D92" s="27"/>
      <c r="E92" s="27"/>
      <c r="N92" s="27"/>
      <c r="O92" s="27"/>
      <c r="P92" s="27"/>
      <c r="Z92" s="27"/>
      <c r="AA92" s="27"/>
      <c r="AB92" s="27"/>
      <c r="AF92" s="27"/>
      <c r="AG92" s="278"/>
      <c r="AH92" s="27"/>
    </row>
    <row r="93" spans="4:34" hidden="1" x14ac:dyDescent="0.35">
      <c r="D93" s="27"/>
      <c r="E93" s="27"/>
      <c r="N93" s="27"/>
      <c r="O93" s="27"/>
      <c r="P93" s="27"/>
      <c r="Z93" s="27"/>
      <c r="AA93" s="27"/>
      <c r="AB93" s="27"/>
      <c r="AF93" s="27"/>
      <c r="AG93" s="278"/>
      <c r="AH93" s="27"/>
    </row>
    <row r="94" spans="4:34" hidden="1" x14ac:dyDescent="0.35">
      <c r="D94" s="27"/>
      <c r="E94" s="27"/>
      <c r="N94" s="27"/>
      <c r="O94" s="27"/>
      <c r="P94" s="27"/>
      <c r="Z94" s="27"/>
      <c r="AA94" s="27"/>
      <c r="AB94" s="27"/>
      <c r="AF94" s="27"/>
      <c r="AG94" s="278"/>
      <c r="AH94" s="27"/>
    </row>
    <row r="95" spans="4:34" hidden="1" x14ac:dyDescent="0.35">
      <c r="D95" s="27"/>
      <c r="E95" s="27"/>
      <c r="N95" s="27"/>
      <c r="O95" s="27"/>
      <c r="P95" s="27"/>
      <c r="Z95" s="27"/>
      <c r="AA95" s="27"/>
      <c r="AB95" s="27"/>
      <c r="AF95" s="27"/>
      <c r="AG95" s="278"/>
      <c r="AH95" s="27"/>
    </row>
    <row r="96" spans="4:34" hidden="1" x14ac:dyDescent="0.35">
      <c r="D96" s="27"/>
      <c r="E96" s="27"/>
      <c r="N96" s="27"/>
      <c r="O96" s="27"/>
      <c r="P96" s="27"/>
      <c r="Z96" s="27"/>
      <c r="AA96" s="27"/>
      <c r="AB96" s="27"/>
      <c r="AF96" s="27"/>
      <c r="AG96" s="278"/>
      <c r="AH96" s="27"/>
    </row>
    <row r="97" spans="4:34" hidden="1" x14ac:dyDescent="0.35">
      <c r="D97" s="27"/>
      <c r="E97" s="27"/>
      <c r="N97" s="27"/>
      <c r="O97" s="27"/>
      <c r="P97" s="27"/>
      <c r="Z97" s="27"/>
      <c r="AA97" s="27"/>
      <c r="AB97" s="27"/>
      <c r="AF97" s="27"/>
      <c r="AG97" s="278"/>
      <c r="AH97" s="27"/>
    </row>
    <row r="98" spans="4:34" hidden="1" x14ac:dyDescent="0.35">
      <c r="D98" s="27"/>
      <c r="E98" s="27"/>
      <c r="N98" s="27"/>
      <c r="O98" s="27"/>
      <c r="P98" s="27"/>
      <c r="Z98" s="27"/>
      <c r="AA98" s="27"/>
      <c r="AB98" s="27"/>
      <c r="AF98" s="27"/>
      <c r="AG98" s="278"/>
      <c r="AH98" s="27"/>
    </row>
    <row r="99" spans="4:34" hidden="1" x14ac:dyDescent="0.35">
      <c r="D99" s="27"/>
      <c r="E99" s="27"/>
      <c r="N99" s="27"/>
      <c r="O99" s="27"/>
      <c r="P99" s="27"/>
      <c r="Z99" s="27"/>
      <c r="AA99" s="27"/>
      <c r="AB99" s="27"/>
      <c r="AF99" s="27"/>
      <c r="AG99" s="278"/>
      <c r="AH99" s="27"/>
    </row>
    <row r="100" spans="4:34" hidden="1" x14ac:dyDescent="0.35">
      <c r="D100" s="27"/>
      <c r="E100" s="27"/>
      <c r="N100" s="27"/>
      <c r="O100" s="27"/>
      <c r="P100" s="27"/>
      <c r="Z100" s="27"/>
      <c r="AA100" s="27"/>
      <c r="AB100" s="27"/>
      <c r="AF100" s="27"/>
      <c r="AG100" s="278"/>
      <c r="AH100" s="27"/>
    </row>
    <row r="101" spans="4:34" hidden="1" x14ac:dyDescent="0.35">
      <c r="D101" s="27"/>
      <c r="E101" s="27"/>
      <c r="N101" s="27"/>
      <c r="O101" s="27"/>
      <c r="P101" s="27"/>
      <c r="Z101" s="27"/>
      <c r="AA101" s="27"/>
      <c r="AB101" s="27"/>
      <c r="AF101" s="27"/>
      <c r="AG101" s="278"/>
      <c r="AH101" s="27"/>
    </row>
    <row r="102" spans="4:34" hidden="1" x14ac:dyDescent="0.35">
      <c r="D102" s="27"/>
      <c r="E102" s="27"/>
      <c r="N102" s="27"/>
      <c r="O102" s="27"/>
      <c r="P102" s="27"/>
      <c r="Z102" s="27"/>
      <c r="AA102" s="27"/>
      <c r="AB102" s="27"/>
      <c r="AF102" s="27"/>
      <c r="AG102" s="278"/>
      <c r="AH102" s="27"/>
    </row>
    <row r="103" spans="4:34" hidden="1" x14ac:dyDescent="0.35">
      <c r="D103" s="27"/>
      <c r="E103" s="27"/>
      <c r="N103" s="27"/>
      <c r="O103" s="27"/>
      <c r="P103" s="27"/>
      <c r="Z103" s="27"/>
      <c r="AA103" s="27"/>
      <c r="AB103" s="27"/>
      <c r="AF103" s="27"/>
      <c r="AG103" s="278"/>
      <c r="AH103" s="27"/>
    </row>
    <row r="104" spans="4:34" hidden="1" x14ac:dyDescent="0.35">
      <c r="D104" s="27"/>
      <c r="E104" s="27"/>
      <c r="N104" s="27"/>
      <c r="O104" s="27"/>
      <c r="P104" s="27"/>
      <c r="Z104" s="27"/>
      <c r="AA104" s="27"/>
      <c r="AB104" s="27"/>
      <c r="AF104" s="27"/>
      <c r="AG104" s="278"/>
      <c r="AH104" s="27"/>
    </row>
    <row r="105" spans="4:34" hidden="1" x14ac:dyDescent="0.35">
      <c r="D105" s="27"/>
      <c r="E105" s="27"/>
      <c r="N105" s="27"/>
      <c r="O105" s="27"/>
      <c r="P105" s="27"/>
      <c r="Z105" s="27"/>
      <c r="AA105" s="27"/>
      <c r="AB105" s="27"/>
      <c r="AF105" s="27"/>
      <c r="AG105" s="278"/>
      <c r="AH105" s="27"/>
    </row>
    <row r="106" spans="4:34" hidden="1" x14ac:dyDescent="0.35">
      <c r="D106" s="27"/>
      <c r="E106" s="27"/>
      <c r="N106" s="27"/>
      <c r="O106" s="27"/>
      <c r="P106" s="27"/>
      <c r="Z106" s="27"/>
      <c r="AA106" s="27"/>
      <c r="AB106" s="27"/>
      <c r="AF106" s="27"/>
      <c r="AG106" s="278"/>
      <c r="AH106" s="27"/>
    </row>
    <row r="107" spans="4:34" hidden="1" x14ac:dyDescent="0.35">
      <c r="D107" s="27"/>
      <c r="E107" s="27"/>
      <c r="N107" s="27"/>
      <c r="O107" s="27"/>
      <c r="P107" s="27"/>
      <c r="Z107" s="27"/>
      <c r="AA107" s="27"/>
      <c r="AB107" s="27"/>
      <c r="AF107" s="27"/>
      <c r="AG107" s="278"/>
      <c r="AH107" s="27"/>
    </row>
    <row r="108" spans="4:34" hidden="1" x14ac:dyDescent="0.35">
      <c r="D108" s="27"/>
      <c r="E108" s="27"/>
      <c r="N108" s="27"/>
      <c r="O108" s="27"/>
      <c r="P108" s="27"/>
      <c r="Z108" s="27"/>
      <c r="AA108" s="27"/>
      <c r="AB108" s="27"/>
      <c r="AF108" s="27"/>
      <c r="AG108" s="278"/>
      <c r="AH108" s="27"/>
    </row>
    <row r="109" spans="4:34" hidden="1" x14ac:dyDescent="0.35">
      <c r="D109" s="27"/>
      <c r="E109" s="27"/>
      <c r="N109" s="27"/>
      <c r="O109" s="27"/>
      <c r="P109" s="27"/>
      <c r="Z109" s="27"/>
      <c r="AA109" s="27"/>
      <c r="AB109" s="27"/>
      <c r="AF109" s="27"/>
      <c r="AG109" s="278"/>
      <c r="AH109" s="27"/>
    </row>
    <row r="110" spans="4:34" hidden="1" x14ac:dyDescent="0.35">
      <c r="D110" s="27"/>
      <c r="E110" s="27"/>
      <c r="N110" s="27"/>
      <c r="O110" s="27"/>
      <c r="P110" s="27"/>
      <c r="Z110" s="27"/>
      <c r="AA110" s="27"/>
      <c r="AB110" s="27"/>
      <c r="AF110" s="27"/>
      <c r="AG110" s="278"/>
      <c r="AH110" s="27"/>
    </row>
    <row r="111" spans="4:34" hidden="1" x14ac:dyDescent="0.35">
      <c r="D111" s="27"/>
      <c r="E111" s="27"/>
      <c r="N111" s="27"/>
      <c r="O111" s="27"/>
      <c r="P111" s="27"/>
      <c r="Z111" s="27"/>
      <c r="AA111" s="27"/>
      <c r="AB111" s="27"/>
      <c r="AF111" s="27"/>
      <c r="AG111" s="278"/>
      <c r="AH111" s="27"/>
    </row>
    <row r="112" spans="4:34" hidden="1" x14ac:dyDescent="0.35">
      <c r="D112" s="27"/>
      <c r="E112" s="27"/>
      <c r="N112" s="27"/>
      <c r="O112" s="27"/>
      <c r="P112" s="27"/>
      <c r="Z112" s="27"/>
      <c r="AA112" s="27"/>
      <c r="AB112" s="27"/>
      <c r="AF112" s="27"/>
      <c r="AG112" s="278"/>
      <c r="AH112" s="27"/>
    </row>
    <row r="113" spans="4:34" hidden="1" x14ac:dyDescent="0.35">
      <c r="D113" s="27"/>
      <c r="E113" s="27"/>
      <c r="N113" s="27"/>
      <c r="O113" s="27"/>
      <c r="P113" s="27"/>
      <c r="Z113" s="27"/>
      <c r="AA113" s="27"/>
      <c r="AB113" s="27"/>
      <c r="AF113" s="27"/>
      <c r="AG113" s="278"/>
      <c r="AH113" s="27"/>
    </row>
    <row r="114" spans="4:34" hidden="1" x14ac:dyDescent="0.35">
      <c r="D114" s="27"/>
      <c r="E114" s="27"/>
      <c r="N114" s="27"/>
      <c r="O114" s="27"/>
      <c r="P114" s="27"/>
      <c r="Z114" s="27"/>
      <c r="AA114" s="27"/>
      <c r="AB114" s="27"/>
      <c r="AF114" s="27"/>
      <c r="AG114" s="278"/>
      <c r="AH114" s="27"/>
    </row>
    <row r="115" spans="4:34" hidden="1" x14ac:dyDescent="0.35">
      <c r="D115" s="27"/>
      <c r="E115" s="27"/>
      <c r="N115" s="27"/>
      <c r="O115" s="27"/>
      <c r="P115" s="27"/>
      <c r="Z115" s="27"/>
      <c r="AA115" s="27"/>
      <c r="AB115" s="27"/>
      <c r="AF115" s="27"/>
      <c r="AG115" s="278"/>
      <c r="AH115" s="27"/>
    </row>
    <row r="116" spans="4:34" hidden="1" x14ac:dyDescent="0.35">
      <c r="D116" s="27"/>
      <c r="E116" s="27"/>
      <c r="N116" s="27"/>
      <c r="O116" s="27"/>
      <c r="P116" s="27"/>
      <c r="Z116" s="27"/>
      <c r="AA116" s="27"/>
      <c r="AB116" s="27"/>
      <c r="AF116" s="27"/>
      <c r="AG116" s="278"/>
      <c r="AH116" s="27"/>
    </row>
    <row r="117" spans="4:34" hidden="1" x14ac:dyDescent="0.35">
      <c r="D117" s="27"/>
      <c r="E117" s="27"/>
      <c r="N117" s="27"/>
      <c r="O117" s="27"/>
      <c r="P117" s="27"/>
      <c r="Z117" s="27"/>
      <c r="AA117" s="27"/>
      <c r="AB117" s="27"/>
      <c r="AF117" s="27"/>
      <c r="AG117" s="278"/>
      <c r="AH117" s="27"/>
    </row>
    <row r="118" spans="4:34" hidden="1" x14ac:dyDescent="0.35">
      <c r="D118" s="27"/>
      <c r="E118" s="27"/>
      <c r="N118" s="27"/>
      <c r="O118" s="27"/>
      <c r="P118" s="27"/>
      <c r="Z118" s="27"/>
      <c r="AA118" s="27"/>
      <c r="AB118" s="27"/>
      <c r="AF118" s="27"/>
      <c r="AG118" s="278"/>
      <c r="AH118" s="27"/>
    </row>
    <row r="119" spans="4:34" hidden="1" x14ac:dyDescent="0.35">
      <c r="D119" s="27"/>
      <c r="E119" s="27"/>
      <c r="N119" s="27"/>
      <c r="O119" s="27"/>
      <c r="P119" s="27"/>
      <c r="Z119" s="27"/>
      <c r="AA119" s="27"/>
      <c r="AB119" s="27"/>
      <c r="AF119" s="27"/>
      <c r="AG119" s="278"/>
      <c r="AH119" s="27"/>
    </row>
    <row r="120" spans="4:34" hidden="1" x14ac:dyDescent="0.35">
      <c r="D120" s="27"/>
      <c r="E120" s="27"/>
      <c r="N120" s="27"/>
      <c r="O120" s="27"/>
      <c r="P120" s="27"/>
      <c r="Z120" s="27"/>
      <c r="AA120" s="27"/>
      <c r="AB120" s="27"/>
      <c r="AF120" s="27"/>
      <c r="AG120" s="278"/>
      <c r="AH120" s="27"/>
    </row>
    <row r="121" spans="4:34" hidden="1" x14ac:dyDescent="0.35">
      <c r="D121" s="27"/>
      <c r="E121" s="27"/>
      <c r="N121" s="27"/>
      <c r="O121" s="27"/>
      <c r="P121" s="27"/>
      <c r="Z121" s="27"/>
      <c r="AA121" s="27"/>
      <c r="AB121" s="27"/>
      <c r="AF121" s="27"/>
      <c r="AG121" s="278"/>
      <c r="AH121" s="27"/>
    </row>
    <row r="122" spans="4:34" hidden="1" x14ac:dyDescent="0.35">
      <c r="D122" s="27"/>
      <c r="E122" s="27"/>
      <c r="N122" s="27"/>
      <c r="O122" s="27"/>
      <c r="P122" s="27"/>
      <c r="Z122" s="27"/>
      <c r="AA122" s="27"/>
      <c r="AB122" s="27"/>
      <c r="AF122" s="27"/>
      <c r="AG122" s="278"/>
      <c r="AH122" s="27"/>
    </row>
    <row r="123" spans="4:34" hidden="1" x14ac:dyDescent="0.35">
      <c r="D123" s="27"/>
      <c r="E123" s="27"/>
      <c r="N123" s="27"/>
      <c r="O123" s="27"/>
      <c r="P123" s="27"/>
      <c r="Z123" s="27"/>
      <c r="AA123" s="27"/>
      <c r="AB123" s="27"/>
      <c r="AF123" s="27"/>
      <c r="AG123" s="278"/>
      <c r="AH123" s="27"/>
    </row>
    <row r="124" spans="4:34" hidden="1" x14ac:dyDescent="0.35">
      <c r="D124" s="27"/>
      <c r="E124" s="27"/>
      <c r="N124" s="27"/>
      <c r="O124" s="27"/>
      <c r="P124" s="27"/>
      <c r="Z124" s="27"/>
      <c r="AA124" s="27"/>
      <c r="AB124" s="27"/>
      <c r="AF124" s="27"/>
      <c r="AG124" s="278"/>
      <c r="AH124" s="27"/>
    </row>
    <row r="125" spans="4:34" hidden="1" x14ac:dyDescent="0.35">
      <c r="D125" s="27"/>
      <c r="E125" s="27"/>
      <c r="N125" s="27"/>
      <c r="O125" s="27"/>
      <c r="P125" s="27"/>
      <c r="Z125" s="27"/>
      <c r="AA125" s="27"/>
      <c r="AB125" s="27"/>
      <c r="AF125" s="27"/>
      <c r="AG125" s="278"/>
      <c r="AH125" s="27"/>
    </row>
    <row r="126" spans="4:34" hidden="1" x14ac:dyDescent="0.35">
      <c r="D126" s="27"/>
      <c r="E126" s="27"/>
      <c r="N126" s="27"/>
      <c r="O126" s="27"/>
      <c r="P126" s="27"/>
      <c r="Z126" s="27"/>
      <c r="AA126" s="27"/>
      <c r="AB126" s="27"/>
      <c r="AF126" s="27"/>
      <c r="AG126" s="278"/>
      <c r="AH126" s="27"/>
    </row>
    <row r="127" spans="4:34" hidden="1" x14ac:dyDescent="0.35">
      <c r="D127" s="27"/>
      <c r="E127" s="27"/>
      <c r="N127" s="27"/>
      <c r="O127" s="27"/>
      <c r="P127" s="27"/>
      <c r="Z127" s="27"/>
      <c r="AA127" s="27"/>
      <c r="AB127" s="27"/>
      <c r="AF127" s="27"/>
      <c r="AG127" s="278"/>
      <c r="AH127" s="27"/>
    </row>
    <row r="128" spans="4:34" hidden="1" x14ac:dyDescent="0.35">
      <c r="D128" s="27"/>
      <c r="E128" s="27"/>
      <c r="N128" s="27"/>
      <c r="O128" s="27"/>
      <c r="P128" s="27"/>
      <c r="Z128" s="27"/>
      <c r="AA128" s="27"/>
      <c r="AB128" s="27"/>
      <c r="AF128" s="27"/>
      <c r="AG128" s="278"/>
      <c r="AH128" s="27"/>
    </row>
    <row r="129" spans="4:34" hidden="1" x14ac:dyDescent="0.35">
      <c r="D129" s="27"/>
      <c r="E129" s="27"/>
      <c r="N129" s="27"/>
      <c r="O129" s="27"/>
      <c r="P129" s="27"/>
      <c r="Z129" s="27"/>
      <c r="AA129" s="27"/>
      <c r="AB129" s="27"/>
      <c r="AF129" s="27"/>
      <c r="AG129" s="278"/>
      <c r="AH129" s="27"/>
    </row>
    <row r="130" spans="4:34" hidden="1" x14ac:dyDescent="0.35">
      <c r="D130" s="27"/>
      <c r="E130" s="27"/>
      <c r="N130" s="27"/>
      <c r="O130" s="27"/>
      <c r="P130" s="27"/>
      <c r="Z130" s="27"/>
      <c r="AA130" s="27"/>
      <c r="AB130" s="27"/>
      <c r="AF130" s="27"/>
      <c r="AG130" s="278"/>
      <c r="AH130" s="27"/>
    </row>
    <row r="131" spans="4:34" hidden="1" x14ac:dyDescent="0.35">
      <c r="D131" s="27"/>
      <c r="E131" s="27"/>
      <c r="N131" s="27"/>
      <c r="O131" s="27"/>
      <c r="P131" s="27"/>
      <c r="Z131" s="27"/>
      <c r="AA131" s="27"/>
      <c r="AB131" s="27"/>
      <c r="AF131" s="27"/>
      <c r="AG131" s="278"/>
      <c r="AH131" s="27"/>
    </row>
    <row r="132" spans="4:34" hidden="1" x14ac:dyDescent="0.35">
      <c r="D132" s="27"/>
      <c r="E132" s="27"/>
      <c r="N132" s="27"/>
      <c r="O132" s="27"/>
      <c r="P132" s="27"/>
      <c r="Z132" s="27"/>
      <c r="AA132" s="27"/>
      <c r="AB132" s="27"/>
      <c r="AF132" s="27"/>
      <c r="AG132" s="278"/>
      <c r="AH132" s="27"/>
    </row>
    <row r="133" spans="4:34" hidden="1" x14ac:dyDescent="0.35">
      <c r="D133" s="27"/>
      <c r="E133" s="27"/>
      <c r="N133" s="27"/>
      <c r="O133" s="27"/>
      <c r="P133" s="27"/>
      <c r="Z133" s="27"/>
      <c r="AA133" s="27"/>
      <c r="AB133" s="27"/>
      <c r="AF133" s="27"/>
      <c r="AG133" s="278"/>
      <c r="AH133" s="27"/>
    </row>
    <row r="134" spans="4:34" hidden="1" x14ac:dyDescent="0.35">
      <c r="D134" s="27"/>
      <c r="E134" s="27"/>
      <c r="N134" s="27"/>
      <c r="O134" s="27"/>
      <c r="P134" s="27"/>
      <c r="Z134" s="27"/>
      <c r="AA134" s="27"/>
      <c r="AB134" s="27"/>
      <c r="AF134" s="27"/>
      <c r="AG134" s="278"/>
      <c r="AH134" s="27"/>
    </row>
    <row r="135" spans="4:34" hidden="1" x14ac:dyDescent="0.35">
      <c r="D135" s="27"/>
      <c r="E135" s="27"/>
      <c r="N135" s="27"/>
      <c r="O135" s="27"/>
      <c r="P135" s="27"/>
      <c r="Z135" s="27"/>
      <c r="AA135" s="27"/>
      <c r="AB135" s="27"/>
      <c r="AF135" s="27"/>
      <c r="AG135" s="278"/>
      <c r="AH135" s="27"/>
    </row>
    <row r="136" spans="4:34" hidden="1" x14ac:dyDescent="0.35">
      <c r="D136" s="27"/>
      <c r="E136" s="27"/>
      <c r="N136" s="27"/>
      <c r="O136" s="27"/>
      <c r="P136" s="27"/>
      <c r="Z136" s="27"/>
      <c r="AA136" s="27"/>
      <c r="AB136" s="27"/>
      <c r="AF136" s="27"/>
      <c r="AG136" s="278"/>
      <c r="AH136" s="27"/>
    </row>
    <row r="137" spans="4:34" hidden="1" x14ac:dyDescent="0.35">
      <c r="D137" s="27"/>
      <c r="E137" s="27"/>
      <c r="N137" s="27"/>
      <c r="O137" s="27"/>
      <c r="P137" s="27"/>
      <c r="Z137" s="27"/>
      <c r="AA137" s="27"/>
      <c r="AB137" s="27"/>
      <c r="AF137" s="27"/>
      <c r="AG137" s="278"/>
      <c r="AH137" s="27"/>
    </row>
    <row r="138" spans="4:34" hidden="1" x14ac:dyDescent="0.35">
      <c r="D138" s="27"/>
      <c r="E138" s="27"/>
      <c r="N138" s="27"/>
      <c r="O138" s="27"/>
      <c r="P138" s="27"/>
      <c r="Z138" s="27"/>
      <c r="AA138" s="27"/>
      <c r="AB138" s="27"/>
      <c r="AF138" s="27"/>
      <c r="AG138" s="278"/>
      <c r="AH138" s="27"/>
    </row>
    <row r="139" spans="4:34" hidden="1" x14ac:dyDescent="0.35">
      <c r="D139" s="27"/>
      <c r="E139" s="27"/>
      <c r="N139" s="27"/>
      <c r="O139" s="27"/>
      <c r="P139" s="27"/>
      <c r="Z139" s="27"/>
      <c r="AA139" s="27"/>
      <c r="AB139" s="27"/>
      <c r="AF139" s="27"/>
      <c r="AG139" s="278"/>
      <c r="AH139" s="27"/>
    </row>
    <row r="140" spans="4:34" hidden="1" x14ac:dyDescent="0.35">
      <c r="D140" s="27"/>
      <c r="E140" s="27"/>
      <c r="N140" s="27"/>
      <c r="O140" s="27"/>
      <c r="P140" s="27"/>
      <c r="Z140" s="27"/>
      <c r="AA140" s="27"/>
      <c r="AB140" s="27"/>
      <c r="AF140" s="27"/>
      <c r="AG140" s="278"/>
      <c r="AH140" s="27"/>
    </row>
    <row r="141" spans="4:34" hidden="1" x14ac:dyDescent="0.35">
      <c r="D141" s="27"/>
      <c r="E141" s="27"/>
      <c r="N141" s="27"/>
      <c r="O141" s="27"/>
      <c r="P141" s="27"/>
      <c r="Z141" s="27"/>
      <c r="AA141" s="27"/>
      <c r="AB141" s="27"/>
      <c r="AF141" s="27"/>
      <c r="AG141" s="278"/>
      <c r="AH141" s="27"/>
    </row>
    <row r="142" spans="4:34" hidden="1" x14ac:dyDescent="0.35">
      <c r="D142" s="27"/>
      <c r="E142" s="27"/>
      <c r="N142" s="27"/>
      <c r="O142" s="27"/>
      <c r="P142" s="27"/>
      <c r="Z142" s="27"/>
      <c r="AA142" s="27"/>
      <c r="AB142" s="27"/>
      <c r="AF142" s="27"/>
      <c r="AG142" s="278"/>
      <c r="AH142" s="27"/>
    </row>
    <row r="143" spans="4:34" hidden="1" x14ac:dyDescent="0.35">
      <c r="D143" s="27"/>
      <c r="E143" s="27"/>
      <c r="N143" s="27"/>
      <c r="O143" s="27"/>
      <c r="P143" s="27"/>
      <c r="Z143" s="27"/>
      <c r="AA143" s="27"/>
      <c r="AB143" s="27"/>
      <c r="AF143" s="27"/>
      <c r="AG143" s="278"/>
      <c r="AH143" s="27"/>
    </row>
    <row r="144" spans="4:34" hidden="1" x14ac:dyDescent="0.35">
      <c r="D144" s="27"/>
      <c r="E144" s="27"/>
      <c r="N144" s="27"/>
      <c r="O144" s="27"/>
      <c r="P144" s="27"/>
      <c r="Z144" s="27"/>
      <c r="AA144" s="27"/>
      <c r="AB144" s="27"/>
      <c r="AF144" s="27"/>
      <c r="AG144" s="278"/>
      <c r="AH144" s="27"/>
    </row>
    <row r="145" spans="4:34" hidden="1" x14ac:dyDescent="0.35">
      <c r="D145" s="27"/>
      <c r="E145" s="27"/>
      <c r="N145" s="27"/>
      <c r="O145" s="27"/>
      <c r="P145" s="27"/>
      <c r="Z145" s="27"/>
      <c r="AA145" s="27"/>
      <c r="AB145" s="27"/>
      <c r="AF145" s="27"/>
      <c r="AG145" s="278"/>
      <c r="AH145" s="27"/>
    </row>
    <row r="146" spans="4:34" hidden="1" x14ac:dyDescent="0.35">
      <c r="D146" s="27"/>
      <c r="E146" s="27"/>
      <c r="N146" s="27"/>
      <c r="O146" s="27"/>
      <c r="P146" s="27"/>
      <c r="Z146" s="27"/>
      <c r="AA146" s="27"/>
      <c r="AB146" s="27"/>
      <c r="AF146" s="27"/>
      <c r="AG146" s="278"/>
      <c r="AH146" s="27"/>
    </row>
    <row r="147" spans="4:34" hidden="1" x14ac:dyDescent="0.35">
      <c r="D147" s="27"/>
      <c r="E147" s="27"/>
      <c r="N147" s="27"/>
      <c r="O147" s="27"/>
      <c r="P147" s="27"/>
      <c r="Z147" s="27"/>
      <c r="AA147" s="27"/>
      <c r="AB147" s="27"/>
      <c r="AF147" s="27"/>
      <c r="AG147" s="278"/>
      <c r="AH147" s="27"/>
    </row>
    <row r="148" spans="4:34" hidden="1" x14ac:dyDescent="0.35">
      <c r="D148" s="27"/>
      <c r="E148" s="27"/>
      <c r="N148" s="27"/>
      <c r="O148" s="27"/>
      <c r="P148" s="27"/>
      <c r="Z148" s="27"/>
      <c r="AA148" s="27"/>
      <c r="AB148" s="27"/>
      <c r="AF148" s="27"/>
      <c r="AG148" s="278"/>
      <c r="AH148" s="27"/>
    </row>
    <row r="149" spans="4:34" hidden="1" x14ac:dyDescent="0.35">
      <c r="D149" s="27"/>
      <c r="E149" s="27"/>
      <c r="N149" s="27"/>
      <c r="O149" s="27"/>
      <c r="P149" s="27"/>
      <c r="Z149" s="27"/>
      <c r="AA149" s="27"/>
      <c r="AB149" s="27"/>
      <c r="AF149" s="27"/>
      <c r="AG149" s="278"/>
      <c r="AH149" s="27"/>
    </row>
    <row r="150" spans="4:34" hidden="1" x14ac:dyDescent="0.35">
      <c r="D150" s="27"/>
      <c r="E150" s="27"/>
      <c r="N150" s="27"/>
      <c r="O150" s="27"/>
      <c r="P150" s="27"/>
      <c r="Z150" s="27"/>
      <c r="AA150" s="27"/>
      <c r="AB150" s="27"/>
      <c r="AF150" s="27"/>
      <c r="AG150" s="278"/>
      <c r="AH150" s="27"/>
    </row>
    <row r="151" spans="4:34" hidden="1" x14ac:dyDescent="0.35">
      <c r="D151" s="27"/>
      <c r="E151" s="27"/>
      <c r="N151" s="27"/>
      <c r="O151" s="27"/>
      <c r="P151" s="27"/>
      <c r="Z151" s="27"/>
      <c r="AA151" s="27"/>
      <c r="AB151" s="27"/>
      <c r="AF151" s="27"/>
      <c r="AG151" s="278"/>
      <c r="AH151" s="27"/>
    </row>
    <row r="152" spans="4:34" hidden="1" x14ac:dyDescent="0.35">
      <c r="D152" s="27"/>
      <c r="E152" s="27"/>
      <c r="N152" s="27"/>
      <c r="O152" s="27"/>
      <c r="P152" s="27"/>
      <c r="Z152" s="27"/>
      <c r="AA152" s="27"/>
      <c r="AB152" s="27"/>
      <c r="AF152" s="27"/>
      <c r="AG152" s="278"/>
      <c r="AH152" s="27"/>
    </row>
    <row r="153" spans="4:34" hidden="1" x14ac:dyDescent="0.35">
      <c r="D153" s="27"/>
      <c r="E153" s="27"/>
      <c r="N153" s="27"/>
      <c r="O153" s="27"/>
      <c r="P153" s="27"/>
      <c r="Z153" s="27"/>
      <c r="AA153" s="27"/>
      <c r="AB153" s="27"/>
      <c r="AF153" s="27"/>
      <c r="AG153" s="278"/>
      <c r="AH153" s="27"/>
    </row>
    <row r="154" spans="4:34" hidden="1" x14ac:dyDescent="0.35">
      <c r="D154" s="27"/>
      <c r="E154" s="27"/>
      <c r="N154" s="27"/>
      <c r="O154" s="27"/>
      <c r="P154" s="27"/>
      <c r="Z154" s="27"/>
      <c r="AA154" s="27"/>
      <c r="AB154" s="27"/>
      <c r="AF154" s="27"/>
      <c r="AG154" s="278"/>
      <c r="AH154" s="27"/>
    </row>
    <row r="155" spans="4:34" hidden="1" x14ac:dyDescent="0.35">
      <c r="D155" s="27"/>
      <c r="E155" s="27"/>
      <c r="N155" s="27"/>
      <c r="O155" s="27"/>
      <c r="P155" s="27"/>
      <c r="Z155" s="27"/>
      <c r="AA155" s="27"/>
      <c r="AB155" s="27"/>
      <c r="AF155" s="27"/>
      <c r="AG155" s="278"/>
      <c r="AH155" s="27"/>
    </row>
    <row r="156" spans="4:34" hidden="1" x14ac:dyDescent="0.35">
      <c r="D156" s="27"/>
      <c r="E156" s="27"/>
      <c r="N156" s="27"/>
      <c r="O156" s="27"/>
      <c r="P156" s="27"/>
      <c r="Z156" s="27"/>
      <c r="AA156" s="27"/>
      <c r="AB156" s="27"/>
      <c r="AF156" s="27"/>
      <c r="AG156" s="278"/>
      <c r="AH156" s="27"/>
    </row>
    <row r="157" spans="4:34" hidden="1" x14ac:dyDescent="0.35">
      <c r="D157" s="27"/>
      <c r="E157" s="27"/>
      <c r="N157" s="27"/>
      <c r="O157" s="27"/>
      <c r="P157" s="27"/>
      <c r="Z157" s="27"/>
      <c r="AA157" s="27"/>
      <c r="AB157" s="27"/>
      <c r="AF157" s="27"/>
      <c r="AG157" s="278"/>
      <c r="AH157" s="27"/>
    </row>
    <row r="158" spans="4:34" hidden="1" x14ac:dyDescent="0.35">
      <c r="D158" s="27"/>
      <c r="E158" s="27"/>
      <c r="N158" s="27"/>
      <c r="O158" s="27"/>
      <c r="P158" s="27"/>
      <c r="Z158" s="27"/>
      <c r="AA158" s="27"/>
      <c r="AB158" s="27"/>
      <c r="AF158" s="27"/>
      <c r="AG158" s="278"/>
      <c r="AH158" s="27"/>
    </row>
    <row r="159" spans="4:34" hidden="1" x14ac:dyDescent="0.35">
      <c r="D159" s="27"/>
      <c r="E159" s="27"/>
      <c r="N159" s="27"/>
      <c r="O159" s="27"/>
      <c r="P159" s="27"/>
      <c r="Z159" s="27"/>
      <c r="AA159" s="27"/>
      <c r="AB159" s="27"/>
      <c r="AF159" s="27"/>
      <c r="AG159" s="278"/>
      <c r="AH159" s="27"/>
    </row>
    <row r="160" spans="4:34" hidden="1" x14ac:dyDescent="0.35">
      <c r="D160" s="27"/>
      <c r="E160" s="27"/>
      <c r="N160" s="27"/>
      <c r="O160" s="27"/>
      <c r="P160" s="27"/>
      <c r="Z160" s="27"/>
      <c r="AA160" s="27"/>
      <c r="AB160" s="27"/>
      <c r="AF160" s="27"/>
      <c r="AG160" s="278"/>
      <c r="AH160" s="27"/>
    </row>
    <row r="161" spans="4:34" hidden="1" x14ac:dyDescent="0.35">
      <c r="D161" s="27"/>
      <c r="E161" s="27"/>
      <c r="N161" s="27"/>
      <c r="O161" s="27"/>
      <c r="P161" s="27"/>
      <c r="Z161" s="27"/>
      <c r="AA161" s="27"/>
      <c r="AB161" s="27"/>
      <c r="AF161" s="27"/>
      <c r="AG161" s="278"/>
      <c r="AH161" s="27"/>
    </row>
    <row r="162" spans="4:34" hidden="1" x14ac:dyDescent="0.35">
      <c r="D162" s="27"/>
      <c r="E162" s="27"/>
      <c r="N162" s="27"/>
      <c r="O162" s="27"/>
      <c r="P162" s="27"/>
      <c r="Z162" s="27"/>
      <c r="AA162" s="27"/>
      <c r="AB162" s="27"/>
      <c r="AF162" s="27"/>
      <c r="AG162" s="278"/>
      <c r="AH162" s="27"/>
    </row>
    <row r="163" spans="4:34" hidden="1" x14ac:dyDescent="0.35">
      <c r="D163" s="27"/>
      <c r="E163" s="27"/>
      <c r="N163" s="27"/>
      <c r="O163" s="27"/>
      <c r="P163" s="27"/>
      <c r="Z163" s="27"/>
      <c r="AA163" s="27"/>
      <c r="AB163" s="27"/>
      <c r="AF163" s="27"/>
      <c r="AG163" s="278"/>
      <c r="AH163" s="27"/>
    </row>
    <row r="164" spans="4:34" hidden="1" x14ac:dyDescent="0.35">
      <c r="D164" s="27"/>
      <c r="E164" s="27"/>
      <c r="N164" s="27"/>
      <c r="O164" s="27"/>
      <c r="P164" s="27"/>
      <c r="Z164" s="27"/>
      <c r="AA164" s="27"/>
      <c r="AB164" s="27"/>
      <c r="AF164" s="27"/>
      <c r="AG164" s="278"/>
      <c r="AH164" s="27"/>
    </row>
    <row r="165" spans="4:34" hidden="1" x14ac:dyDescent="0.35">
      <c r="D165" s="27"/>
      <c r="E165" s="27"/>
      <c r="N165" s="27"/>
      <c r="O165" s="27"/>
      <c r="P165" s="27"/>
      <c r="Z165" s="27"/>
      <c r="AA165" s="27"/>
      <c r="AB165" s="27"/>
      <c r="AF165" s="27"/>
      <c r="AG165" s="278"/>
      <c r="AH165" s="27"/>
    </row>
    <row r="166" spans="4:34" hidden="1" x14ac:dyDescent="0.35">
      <c r="D166" s="27"/>
      <c r="E166" s="27"/>
      <c r="N166" s="27"/>
      <c r="O166" s="27"/>
      <c r="P166" s="27"/>
      <c r="Z166" s="27"/>
      <c r="AA166" s="27"/>
      <c r="AB166" s="27"/>
      <c r="AF166" s="27"/>
      <c r="AG166" s="278"/>
      <c r="AH166" s="27"/>
    </row>
    <row r="167" spans="4:34" hidden="1" x14ac:dyDescent="0.35">
      <c r="D167" s="27"/>
      <c r="E167" s="27"/>
      <c r="N167" s="27"/>
      <c r="O167" s="27"/>
      <c r="P167" s="27"/>
      <c r="Z167" s="27"/>
      <c r="AA167" s="27"/>
      <c r="AB167" s="27"/>
      <c r="AF167" s="27"/>
      <c r="AG167" s="278"/>
      <c r="AH167" s="27"/>
    </row>
    <row r="168" spans="4:34" hidden="1" x14ac:dyDescent="0.35">
      <c r="D168" s="27"/>
      <c r="E168" s="27"/>
      <c r="N168" s="27"/>
      <c r="O168" s="27"/>
      <c r="P168" s="27"/>
      <c r="Z168" s="27"/>
      <c r="AA168" s="27"/>
      <c r="AB168" s="27"/>
      <c r="AF168" s="27"/>
      <c r="AG168" s="278"/>
      <c r="AH168" s="27"/>
    </row>
    <row r="169" spans="4:34" hidden="1" x14ac:dyDescent="0.35">
      <c r="D169" s="27"/>
      <c r="E169" s="27"/>
      <c r="N169" s="27"/>
      <c r="O169" s="27"/>
      <c r="P169" s="27"/>
      <c r="Z169" s="27"/>
      <c r="AA169" s="27"/>
      <c r="AB169" s="27"/>
      <c r="AF169" s="27"/>
      <c r="AG169" s="278"/>
      <c r="AH169" s="27"/>
    </row>
    <row r="170" spans="4:34" hidden="1" x14ac:dyDescent="0.35">
      <c r="D170" s="27"/>
      <c r="E170" s="27"/>
      <c r="N170" s="27"/>
      <c r="O170" s="27"/>
      <c r="P170" s="27"/>
      <c r="Z170" s="27"/>
      <c r="AA170" s="27"/>
      <c r="AB170" s="27"/>
      <c r="AF170" s="27"/>
      <c r="AG170" s="278"/>
      <c r="AH170" s="27"/>
    </row>
    <row r="171" spans="4:34" hidden="1" x14ac:dyDescent="0.35">
      <c r="D171" s="27"/>
      <c r="E171" s="27"/>
      <c r="N171" s="27"/>
      <c r="O171" s="27"/>
      <c r="P171" s="27"/>
      <c r="Z171" s="27"/>
      <c r="AA171" s="27"/>
      <c r="AB171" s="27"/>
      <c r="AF171" s="27"/>
      <c r="AG171" s="278"/>
      <c r="AH171" s="27"/>
    </row>
    <row r="172" spans="4:34" hidden="1" x14ac:dyDescent="0.35">
      <c r="D172" s="27"/>
      <c r="E172" s="27"/>
      <c r="N172" s="27"/>
      <c r="O172" s="27"/>
      <c r="P172" s="27"/>
      <c r="Z172" s="27"/>
      <c r="AA172" s="27"/>
      <c r="AB172" s="27"/>
      <c r="AF172" s="27"/>
      <c r="AG172" s="278"/>
      <c r="AH172" s="27"/>
    </row>
    <row r="173" spans="4:34" hidden="1" x14ac:dyDescent="0.35">
      <c r="D173" s="27"/>
      <c r="E173" s="27"/>
      <c r="N173" s="27"/>
      <c r="O173" s="27"/>
      <c r="P173" s="27"/>
      <c r="Z173" s="27"/>
      <c r="AA173" s="27"/>
      <c r="AB173" s="27"/>
      <c r="AF173" s="27"/>
      <c r="AG173" s="278"/>
      <c r="AH173" s="27"/>
    </row>
    <row r="174" spans="4:34" hidden="1" x14ac:dyDescent="0.35">
      <c r="D174" s="27"/>
      <c r="E174" s="27"/>
      <c r="N174" s="27"/>
      <c r="O174" s="27"/>
      <c r="P174" s="27"/>
      <c r="Z174" s="27"/>
      <c r="AA174" s="27"/>
      <c r="AB174" s="27"/>
      <c r="AF174" s="27"/>
      <c r="AG174" s="278"/>
      <c r="AH174" s="27"/>
    </row>
    <row r="175" spans="4:34" hidden="1" x14ac:dyDescent="0.35">
      <c r="D175" s="27"/>
      <c r="E175" s="27"/>
      <c r="N175" s="27"/>
      <c r="O175" s="27"/>
      <c r="P175" s="27"/>
      <c r="Z175" s="27"/>
      <c r="AA175" s="27"/>
      <c r="AB175" s="27"/>
      <c r="AF175" s="27"/>
      <c r="AG175" s="278"/>
      <c r="AH175" s="27"/>
    </row>
    <row r="176" spans="4:34" hidden="1" x14ac:dyDescent="0.35">
      <c r="D176" s="27"/>
      <c r="E176" s="27"/>
      <c r="N176" s="27"/>
      <c r="O176" s="27"/>
      <c r="P176" s="27"/>
      <c r="Z176" s="27"/>
      <c r="AA176" s="27"/>
      <c r="AB176" s="27"/>
      <c r="AF176" s="27"/>
      <c r="AG176" s="278"/>
      <c r="AH176" s="27"/>
    </row>
    <row r="177" spans="4:34" hidden="1" x14ac:dyDescent="0.35">
      <c r="D177" s="27"/>
      <c r="E177" s="27"/>
      <c r="N177" s="27"/>
      <c r="O177" s="27"/>
      <c r="P177" s="27"/>
      <c r="Z177" s="27"/>
      <c r="AA177" s="27"/>
      <c r="AB177" s="27"/>
      <c r="AF177" s="27"/>
      <c r="AG177" s="278"/>
      <c r="AH177" s="27"/>
    </row>
    <row r="178" spans="4:34" hidden="1" x14ac:dyDescent="0.35">
      <c r="D178" s="27"/>
      <c r="E178" s="27"/>
      <c r="N178" s="27"/>
      <c r="O178" s="27"/>
      <c r="P178" s="27"/>
      <c r="Z178" s="27"/>
      <c r="AA178" s="27"/>
      <c r="AB178" s="27"/>
      <c r="AF178" s="27"/>
      <c r="AG178" s="278"/>
      <c r="AH178" s="27"/>
    </row>
    <row r="179" spans="4:34" hidden="1" x14ac:dyDescent="0.35">
      <c r="D179" s="27"/>
      <c r="E179" s="27"/>
      <c r="N179" s="27"/>
      <c r="O179" s="27"/>
      <c r="P179" s="27"/>
      <c r="Z179" s="27"/>
      <c r="AA179" s="27"/>
      <c r="AB179" s="27"/>
      <c r="AF179" s="27"/>
      <c r="AG179" s="278"/>
      <c r="AH179" s="27"/>
    </row>
    <row r="180" spans="4:34" hidden="1" x14ac:dyDescent="0.35">
      <c r="D180" s="27"/>
      <c r="E180" s="27"/>
      <c r="N180" s="27"/>
      <c r="O180" s="27"/>
      <c r="P180" s="27"/>
      <c r="Z180" s="27"/>
      <c r="AA180" s="27"/>
      <c r="AB180" s="27"/>
      <c r="AF180" s="27"/>
      <c r="AG180" s="278"/>
      <c r="AH180" s="27"/>
    </row>
    <row r="181" spans="4:34" hidden="1" x14ac:dyDescent="0.35">
      <c r="D181" s="27"/>
      <c r="E181" s="27"/>
      <c r="N181" s="27"/>
      <c r="O181" s="27"/>
      <c r="P181" s="27"/>
      <c r="Z181" s="27"/>
      <c r="AA181" s="27"/>
      <c r="AB181" s="27"/>
      <c r="AF181" s="27"/>
      <c r="AG181" s="278"/>
      <c r="AH181" s="27"/>
    </row>
    <row r="182" spans="4:34" hidden="1" x14ac:dyDescent="0.35">
      <c r="D182" s="27"/>
      <c r="E182" s="27"/>
      <c r="N182" s="27"/>
      <c r="O182" s="27"/>
      <c r="P182" s="27"/>
      <c r="Z182" s="27"/>
      <c r="AA182" s="27"/>
      <c r="AB182" s="27"/>
      <c r="AF182" s="27"/>
      <c r="AG182" s="278"/>
      <c r="AH182" s="27"/>
    </row>
    <row r="183" spans="4:34" hidden="1" x14ac:dyDescent="0.35">
      <c r="D183" s="27"/>
      <c r="E183" s="27"/>
      <c r="N183" s="27"/>
      <c r="O183" s="27"/>
      <c r="P183" s="27"/>
      <c r="Z183" s="27"/>
      <c r="AA183" s="27"/>
      <c r="AB183" s="27"/>
      <c r="AF183" s="27"/>
      <c r="AG183" s="278"/>
      <c r="AH183" s="27"/>
    </row>
    <row r="184" spans="4:34" hidden="1" x14ac:dyDescent="0.35">
      <c r="D184" s="27"/>
      <c r="E184" s="27"/>
      <c r="N184" s="27"/>
      <c r="O184" s="27"/>
      <c r="P184" s="27"/>
      <c r="Z184" s="27"/>
      <c r="AA184" s="27"/>
      <c r="AB184" s="27"/>
      <c r="AF184" s="27"/>
      <c r="AG184" s="278"/>
      <c r="AH184" s="27"/>
    </row>
    <row r="185" spans="4:34" hidden="1" x14ac:dyDescent="0.35">
      <c r="D185" s="27"/>
      <c r="E185" s="27"/>
      <c r="N185" s="27"/>
      <c r="O185" s="27"/>
      <c r="P185" s="27"/>
      <c r="Z185" s="27"/>
      <c r="AA185" s="27"/>
      <c r="AB185" s="27"/>
      <c r="AF185" s="27"/>
      <c r="AG185" s="278"/>
      <c r="AH185" s="27"/>
    </row>
    <row r="186" spans="4:34" hidden="1" x14ac:dyDescent="0.35">
      <c r="D186" s="27"/>
      <c r="E186" s="27"/>
      <c r="N186" s="27"/>
      <c r="O186" s="27"/>
      <c r="P186" s="27"/>
      <c r="Z186" s="27"/>
      <c r="AA186" s="27"/>
      <c r="AB186" s="27"/>
      <c r="AF186" s="27"/>
      <c r="AG186" s="278"/>
      <c r="AH186" s="27"/>
    </row>
    <row r="187" spans="4:34" hidden="1" x14ac:dyDescent="0.35">
      <c r="D187" s="27"/>
      <c r="E187" s="27"/>
      <c r="N187" s="27"/>
      <c r="O187" s="27"/>
      <c r="P187" s="27"/>
      <c r="Z187" s="27"/>
      <c r="AA187" s="27"/>
      <c r="AB187" s="27"/>
      <c r="AF187" s="27"/>
      <c r="AG187" s="278"/>
      <c r="AH187" s="27"/>
    </row>
    <row r="188" spans="4:34" hidden="1" x14ac:dyDescent="0.35">
      <c r="D188" s="27"/>
      <c r="E188" s="27"/>
      <c r="N188" s="27"/>
      <c r="O188" s="27"/>
      <c r="P188" s="27"/>
      <c r="Z188" s="27"/>
      <c r="AA188" s="27"/>
      <c r="AB188" s="27"/>
      <c r="AF188" s="27"/>
      <c r="AG188" s="278"/>
      <c r="AH188" s="27"/>
    </row>
    <row r="189" spans="4:34" hidden="1" x14ac:dyDescent="0.35">
      <c r="D189" s="27"/>
      <c r="E189" s="27"/>
      <c r="N189" s="27"/>
      <c r="O189" s="27"/>
      <c r="P189" s="27"/>
      <c r="Z189" s="27"/>
      <c r="AA189" s="27"/>
      <c r="AB189" s="27"/>
      <c r="AF189" s="27"/>
      <c r="AG189" s="278"/>
      <c r="AH189" s="27"/>
    </row>
    <row r="190" spans="4:34" hidden="1" x14ac:dyDescent="0.35">
      <c r="D190" s="27"/>
      <c r="E190" s="27"/>
      <c r="N190" s="27"/>
      <c r="O190" s="27"/>
      <c r="P190" s="27"/>
      <c r="Z190" s="27"/>
      <c r="AA190" s="27"/>
      <c r="AB190" s="27"/>
      <c r="AF190" s="27"/>
      <c r="AG190" s="278"/>
      <c r="AH190" s="27"/>
    </row>
    <row r="191" spans="4:34" hidden="1" x14ac:dyDescent="0.35">
      <c r="D191" s="27"/>
      <c r="E191" s="27"/>
      <c r="N191" s="27"/>
      <c r="O191" s="27"/>
      <c r="P191" s="27"/>
      <c r="Z191" s="27"/>
      <c r="AA191" s="27"/>
      <c r="AB191" s="27"/>
      <c r="AF191" s="27"/>
      <c r="AG191" s="278"/>
      <c r="AH191" s="27"/>
    </row>
    <row r="192" spans="4:34" hidden="1" x14ac:dyDescent="0.35">
      <c r="D192" s="27"/>
      <c r="E192" s="27"/>
      <c r="N192" s="27"/>
      <c r="O192" s="27"/>
      <c r="P192" s="27"/>
      <c r="Z192" s="27"/>
      <c r="AA192" s="27"/>
      <c r="AB192" s="27"/>
      <c r="AF192" s="27"/>
      <c r="AG192" s="278"/>
      <c r="AH192" s="27"/>
    </row>
    <row r="193" spans="4:34" hidden="1" x14ac:dyDescent="0.35">
      <c r="D193" s="27"/>
      <c r="E193" s="27"/>
      <c r="N193" s="27"/>
      <c r="O193" s="27"/>
      <c r="P193" s="27"/>
      <c r="Z193" s="27"/>
      <c r="AA193" s="27"/>
      <c r="AB193" s="27"/>
      <c r="AF193" s="27"/>
      <c r="AG193" s="278"/>
      <c r="AH193" s="27"/>
    </row>
    <row r="194" spans="4:34" hidden="1" x14ac:dyDescent="0.35">
      <c r="D194" s="27"/>
      <c r="E194" s="27"/>
      <c r="N194" s="27"/>
      <c r="O194" s="27"/>
      <c r="P194" s="27"/>
      <c r="Z194" s="27"/>
      <c r="AA194" s="27"/>
      <c r="AB194" s="27"/>
      <c r="AF194" s="27"/>
      <c r="AG194" s="278"/>
      <c r="AH194" s="27"/>
    </row>
    <row r="195" spans="4:34" hidden="1" x14ac:dyDescent="0.35">
      <c r="D195" s="27"/>
      <c r="E195" s="27"/>
      <c r="N195" s="27"/>
      <c r="O195" s="27"/>
      <c r="P195" s="27"/>
      <c r="Z195" s="27"/>
      <c r="AA195" s="27"/>
      <c r="AB195" s="27"/>
      <c r="AF195" s="27"/>
      <c r="AG195" s="278"/>
      <c r="AH195" s="27"/>
    </row>
    <row r="196" spans="4:34" hidden="1" x14ac:dyDescent="0.35">
      <c r="D196" s="27"/>
      <c r="E196" s="27"/>
      <c r="N196" s="27"/>
      <c r="O196" s="27"/>
      <c r="P196" s="27"/>
      <c r="Z196" s="27"/>
      <c r="AA196" s="27"/>
      <c r="AB196" s="27"/>
      <c r="AF196" s="27"/>
      <c r="AG196" s="278"/>
      <c r="AH196" s="27"/>
    </row>
    <row r="197" spans="4:34" hidden="1" x14ac:dyDescent="0.35">
      <c r="D197" s="27"/>
      <c r="E197" s="27"/>
      <c r="N197" s="27"/>
      <c r="O197" s="27"/>
      <c r="P197" s="27"/>
      <c r="Z197" s="27"/>
      <c r="AA197" s="27"/>
      <c r="AB197" s="27"/>
      <c r="AF197" s="27"/>
      <c r="AG197" s="278"/>
      <c r="AH197" s="27"/>
    </row>
    <row r="198" spans="4:34" hidden="1" x14ac:dyDescent="0.35">
      <c r="D198" s="27"/>
      <c r="E198" s="27"/>
      <c r="N198" s="27"/>
      <c r="O198" s="27"/>
      <c r="P198" s="27"/>
      <c r="Z198" s="27"/>
      <c r="AA198" s="27"/>
      <c r="AB198" s="27"/>
      <c r="AF198" s="27"/>
      <c r="AG198" s="278"/>
      <c r="AH198" s="27"/>
    </row>
    <row r="199" spans="4:34" hidden="1" x14ac:dyDescent="0.35">
      <c r="D199" s="27"/>
      <c r="E199" s="27"/>
      <c r="N199" s="27"/>
      <c r="O199" s="27"/>
      <c r="P199" s="27"/>
      <c r="Z199" s="27"/>
      <c r="AA199" s="27"/>
      <c r="AB199" s="27"/>
      <c r="AF199" s="27"/>
      <c r="AG199" s="278"/>
      <c r="AH199" s="27"/>
    </row>
    <row r="200" spans="4:34" hidden="1" x14ac:dyDescent="0.35">
      <c r="D200" s="27"/>
      <c r="E200" s="27"/>
      <c r="N200" s="27"/>
      <c r="O200" s="27"/>
      <c r="P200" s="27"/>
      <c r="Z200" s="27"/>
      <c r="AA200" s="27"/>
      <c r="AB200" s="27"/>
      <c r="AF200" s="27"/>
      <c r="AG200" s="278"/>
      <c r="AH200" s="27"/>
    </row>
    <row r="201" spans="4:34" hidden="1" x14ac:dyDescent="0.35">
      <c r="D201" s="27"/>
      <c r="E201" s="27"/>
      <c r="N201" s="27"/>
      <c r="O201" s="27"/>
      <c r="P201" s="27"/>
      <c r="Z201" s="27"/>
      <c r="AA201" s="27"/>
      <c r="AB201" s="27"/>
      <c r="AF201" s="27"/>
      <c r="AG201" s="278"/>
      <c r="AH201" s="27"/>
    </row>
    <row r="202" spans="4:34" hidden="1" x14ac:dyDescent="0.35">
      <c r="D202" s="27"/>
      <c r="E202" s="27"/>
      <c r="N202" s="27"/>
      <c r="O202" s="27"/>
      <c r="P202" s="27"/>
      <c r="Z202" s="27"/>
      <c r="AA202" s="27"/>
      <c r="AB202" s="27"/>
      <c r="AF202" s="27"/>
      <c r="AG202" s="278"/>
      <c r="AH202" s="27"/>
    </row>
    <row r="203" spans="4:34" hidden="1" x14ac:dyDescent="0.35">
      <c r="D203" s="27"/>
      <c r="E203" s="27"/>
      <c r="N203" s="27"/>
      <c r="O203" s="27"/>
      <c r="P203" s="27"/>
      <c r="Z203" s="27"/>
      <c r="AA203" s="27"/>
      <c r="AB203" s="27"/>
      <c r="AF203" s="27"/>
      <c r="AG203" s="278"/>
      <c r="AH203" s="27"/>
    </row>
    <row r="204" spans="4:34" hidden="1" x14ac:dyDescent="0.35">
      <c r="D204" s="27"/>
      <c r="E204" s="27"/>
      <c r="N204" s="27"/>
      <c r="O204" s="27"/>
      <c r="P204" s="27"/>
      <c r="Z204" s="27"/>
      <c r="AA204" s="27"/>
      <c r="AB204" s="27"/>
      <c r="AF204" s="27"/>
      <c r="AG204" s="278"/>
      <c r="AH204" s="27"/>
    </row>
    <row r="205" spans="4:34" hidden="1" x14ac:dyDescent="0.35">
      <c r="D205" s="27"/>
      <c r="E205" s="27"/>
      <c r="N205" s="27"/>
      <c r="O205" s="27"/>
      <c r="P205" s="27"/>
      <c r="Z205" s="27"/>
      <c r="AA205" s="27"/>
      <c r="AB205" s="27"/>
      <c r="AF205" s="27"/>
      <c r="AG205" s="278"/>
      <c r="AH205" s="27"/>
    </row>
    <row r="206" spans="4:34" hidden="1" x14ac:dyDescent="0.35">
      <c r="D206" s="27"/>
      <c r="E206" s="27"/>
      <c r="N206" s="27"/>
      <c r="O206" s="27"/>
      <c r="P206" s="27"/>
      <c r="Z206" s="27"/>
      <c r="AA206" s="27"/>
      <c r="AB206" s="27"/>
      <c r="AF206" s="27"/>
      <c r="AG206" s="278"/>
      <c r="AH206" s="27"/>
    </row>
    <row r="207" spans="4:34" hidden="1" x14ac:dyDescent="0.35">
      <c r="D207" s="27"/>
      <c r="E207" s="27"/>
      <c r="N207" s="27"/>
      <c r="O207" s="27"/>
      <c r="P207" s="27"/>
      <c r="Z207" s="27"/>
      <c r="AA207" s="27"/>
      <c r="AB207" s="27"/>
      <c r="AF207" s="27"/>
      <c r="AG207" s="278"/>
      <c r="AH207" s="27"/>
    </row>
    <row r="208" spans="4:34" hidden="1" x14ac:dyDescent="0.35">
      <c r="D208" s="27"/>
      <c r="E208" s="27"/>
      <c r="N208" s="27"/>
      <c r="O208" s="27"/>
      <c r="P208" s="27"/>
      <c r="Z208" s="27"/>
      <c r="AA208" s="27"/>
      <c r="AB208" s="27"/>
      <c r="AF208" s="27"/>
      <c r="AG208" s="278"/>
      <c r="AH208" s="27"/>
    </row>
    <row r="209" spans="4:34" hidden="1" x14ac:dyDescent="0.35">
      <c r="D209" s="27"/>
      <c r="E209" s="27"/>
      <c r="N209" s="27"/>
      <c r="O209" s="27"/>
      <c r="P209" s="27"/>
      <c r="Z209" s="27"/>
      <c r="AA209" s="27"/>
      <c r="AB209" s="27"/>
      <c r="AF209" s="27"/>
      <c r="AG209" s="278"/>
      <c r="AH209" s="27"/>
    </row>
    <row r="210" spans="4:34" hidden="1" x14ac:dyDescent="0.35">
      <c r="D210" s="27"/>
      <c r="E210" s="27"/>
      <c r="N210" s="27"/>
      <c r="O210" s="27"/>
      <c r="P210" s="27"/>
      <c r="Z210" s="27"/>
      <c r="AA210" s="27"/>
      <c r="AB210" s="27"/>
      <c r="AF210" s="27"/>
      <c r="AG210" s="278"/>
      <c r="AH210" s="27"/>
    </row>
    <row r="211" spans="4:34" hidden="1" x14ac:dyDescent="0.35">
      <c r="D211" s="27"/>
      <c r="E211" s="27"/>
      <c r="N211" s="27"/>
      <c r="O211" s="27"/>
      <c r="P211" s="27"/>
      <c r="Z211" s="27"/>
      <c r="AA211" s="27"/>
      <c r="AB211" s="27"/>
      <c r="AF211" s="27"/>
      <c r="AG211" s="278"/>
      <c r="AH211" s="27"/>
    </row>
    <row r="212" spans="4:34" hidden="1" x14ac:dyDescent="0.35">
      <c r="D212" s="27"/>
      <c r="E212" s="27"/>
      <c r="N212" s="27"/>
      <c r="O212" s="27"/>
      <c r="P212" s="27"/>
      <c r="Z212" s="27"/>
      <c r="AA212" s="27"/>
      <c r="AB212" s="27"/>
      <c r="AF212" s="27"/>
      <c r="AG212" s="278"/>
      <c r="AH212" s="27"/>
    </row>
    <row r="213" spans="4:34" hidden="1" x14ac:dyDescent="0.35">
      <c r="D213" s="27"/>
      <c r="E213" s="27"/>
      <c r="N213" s="27"/>
      <c r="O213" s="27"/>
      <c r="P213" s="27"/>
      <c r="Z213" s="27"/>
      <c r="AA213" s="27"/>
      <c r="AB213" s="27"/>
      <c r="AF213" s="27"/>
      <c r="AG213" s="278"/>
      <c r="AH213" s="27"/>
    </row>
    <row r="214" spans="4:34" hidden="1" x14ac:dyDescent="0.35">
      <c r="D214" s="27"/>
      <c r="E214" s="27"/>
      <c r="N214" s="27"/>
      <c r="O214" s="27"/>
      <c r="P214" s="27"/>
      <c r="Z214" s="27"/>
      <c r="AA214" s="27"/>
      <c r="AB214" s="27"/>
      <c r="AF214" s="27"/>
      <c r="AG214" s="278"/>
      <c r="AH214" s="27"/>
    </row>
    <row r="215" spans="4:34" hidden="1" x14ac:dyDescent="0.35">
      <c r="D215" s="27"/>
      <c r="E215" s="27"/>
      <c r="N215" s="27"/>
      <c r="O215" s="27"/>
      <c r="P215" s="27"/>
      <c r="Z215" s="27"/>
      <c r="AA215" s="27"/>
      <c r="AB215" s="27"/>
      <c r="AF215" s="27"/>
      <c r="AG215" s="278"/>
      <c r="AH215" s="27"/>
    </row>
    <row r="216" spans="4:34" hidden="1" x14ac:dyDescent="0.35">
      <c r="D216" s="27"/>
      <c r="E216" s="27"/>
      <c r="N216" s="27"/>
      <c r="O216" s="27"/>
      <c r="P216" s="27"/>
      <c r="Z216" s="27"/>
      <c r="AA216" s="27"/>
      <c r="AB216" s="27"/>
      <c r="AF216" s="27"/>
      <c r="AG216" s="278"/>
      <c r="AH216" s="27"/>
    </row>
    <row r="217" spans="4:34" hidden="1" x14ac:dyDescent="0.35">
      <c r="D217" s="27"/>
      <c r="E217" s="27"/>
      <c r="N217" s="27"/>
      <c r="O217" s="27"/>
      <c r="P217" s="27"/>
      <c r="Z217" s="27"/>
      <c r="AA217" s="27"/>
      <c r="AB217" s="27"/>
      <c r="AF217" s="27"/>
      <c r="AG217" s="278"/>
      <c r="AH217" s="27"/>
    </row>
    <row r="218" spans="4:34" hidden="1" x14ac:dyDescent="0.35">
      <c r="D218" s="27"/>
      <c r="E218" s="27"/>
      <c r="N218" s="27"/>
      <c r="O218" s="27"/>
      <c r="P218" s="27"/>
      <c r="Z218" s="27"/>
      <c r="AA218" s="27"/>
      <c r="AB218" s="27"/>
      <c r="AF218" s="27"/>
      <c r="AG218" s="278"/>
      <c r="AH218" s="27"/>
    </row>
    <row r="219" spans="4:34" hidden="1" x14ac:dyDescent="0.35">
      <c r="D219" s="27"/>
      <c r="E219" s="27"/>
      <c r="N219" s="27"/>
      <c r="O219" s="27"/>
      <c r="P219" s="27"/>
      <c r="Z219" s="27"/>
      <c r="AA219" s="27"/>
      <c r="AB219" s="27"/>
      <c r="AF219" s="27"/>
      <c r="AG219" s="278"/>
      <c r="AH219" s="27"/>
    </row>
    <row r="220" spans="4:34" hidden="1" x14ac:dyDescent="0.35">
      <c r="D220" s="27"/>
      <c r="E220" s="27"/>
      <c r="N220" s="27"/>
      <c r="O220" s="27"/>
      <c r="P220" s="27"/>
      <c r="Z220" s="27"/>
      <c r="AA220" s="27"/>
      <c r="AB220" s="27"/>
      <c r="AF220" s="27"/>
      <c r="AG220" s="278"/>
      <c r="AH220" s="27"/>
    </row>
    <row r="221" spans="4:34" hidden="1" x14ac:dyDescent="0.35">
      <c r="D221" s="27"/>
      <c r="E221" s="27"/>
      <c r="N221" s="27"/>
      <c r="O221" s="27"/>
      <c r="P221" s="27"/>
      <c r="Z221" s="27"/>
      <c r="AA221" s="27"/>
      <c r="AB221" s="27"/>
      <c r="AF221" s="27"/>
      <c r="AG221" s="278"/>
      <c r="AH221" s="27"/>
    </row>
    <row r="222" spans="4:34" hidden="1" x14ac:dyDescent="0.35">
      <c r="D222" s="27"/>
      <c r="E222" s="27"/>
      <c r="N222" s="27"/>
      <c r="O222" s="27"/>
      <c r="P222" s="27"/>
      <c r="Z222" s="27"/>
      <c r="AA222" s="27"/>
      <c r="AB222" s="27"/>
      <c r="AF222" s="27"/>
      <c r="AG222" s="278"/>
      <c r="AH222" s="27"/>
    </row>
    <row r="223" spans="4:34" hidden="1" x14ac:dyDescent="0.35">
      <c r="D223" s="27"/>
      <c r="E223" s="27"/>
      <c r="N223" s="27"/>
      <c r="O223" s="27"/>
      <c r="P223" s="27"/>
      <c r="Z223" s="27"/>
      <c r="AA223" s="27"/>
      <c r="AB223" s="27"/>
      <c r="AF223" s="27"/>
      <c r="AG223" s="278"/>
      <c r="AH223" s="27"/>
    </row>
    <row r="224" spans="4:34" hidden="1" x14ac:dyDescent="0.35">
      <c r="D224" s="27"/>
      <c r="E224" s="27"/>
      <c r="N224" s="27"/>
      <c r="O224" s="27"/>
      <c r="P224" s="27"/>
      <c r="Z224" s="27"/>
      <c r="AA224" s="27"/>
      <c r="AB224" s="27"/>
      <c r="AF224" s="27"/>
      <c r="AG224" s="278"/>
      <c r="AH224" s="27"/>
    </row>
    <row r="225" spans="4:34" hidden="1" x14ac:dyDescent="0.35">
      <c r="D225" s="27"/>
      <c r="E225" s="27"/>
      <c r="N225" s="27"/>
      <c r="O225" s="27"/>
      <c r="P225" s="27"/>
      <c r="Z225" s="27"/>
      <c r="AA225" s="27"/>
      <c r="AB225" s="27"/>
      <c r="AF225" s="27"/>
      <c r="AG225" s="278"/>
      <c r="AH225" s="27"/>
    </row>
    <row r="226" spans="4:34" hidden="1" x14ac:dyDescent="0.35">
      <c r="D226" s="27"/>
      <c r="E226" s="27"/>
      <c r="N226" s="27"/>
      <c r="O226" s="27"/>
      <c r="P226" s="27"/>
      <c r="Z226" s="27"/>
      <c r="AA226" s="27"/>
      <c r="AB226" s="27"/>
      <c r="AF226" s="27"/>
      <c r="AG226" s="278"/>
      <c r="AH226" s="27"/>
    </row>
    <row r="227" spans="4:34" hidden="1" x14ac:dyDescent="0.35">
      <c r="D227" s="27"/>
      <c r="E227" s="27"/>
      <c r="N227" s="27"/>
      <c r="O227" s="27"/>
      <c r="P227" s="27"/>
      <c r="Z227" s="27"/>
      <c r="AA227" s="27"/>
      <c r="AB227" s="27"/>
      <c r="AF227" s="27"/>
      <c r="AG227" s="278"/>
      <c r="AH227" s="27"/>
    </row>
    <row r="228" spans="4:34" hidden="1" x14ac:dyDescent="0.35">
      <c r="D228" s="27"/>
      <c r="E228" s="27"/>
      <c r="N228" s="27"/>
      <c r="O228" s="27"/>
      <c r="P228" s="27"/>
      <c r="Z228" s="27"/>
      <c r="AA228" s="27"/>
      <c r="AB228" s="27"/>
      <c r="AF228" s="27"/>
      <c r="AG228" s="278"/>
      <c r="AH228" s="27"/>
    </row>
    <row r="229" spans="4:34" hidden="1" x14ac:dyDescent="0.35">
      <c r="D229" s="27"/>
      <c r="E229" s="27"/>
      <c r="N229" s="27"/>
      <c r="O229" s="27"/>
      <c r="P229" s="27"/>
      <c r="Z229" s="27"/>
      <c r="AA229" s="27"/>
      <c r="AB229" s="27"/>
      <c r="AF229" s="27"/>
      <c r="AG229" s="278"/>
      <c r="AH229" s="27"/>
    </row>
    <row r="230" spans="4:34" hidden="1" x14ac:dyDescent="0.35">
      <c r="D230" s="27"/>
      <c r="E230" s="27"/>
      <c r="N230" s="27"/>
      <c r="O230" s="27"/>
      <c r="P230" s="27"/>
      <c r="Z230" s="27"/>
      <c r="AA230" s="27"/>
      <c r="AB230" s="27"/>
      <c r="AF230" s="27"/>
      <c r="AG230" s="278"/>
      <c r="AH230" s="27"/>
    </row>
    <row r="231" spans="4:34" hidden="1" x14ac:dyDescent="0.35">
      <c r="D231" s="27"/>
      <c r="E231" s="27"/>
      <c r="N231" s="27"/>
      <c r="O231" s="27"/>
      <c r="P231" s="27"/>
      <c r="Z231" s="27"/>
      <c r="AA231" s="27"/>
      <c r="AB231" s="27"/>
      <c r="AF231" s="27"/>
      <c r="AG231" s="278"/>
      <c r="AH231" s="27"/>
    </row>
    <row r="232" spans="4:34" hidden="1" x14ac:dyDescent="0.35">
      <c r="D232" s="27"/>
      <c r="E232" s="27"/>
      <c r="N232" s="27"/>
      <c r="O232" s="27"/>
      <c r="P232" s="27"/>
      <c r="Z232" s="27"/>
      <c r="AA232" s="27"/>
      <c r="AB232" s="27"/>
      <c r="AF232" s="27"/>
      <c r="AG232" s="278"/>
      <c r="AH232" s="27"/>
    </row>
    <row r="233" spans="4:34" hidden="1" x14ac:dyDescent="0.35">
      <c r="D233" s="27"/>
      <c r="E233" s="27"/>
      <c r="N233" s="27"/>
      <c r="O233" s="27"/>
      <c r="P233" s="27"/>
      <c r="Z233" s="27"/>
      <c r="AA233" s="27"/>
      <c r="AB233" s="27"/>
      <c r="AF233" s="27"/>
      <c r="AG233" s="278"/>
      <c r="AH233" s="27"/>
    </row>
    <row r="234" spans="4:34" hidden="1" x14ac:dyDescent="0.35">
      <c r="D234" s="27"/>
      <c r="E234" s="27"/>
      <c r="N234" s="27"/>
      <c r="O234" s="27"/>
      <c r="P234" s="27"/>
      <c r="Z234" s="27"/>
      <c r="AA234" s="27"/>
      <c r="AB234" s="27"/>
      <c r="AF234" s="27"/>
      <c r="AG234" s="278"/>
      <c r="AH234" s="27"/>
    </row>
    <row r="235" spans="4:34" hidden="1" x14ac:dyDescent="0.35">
      <c r="D235" s="27"/>
      <c r="E235" s="27"/>
      <c r="N235" s="27"/>
      <c r="O235" s="27"/>
      <c r="P235" s="27"/>
      <c r="Z235" s="27"/>
      <c r="AA235" s="27"/>
      <c r="AB235" s="27"/>
      <c r="AF235" s="27"/>
      <c r="AG235" s="278"/>
      <c r="AH235" s="27"/>
    </row>
    <row r="236" spans="4:34" hidden="1" x14ac:dyDescent="0.35">
      <c r="D236" s="27"/>
      <c r="E236" s="27"/>
      <c r="N236" s="27"/>
      <c r="O236" s="27"/>
      <c r="P236" s="27"/>
      <c r="Z236" s="27"/>
      <c r="AA236" s="27"/>
      <c r="AB236" s="27"/>
      <c r="AF236" s="27"/>
      <c r="AG236" s="278"/>
      <c r="AH236" s="27"/>
    </row>
    <row r="237" spans="4:34" hidden="1" x14ac:dyDescent="0.35">
      <c r="D237" s="27"/>
      <c r="E237" s="27"/>
      <c r="N237" s="27"/>
      <c r="O237" s="27"/>
      <c r="P237" s="27"/>
      <c r="Z237" s="27"/>
      <c r="AA237" s="27"/>
      <c r="AB237" s="27"/>
      <c r="AF237" s="27"/>
      <c r="AG237" s="278"/>
      <c r="AH237" s="27"/>
    </row>
    <row r="238" spans="4:34" hidden="1" x14ac:dyDescent="0.35">
      <c r="D238" s="27"/>
      <c r="E238" s="27"/>
      <c r="N238" s="27"/>
      <c r="O238" s="27"/>
      <c r="P238" s="27"/>
      <c r="Z238" s="27"/>
      <c r="AA238" s="27"/>
      <c r="AB238" s="27"/>
      <c r="AF238" s="27"/>
      <c r="AG238" s="278"/>
      <c r="AH238" s="27"/>
    </row>
    <row r="239" spans="4:34" hidden="1" x14ac:dyDescent="0.35">
      <c r="D239" s="27"/>
      <c r="E239" s="27"/>
      <c r="N239" s="27"/>
      <c r="O239" s="27"/>
      <c r="P239" s="27"/>
      <c r="Z239" s="27"/>
      <c r="AA239" s="27"/>
      <c r="AB239" s="27"/>
      <c r="AF239" s="27"/>
      <c r="AG239" s="278"/>
      <c r="AH239" s="27"/>
    </row>
    <row r="240" spans="4:34" hidden="1" x14ac:dyDescent="0.35">
      <c r="D240" s="27"/>
      <c r="E240" s="27"/>
      <c r="N240" s="27"/>
      <c r="O240" s="27"/>
      <c r="P240" s="27"/>
      <c r="Z240" s="27"/>
      <c r="AA240" s="27"/>
      <c r="AB240" s="27"/>
      <c r="AF240" s="27"/>
      <c r="AG240" s="278"/>
      <c r="AH240" s="27"/>
    </row>
    <row r="241" spans="4:34" hidden="1" x14ac:dyDescent="0.35">
      <c r="D241" s="27"/>
      <c r="E241" s="27"/>
      <c r="N241" s="27"/>
      <c r="O241" s="27"/>
      <c r="P241" s="27"/>
      <c r="Z241" s="27"/>
      <c r="AA241" s="27"/>
      <c r="AB241" s="27"/>
      <c r="AF241" s="27"/>
      <c r="AG241" s="278"/>
      <c r="AH241" s="27"/>
    </row>
    <row r="242" spans="4:34" hidden="1" x14ac:dyDescent="0.35">
      <c r="D242" s="27"/>
      <c r="E242" s="27"/>
      <c r="N242" s="27"/>
      <c r="O242" s="27"/>
      <c r="P242" s="27"/>
      <c r="Z242" s="27"/>
      <c r="AA242" s="27"/>
      <c r="AB242" s="27"/>
      <c r="AF242" s="27"/>
      <c r="AG242" s="278"/>
      <c r="AH242" s="27"/>
    </row>
    <row r="243" spans="4:34" hidden="1" x14ac:dyDescent="0.35">
      <c r="D243" s="27"/>
      <c r="E243" s="27"/>
      <c r="N243" s="27"/>
      <c r="O243" s="27"/>
      <c r="P243" s="27"/>
      <c r="Z243" s="27"/>
      <c r="AA243" s="27"/>
      <c r="AB243" s="27"/>
      <c r="AF243" s="27"/>
      <c r="AG243" s="278"/>
      <c r="AH243" s="27"/>
    </row>
    <row r="244" spans="4:34" hidden="1" x14ac:dyDescent="0.35">
      <c r="D244" s="27"/>
      <c r="E244" s="27"/>
      <c r="N244" s="27"/>
      <c r="O244" s="27"/>
      <c r="P244" s="27"/>
      <c r="Z244" s="27"/>
      <c r="AA244" s="27"/>
      <c r="AB244" s="27"/>
      <c r="AF244" s="27"/>
      <c r="AG244" s="278"/>
      <c r="AH244" s="27"/>
    </row>
    <row r="245" spans="4:34" hidden="1" x14ac:dyDescent="0.35">
      <c r="D245" s="27"/>
      <c r="E245" s="27"/>
      <c r="N245" s="27"/>
      <c r="O245" s="27"/>
      <c r="P245" s="27"/>
      <c r="Z245" s="27"/>
      <c r="AA245" s="27"/>
      <c r="AB245" s="27"/>
      <c r="AF245" s="27"/>
      <c r="AG245" s="278"/>
      <c r="AH245" s="27"/>
    </row>
    <row r="246" spans="4:34" hidden="1" x14ac:dyDescent="0.35">
      <c r="D246" s="27"/>
      <c r="E246" s="27"/>
      <c r="N246" s="27"/>
      <c r="O246" s="27"/>
      <c r="P246" s="27"/>
      <c r="Z246" s="27"/>
      <c r="AA246" s="27"/>
      <c r="AB246" s="27"/>
      <c r="AF246" s="27"/>
      <c r="AG246" s="278"/>
      <c r="AH246" s="27"/>
    </row>
    <row r="247" spans="4:34" hidden="1" x14ac:dyDescent="0.35">
      <c r="D247" s="27"/>
      <c r="E247" s="27"/>
      <c r="N247" s="27"/>
      <c r="O247" s="27"/>
      <c r="P247" s="27"/>
      <c r="Z247" s="27"/>
      <c r="AA247" s="27"/>
      <c r="AB247" s="27"/>
      <c r="AF247" s="27"/>
      <c r="AG247" s="278"/>
      <c r="AH247" s="27"/>
    </row>
    <row r="248" spans="4:34" hidden="1" x14ac:dyDescent="0.35">
      <c r="D248" s="27"/>
      <c r="E248" s="27"/>
      <c r="N248" s="27"/>
      <c r="O248" s="27"/>
      <c r="P248" s="27"/>
      <c r="Z248" s="27"/>
      <c r="AA248" s="27"/>
      <c r="AB248" s="27"/>
      <c r="AF248" s="27"/>
      <c r="AG248" s="278"/>
      <c r="AH248" s="27"/>
    </row>
    <row r="249" spans="4:34" hidden="1" x14ac:dyDescent="0.35">
      <c r="D249" s="27"/>
      <c r="E249" s="27"/>
      <c r="N249" s="27"/>
      <c r="O249" s="27"/>
      <c r="P249" s="27"/>
      <c r="Z249" s="27"/>
      <c r="AA249" s="27"/>
      <c r="AB249" s="27"/>
      <c r="AF249" s="27"/>
      <c r="AG249" s="278"/>
      <c r="AH249" s="27"/>
    </row>
    <row r="250" spans="4:34" hidden="1" x14ac:dyDescent="0.35">
      <c r="D250" s="27"/>
      <c r="E250" s="27"/>
      <c r="N250" s="27"/>
      <c r="O250" s="27"/>
      <c r="P250" s="27"/>
      <c r="Z250" s="27"/>
      <c r="AA250" s="27"/>
      <c r="AB250" s="27"/>
      <c r="AF250" s="27"/>
      <c r="AG250" s="278"/>
      <c r="AH250" s="27"/>
    </row>
    <row r="251" spans="4:34" hidden="1" x14ac:dyDescent="0.35">
      <c r="D251" s="27"/>
      <c r="E251" s="27"/>
      <c r="N251" s="27"/>
      <c r="O251" s="27"/>
      <c r="P251" s="27"/>
      <c r="Z251" s="27"/>
      <c r="AA251" s="27"/>
      <c r="AB251" s="27"/>
      <c r="AF251" s="27"/>
      <c r="AG251" s="278"/>
      <c r="AH251" s="27"/>
    </row>
    <row r="252" spans="4:34" hidden="1" x14ac:dyDescent="0.35">
      <c r="D252" s="27"/>
      <c r="E252" s="27"/>
      <c r="N252" s="27"/>
      <c r="O252" s="27"/>
      <c r="P252" s="27"/>
      <c r="Z252" s="27"/>
      <c r="AA252" s="27"/>
      <c r="AB252" s="27"/>
      <c r="AF252" s="27"/>
      <c r="AG252" s="278"/>
      <c r="AH252" s="27"/>
    </row>
    <row r="253" spans="4:34" hidden="1" x14ac:dyDescent="0.35">
      <c r="D253" s="27"/>
      <c r="E253" s="27"/>
      <c r="N253" s="27"/>
      <c r="O253" s="27"/>
      <c r="P253" s="27"/>
      <c r="Z253" s="27"/>
      <c r="AA253" s="27"/>
      <c r="AB253" s="27"/>
      <c r="AF253" s="27"/>
      <c r="AG253" s="278"/>
      <c r="AH253" s="27"/>
    </row>
    <row r="254" spans="4:34" hidden="1" x14ac:dyDescent="0.35">
      <c r="D254" s="27"/>
      <c r="E254" s="27"/>
      <c r="N254" s="27"/>
      <c r="O254" s="27"/>
      <c r="P254" s="27"/>
      <c r="Z254" s="27"/>
      <c r="AA254" s="27"/>
      <c r="AB254" s="27"/>
      <c r="AF254" s="27"/>
      <c r="AG254" s="278"/>
      <c r="AH254" s="27"/>
    </row>
    <row r="255" spans="4:34" hidden="1" x14ac:dyDescent="0.35">
      <c r="D255" s="27"/>
      <c r="E255" s="27"/>
      <c r="N255" s="27"/>
      <c r="O255" s="27"/>
      <c r="P255" s="27"/>
      <c r="Z255" s="27"/>
      <c r="AA255" s="27"/>
      <c r="AB255" s="27"/>
      <c r="AF255" s="27"/>
      <c r="AG255" s="278"/>
      <c r="AH255" s="27"/>
    </row>
    <row r="256" spans="4:34" hidden="1" x14ac:dyDescent="0.35">
      <c r="D256" s="27"/>
      <c r="E256" s="27"/>
      <c r="N256" s="27"/>
      <c r="O256" s="27"/>
      <c r="P256" s="27"/>
      <c r="Z256" s="27"/>
      <c r="AA256" s="27"/>
      <c r="AB256" s="27"/>
      <c r="AF256" s="27"/>
      <c r="AG256" s="278"/>
      <c r="AH256" s="27"/>
    </row>
    <row r="257" spans="4:34" hidden="1" x14ac:dyDescent="0.35">
      <c r="D257" s="27"/>
      <c r="E257" s="27"/>
      <c r="N257" s="27"/>
      <c r="O257" s="27"/>
      <c r="P257" s="27"/>
      <c r="Z257" s="27"/>
      <c r="AA257" s="27"/>
      <c r="AB257" s="27"/>
      <c r="AF257" s="27"/>
      <c r="AG257" s="278"/>
      <c r="AH257" s="27"/>
    </row>
    <row r="258" spans="4:34" hidden="1" x14ac:dyDescent="0.35">
      <c r="D258" s="27"/>
      <c r="E258" s="27"/>
      <c r="N258" s="27"/>
      <c r="O258" s="27"/>
      <c r="P258" s="27"/>
      <c r="Z258" s="27"/>
      <c r="AA258" s="27"/>
      <c r="AB258" s="27"/>
      <c r="AF258" s="27"/>
      <c r="AG258" s="278"/>
      <c r="AH258" s="27"/>
    </row>
    <row r="259" spans="4:34" hidden="1" x14ac:dyDescent="0.35">
      <c r="D259" s="27"/>
      <c r="E259" s="27"/>
      <c r="N259" s="27"/>
      <c r="O259" s="27"/>
      <c r="P259" s="27"/>
      <c r="Z259" s="27"/>
      <c r="AA259" s="27"/>
      <c r="AB259" s="27"/>
      <c r="AF259" s="27"/>
      <c r="AG259" s="278"/>
      <c r="AH259" s="27"/>
    </row>
    <row r="260" spans="4:34" hidden="1" x14ac:dyDescent="0.35">
      <c r="D260" s="27"/>
      <c r="E260" s="27"/>
      <c r="N260" s="27"/>
      <c r="O260" s="27"/>
      <c r="P260" s="27"/>
      <c r="Z260" s="27"/>
      <c r="AA260" s="27"/>
      <c r="AB260" s="27"/>
      <c r="AF260" s="27"/>
      <c r="AG260" s="278"/>
      <c r="AH260" s="27"/>
    </row>
    <row r="261" spans="4:34" hidden="1" x14ac:dyDescent="0.35">
      <c r="D261" s="27"/>
      <c r="E261" s="27"/>
      <c r="N261" s="27"/>
      <c r="O261" s="27"/>
      <c r="P261" s="27"/>
      <c r="Z261" s="27"/>
      <c r="AA261" s="27"/>
      <c r="AB261" s="27"/>
      <c r="AF261" s="27"/>
      <c r="AG261" s="278"/>
      <c r="AH261" s="27"/>
    </row>
    <row r="262" spans="4:34" hidden="1" x14ac:dyDescent="0.35">
      <c r="D262" s="27"/>
      <c r="E262" s="27"/>
      <c r="N262" s="27"/>
      <c r="O262" s="27"/>
      <c r="P262" s="27"/>
      <c r="Z262" s="27"/>
      <c r="AA262" s="27"/>
      <c r="AB262" s="27"/>
      <c r="AF262" s="27"/>
      <c r="AG262" s="278"/>
      <c r="AH262" s="27"/>
    </row>
    <row r="263" spans="4:34" hidden="1" x14ac:dyDescent="0.35">
      <c r="D263" s="27"/>
      <c r="E263" s="27"/>
      <c r="N263" s="27"/>
      <c r="O263" s="27"/>
      <c r="P263" s="27"/>
      <c r="Z263" s="27"/>
      <c r="AA263" s="27"/>
      <c r="AB263" s="27"/>
      <c r="AF263" s="27"/>
      <c r="AG263" s="278"/>
      <c r="AH263" s="27"/>
    </row>
    <row r="264" spans="4:34" hidden="1" x14ac:dyDescent="0.35">
      <c r="D264" s="27"/>
      <c r="E264" s="27"/>
      <c r="N264" s="27"/>
      <c r="O264" s="27"/>
      <c r="P264" s="27"/>
      <c r="Z264" s="27"/>
      <c r="AA264" s="27"/>
      <c r="AB264" s="27"/>
      <c r="AF264" s="27"/>
      <c r="AG264" s="278"/>
      <c r="AH264" s="27"/>
    </row>
    <row r="265" spans="4:34" hidden="1" x14ac:dyDescent="0.35">
      <c r="D265" s="27"/>
      <c r="E265" s="27"/>
      <c r="N265" s="27"/>
      <c r="O265" s="27"/>
      <c r="P265" s="27"/>
      <c r="Z265" s="27"/>
      <c r="AA265" s="27"/>
      <c r="AB265" s="27"/>
      <c r="AF265" s="27"/>
      <c r="AG265" s="278"/>
      <c r="AH265" s="27"/>
    </row>
    <row r="266" spans="4:34" hidden="1" x14ac:dyDescent="0.35">
      <c r="D266" s="27"/>
      <c r="E266" s="27"/>
      <c r="N266" s="27"/>
      <c r="O266" s="27"/>
      <c r="P266" s="27"/>
      <c r="Z266" s="27"/>
      <c r="AA266" s="27"/>
      <c r="AB266" s="27"/>
      <c r="AF266" s="27"/>
      <c r="AG266" s="278"/>
      <c r="AH266" s="27"/>
    </row>
    <row r="267" spans="4:34" hidden="1" x14ac:dyDescent="0.35">
      <c r="D267" s="27"/>
      <c r="E267" s="27"/>
      <c r="N267" s="27"/>
      <c r="O267" s="27"/>
      <c r="P267" s="27"/>
      <c r="Z267" s="27"/>
      <c r="AA267" s="27"/>
      <c r="AB267" s="27"/>
      <c r="AF267" s="27"/>
      <c r="AG267" s="278"/>
      <c r="AH267" s="27"/>
    </row>
    <row r="268" spans="4:34" hidden="1" x14ac:dyDescent="0.35">
      <c r="D268" s="27"/>
      <c r="E268" s="27"/>
      <c r="N268" s="27"/>
      <c r="O268" s="27"/>
      <c r="P268" s="27"/>
      <c r="Z268" s="27"/>
      <c r="AA268" s="27"/>
      <c r="AB268" s="27"/>
      <c r="AF268" s="27"/>
      <c r="AG268" s="278"/>
      <c r="AH268" s="27"/>
    </row>
    <row r="269" spans="4:34" hidden="1" x14ac:dyDescent="0.35">
      <c r="D269" s="27"/>
      <c r="E269" s="27"/>
      <c r="N269" s="27"/>
      <c r="O269" s="27"/>
      <c r="P269" s="27"/>
      <c r="Z269" s="27"/>
      <c r="AA269" s="27"/>
      <c r="AB269" s="27"/>
      <c r="AF269" s="27"/>
      <c r="AG269" s="278"/>
      <c r="AH269" s="27"/>
    </row>
    <row r="270" spans="4:34" hidden="1" x14ac:dyDescent="0.35">
      <c r="D270" s="27"/>
      <c r="E270" s="27"/>
      <c r="N270" s="27"/>
      <c r="O270" s="27"/>
      <c r="P270" s="27"/>
      <c r="Z270" s="27"/>
      <c r="AA270" s="27"/>
      <c r="AB270" s="27"/>
      <c r="AF270" s="27"/>
      <c r="AG270" s="278"/>
      <c r="AH270" s="27"/>
    </row>
    <row r="271" spans="4:34" hidden="1" x14ac:dyDescent="0.35">
      <c r="D271" s="27"/>
      <c r="E271" s="27"/>
      <c r="N271" s="27"/>
      <c r="O271" s="27"/>
      <c r="P271" s="27"/>
      <c r="Z271" s="27"/>
      <c r="AA271" s="27"/>
      <c r="AB271" s="27"/>
      <c r="AF271" s="27"/>
      <c r="AG271" s="278"/>
      <c r="AH271" s="27"/>
    </row>
    <row r="272" spans="4:34" hidden="1" x14ac:dyDescent="0.35">
      <c r="D272" s="27"/>
      <c r="E272" s="27"/>
      <c r="N272" s="27"/>
      <c r="O272" s="27"/>
      <c r="P272" s="27"/>
      <c r="Z272" s="27"/>
      <c r="AA272" s="27"/>
      <c r="AB272" s="27"/>
      <c r="AF272" s="27"/>
      <c r="AG272" s="278"/>
      <c r="AH272" s="27"/>
    </row>
    <row r="273" spans="4:34" hidden="1" x14ac:dyDescent="0.35">
      <c r="D273" s="27"/>
      <c r="E273" s="27"/>
      <c r="N273" s="27"/>
      <c r="O273" s="27"/>
      <c r="P273" s="27"/>
      <c r="Z273" s="27"/>
      <c r="AA273" s="27"/>
      <c r="AB273" s="27"/>
      <c r="AF273" s="27"/>
      <c r="AG273" s="278"/>
      <c r="AH273" s="27"/>
    </row>
    <row r="274" spans="4:34" hidden="1" x14ac:dyDescent="0.35">
      <c r="D274" s="27"/>
      <c r="E274" s="27"/>
      <c r="N274" s="27"/>
      <c r="O274" s="27"/>
      <c r="P274" s="27"/>
      <c r="Z274" s="27"/>
      <c r="AA274" s="27"/>
      <c r="AB274" s="27"/>
      <c r="AF274" s="27"/>
      <c r="AG274" s="278"/>
      <c r="AH274" s="27"/>
    </row>
    <row r="275" spans="4:34" hidden="1" x14ac:dyDescent="0.35">
      <c r="D275" s="27"/>
      <c r="E275" s="27"/>
      <c r="N275" s="27"/>
      <c r="O275" s="27"/>
      <c r="P275" s="27"/>
      <c r="Z275" s="27"/>
      <c r="AA275" s="27"/>
      <c r="AB275" s="27"/>
      <c r="AF275" s="27"/>
      <c r="AG275" s="278"/>
      <c r="AH275" s="27"/>
    </row>
    <row r="276" spans="4:34" hidden="1" x14ac:dyDescent="0.35">
      <c r="D276" s="27"/>
      <c r="E276" s="27"/>
      <c r="N276" s="27"/>
      <c r="O276" s="27"/>
      <c r="P276" s="27"/>
      <c r="Z276" s="27"/>
      <c r="AA276" s="27"/>
      <c r="AB276" s="27"/>
      <c r="AF276" s="27"/>
      <c r="AG276" s="278"/>
      <c r="AH276" s="27"/>
    </row>
    <row r="277" spans="4:34" hidden="1" x14ac:dyDescent="0.35">
      <c r="D277" s="27"/>
      <c r="E277" s="27"/>
      <c r="N277" s="27"/>
      <c r="O277" s="27"/>
      <c r="P277" s="27"/>
      <c r="Z277" s="27"/>
      <c r="AA277" s="27"/>
      <c r="AB277" s="27"/>
      <c r="AF277" s="27"/>
      <c r="AG277" s="278"/>
      <c r="AH277" s="27"/>
    </row>
    <row r="278" spans="4:34" hidden="1" x14ac:dyDescent="0.35">
      <c r="D278" s="27"/>
      <c r="E278" s="27"/>
      <c r="N278" s="27"/>
      <c r="O278" s="27"/>
      <c r="P278" s="27"/>
      <c r="Z278" s="27"/>
      <c r="AA278" s="27"/>
      <c r="AB278" s="27"/>
      <c r="AF278" s="27"/>
      <c r="AG278" s="278"/>
      <c r="AH278" s="27"/>
    </row>
    <row r="279" spans="4:34" hidden="1" x14ac:dyDescent="0.35">
      <c r="D279" s="27"/>
      <c r="E279" s="27"/>
      <c r="N279" s="27"/>
      <c r="O279" s="27"/>
      <c r="P279" s="27"/>
      <c r="Z279" s="27"/>
      <c r="AA279" s="27"/>
      <c r="AB279" s="27"/>
      <c r="AF279" s="27"/>
      <c r="AG279" s="278"/>
      <c r="AH279" s="27"/>
    </row>
    <row r="280" spans="4:34" hidden="1" x14ac:dyDescent="0.35">
      <c r="D280" s="27"/>
      <c r="E280" s="27"/>
      <c r="N280" s="27"/>
      <c r="O280" s="27"/>
      <c r="P280" s="27"/>
      <c r="Z280" s="27"/>
      <c r="AA280" s="27"/>
      <c r="AB280" s="27"/>
      <c r="AF280" s="27"/>
      <c r="AG280" s="278"/>
      <c r="AH280" s="27"/>
    </row>
    <row r="281" spans="4:34" hidden="1" x14ac:dyDescent="0.35">
      <c r="D281" s="27"/>
      <c r="E281" s="27"/>
      <c r="N281" s="27"/>
      <c r="O281" s="27"/>
      <c r="P281" s="27"/>
      <c r="Z281" s="27"/>
      <c r="AA281" s="27"/>
      <c r="AB281" s="27"/>
      <c r="AF281" s="27"/>
      <c r="AG281" s="278"/>
      <c r="AH281" s="27"/>
    </row>
    <row r="282" spans="4:34" hidden="1" x14ac:dyDescent="0.35">
      <c r="D282" s="27"/>
      <c r="E282" s="27"/>
      <c r="N282" s="27"/>
      <c r="O282" s="27"/>
      <c r="P282" s="27"/>
      <c r="Z282" s="27"/>
      <c r="AA282" s="27"/>
      <c r="AB282" s="27"/>
      <c r="AF282" s="27"/>
      <c r="AG282" s="278"/>
      <c r="AH282" s="27"/>
    </row>
    <row r="283" spans="4:34" hidden="1" x14ac:dyDescent="0.35">
      <c r="D283" s="27"/>
      <c r="E283" s="27"/>
      <c r="N283" s="27"/>
      <c r="O283" s="27"/>
      <c r="P283" s="27"/>
      <c r="Z283" s="27"/>
      <c r="AA283" s="27"/>
      <c r="AB283" s="27"/>
      <c r="AF283" s="27"/>
      <c r="AG283" s="278"/>
      <c r="AH283" s="27"/>
    </row>
    <row r="284" spans="4:34" hidden="1" x14ac:dyDescent="0.35">
      <c r="D284" s="27"/>
      <c r="E284" s="27"/>
      <c r="N284" s="27"/>
      <c r="O284" s="27"/>
      <c r="P284" s="27"/>
      <c r="Z284" s="27"/>
      <c r="AA284" s="27"/>
      <c r="AB284" s="27"/>
      <c r="AF284" s="27"/>
      <c r="AG284" s="278"/>
      <c r="AH284" s="27"/>
    </row>
    <row r="285" spans="4:34" hidden="1" x14ac:dyDescent="0.35">
      <c r="D285" s="27"/>
      <c r="E285" s="27"/>
      <c r="N285" s="27"/>
      <c r="O285" s="27"/>
      <c r="P285" s="27"/>
      <c r="Z285" s="27"/>
      <c r="AA285" s="27"/>
      <c r="AB285" s="27"/>
      <c r="AF285" s="27"/>
      <c r="AG285" s="278"/>
      <c r="AH285" s="27"/>
    </row>
    <row r="286" spans="4:34" hidden="1" x14ac:dyDescent="0.35">
      <c r="D286" s="27"/>
      <c r="E286" s="27"/>
      <c r="N286" s="27"/>
      <c r="O286" s="27"/>
      <c r="P286" s="27"/>
      <c r="Z286" s="27"/>
      <c r="AA286" s="27"/>
      <c r="AB286" s="27"/>
      <c r="AF286" s="27"/>
      <c r="AG286" s="278"/>
      <c r="AH286" s="27"/>
    </row>
    <row r="287" spans="4:34" hidden="1" x14ac:dyDescent="0.35">
      <c r="D287" s="27"/>
      <c r="E287" s="27"/>
      <c r="N287" s="27"/>
      <c r="O287" s="27"/>
      <c r="P287" s="27"/>
      <c r="Z287" s="27"/>
      <c r="AA287" s="27"/>
      <c r="AB287" s="27"/>
      <c r="AF287" s="27"/>
      <c r="AG287" s="278"/>
      <c r="AH287" s="27"/>
    </row>
    <row r="288" spans="4:34" hidden="1" x14ac:dyDescent="0.35">
      <c r="D288" s="27"/>
      <c r="E288" s="27"/>
      <c r="N288" s="27"/>
      <c r="O288" s="27"/>
      <c r="P288" s="27"/>
      <c r="Z288" s="27"/>
      <c r="AA288" s="27"/>
      <c r="AB288" s="27"/>
      <c r="AF288" s="27"/>
      <c r="AG288" s="278"/>
      <c r="AH288" s="27"/>
    </row>
    <row r="289" spans="4:34" hidden="1" x14ac:dyDescent="0.35">
      <c r="D289" s="27"/>
      <c r="E289" s="27"/>
      <c r="N289" s="27"/>
      <c r="O289" s="27"/>
      <c r="P289" s="27"/>
      <c r="Z289" s="27"/>
      <c r="AA289" s="27"/>
      <c r="AB289" s="27"/>
      <c r="AF289" s="27"/>
      <c r="AG289" s="278"/>
      <c r="AH289" s="27"/>
    </row>
    <row r="290" spans="4:34" hidden="1" x14ac:dyDescent="0.35">
      <c r="D290" s="27"/>
      <c r="E290" s="27"/>
      <c r="N290" s="27"/>
      <c r="O290" s="27"/>
      <c r="P290" s="27"/>
      <c r="Z290" s="27"/>
      <c r="AA290" s="27"/>
      <c r="AB290" s="27"/>
      <c r="AF290" s="27"/>
      <c r="AG290" s="278"/>
      <c r="AH290" s="27"/>
    </row>
    <row r="291" spans="4:34" hidden="1" x14ac:dyDescent="0.35">
      <c r="D291" s="27"/>
      <c r="E291" s="27"/>
      <c r="N291" s="27"/>
      <c r="O291" s="27"/>
      <c r="P291" s="27"/>
      <c r="Z291" s="27"/>
      <c r="AA291" s="27"/>
      <c r="AB291" s="27"/>
      <c r="AF291" s="27"/>
      <c r="AG291" s="278"/>
      <c r="AH291" s="27"/>
    </row>
    <row r="292" spans="4:34" hidden="1" x14ac:dyDescent="0.35">
      <c r="D292" s="27"/>
      <c r="E292" s="27"/>
      <c r="N292" s="27"/>
      <c r="O292" s="27"/>
      <c r="P292" s="27"/>
      <c r="Z292" s="27"/>
      <c r="AA292" s="27"/>
      <c r="AB292" s="27"/>
      <c r="AF292" s="27"/>
      <c r="AG292" s="278"/>
      <c r="AH292" s="27"/>
    </row>
    <row r="293" spans="4:34" hidden="1" x14ac:dyDescent="0.35">
      <c r="D293" s="27"/>
      <c r="E293" s="27"/>
      <c r="N293" s="27"/>
      <c r="O293" s="27"/>
      <c r="P293" s="27"/>
      <c r="Z293" s="27"/>
      <c r="AA293" s="27"/>
      <c r="AB293" s="27"/>
      <c r="AF293" s="27"/>
      <c r="AG293" s="278"/>
      <c r="AH293" s="27"/>
    </row>
    <row r="294" spans="4:34" hidden="1" x14ac:dyDescent="0.35">
      <c r="D294" s="27"/>
      <c r="E294" s="27"/>
      <c r="N294" s="27"/>
      <c r="O294" s="27"/>
      <c r="P294" s="27"/>
      <c r="Z294" s="27"/>
      <c r="AA294" s="27"/>
      <c r="AB294" s="27"/>
      <c r="AF294" s="27"/>
      <c r="AG294" s="278"/>
      <c r="AH294" s="27"/>
    </row>
    <row r="295" spans="4:34" hidden="1" x14ac:dyDescent="0.35">
      <c r="D295" s="27"/>
      <c r="E295" s="27"/>
      <c r="N295" s="27"/>
      <c r="O295" s="27"/>
      <c r="P295" s="27"/>
      <c r="Z295" s="27"/>
      <c r="AA295" s="27"/>
      <c r="AB295" s="27"/>
      <c r="AF295" s="27"/>
      <c r="AG295" s="278"/>
      <c r="AH295" s="27"/>
    </row>
    <row r="296" spans="4:34" hidden="1" x14ac:dyDescent="0.35">
      <c r="D296" s="27"/>
      <c r="E296" s="27"/>
      <c r="N296" s="27"/>
      <c r="O296" s="27"/>
      <c r="P296" s="27"/>
      <c r="Z296" s="27"/>
      <c r="AA296" s="27"/>
      <c r="AB296" s="27"/>
      <c r="AF296" s="27"/>
      <c r="AG296" s="278"/>
      <c r="AH296" s="27"/>
    </row>
    <row r="297" spans="4:34" hidden="1" x14ac:dyDescent="0.35">
      <c r="D297" s="27"/>
      <c r="E297" s="27"/>
      <c r="N297" s="27"/>
      <c r="O297" s="27"/>
      <c r="P297" s="27"/>
      <c r="Z297" s="27"/>
      <c r="AA297" s="27"/>
      <c r="AB297" s="27"/>
      <c r="AF297" s="27"/>
      <c r="AG297" s="278"/>
      <c r="AH297" s="27"/>
    </row>
    <row r="298" spans="4:34" hidden="1" x14ac:dyDescent="0.35">
      <c r="D298" s="27"/>
      <c r="E298" s="27"/>
      <c r="N298" s="27"/>
      <c r="O298" s="27"/>
      <c r="P298" s="27"/>
      <c r="Z298" s="27"/>
      <c r="AA298" s="27"/>
      <c r="AB298" s="27"/>
      <c r="AF298" s="27"/>
      <c r="AG298" s="278"/>
      <c r="AH298" s="27"/>
    </row>
    <row r="299" spans="4:34" hidden="1" x14ac:dyDescent="0.35">
      <c r="D299" s="27"/>
      <c r="E299" s="27"/>
      <c r="N299" s="27"/>
      <c r="O299" s="27"/>
      <c r="P299" s="27"/>
      <c r="Z299" s="27"/>
      <c r="AA299" s="27"/>
      <c r="AB299" s="27"/>
      <c r="AF299" s="27"/>
      <c r="AG299" s="278"/>
      <c r="AH299" s="27"/>
    </row>
    <row r="300" spans="4:34" hidden="1" x14ac:dyDescent="0.35">
      <c r="D300" s="27"/>
      <c r="E300" s="27"/>
      <c r="N300" s="27"/>
      <c r="O300" s="27"/>
      <c r="P300" s="27"/>
      <c r="Z300" s="27"/>
      <c r="AA300" s="27"/>
      <c r="AB300" s="27"/>
      <c r="AF300" s="27"/>
      <c r="AG300" s="278"/>
      <c r="AH300" s="27"/>
    </row>
    <row r="301" spans="4:34" hidden="1" x14ac:dyDescent="0.35">
      <c r="D301" s="27"/>
      <c r="E301" s="27"/>
      <c r="N301" s="27"/>
      <c r="O301" s="27"/>
      <c r="P301" s="27"/>
      <c r="Z301" s="27"/>
      <c r="AA301" s="27"/>
      <c r="AB301" s="27"/>
      <c r="AF301" s="27"/>
      <c r="AG301" s="278"/>
      <c r="AH301" s="27"/>
    </row>
    <row r="302" spans="4:34" hidden="1" x14ac:dyDescent="0.35">
      <c r="D302" s="27"/>
      <c r="E302" s="27"/>
      <c r="N302" s="27"/>
      <c r="O302" s="27"/>
      <c r="P302" s="27"/>
      <c r="Z302" s="27"/>
      <c r="AA302" s="27"/>
      <c r="AB302" s="27"/>
      <c r="AF302" s="27"/>
      <c r="AG302" s="278"/>
      <c r="AH302" s="27"/>
    </row>
    <row r="303" spans="4:34" hidden="1" x14ac:dyDescent="0.35">
      <c r="D303" s="27"/>
      <c r="E303" s="27"/>
      <c r="N303" s="27"/>
      <c r="O303" s="27"/>
      <c r="P303" s="27"/>
      <c r="Z303" s="27"/>
      <c r="AA303" s="27"/>
      <c r="AB303" s="27"/>
      <c r="AF303" s="27"/>
      <c r="AG303" s="278"/>
      <c r="AH303" s="27"/>
    </row>
    <row r="304" spans="4:34" hidden="1" x14ac:dyDescent="0.35">
      <c r="D304" s="27"/>
      <c r="E304" s="27"/>
      <c r="N304" s="27"/>
      <c r="O304" s="27"/>
      <c r="P304" s="27"/>
      <c r="Z304" s="27"/>
      <c r="AA304" s="27"/>
      <c r="AB304" s="27"/>
      <c r="AF304" s="27"/>
      <c r="AG304" s="278"/>
      <c r="AH304" s="27"/>
    </row>
    <row r="305" spans="4:34" hidden="1" x14ac:dyDescent="0.35">
      <c r="D305" s="27"/>
      <c r="E305" s="27"/>
      <c r="N305" s="27"/>
      <c r="O305" s="27"/>
      <c r="P305" s="27"/>
      <c r="Z305" s="27"/>
      <c r="AA305" s="27"/>
      <c r="AB305" s="27"/>
      <c r="AF305" s="27"/>
      <c r="AG305" s="278"/>
      <c r="AH305" s="27"/>
    </row>
    <row r="306" spans="4:34" hidden="1" x14ac:dyDescent="0.35">
      <c r="D306" s="27"/>
      <c r="E306" s="27"/>
      <c r="N306" s="27"/>
      <c r="O306" s="27"/>
      <c r="P306" s="27"/>
      <c r="Z306" s="27"/>
      <c r="AA306" s="27"/>
      <c r="AB306" s="27"/>
      <c r="AF306" s="27"/>
      <c r="AG306" s="278"/>
      <c r="AH306" s="27"/>
    </row>
    <row r="307" spans="4:34" hidden="1" x14ac:dyDescent="0.35">
      <c r="D307" s="27"/>
      <c r="E307" s="27"/>
      <c r="N307" s="27"/>
      <c r="O307" s="27"/>
      <c r="P307" s="27"/>
      <c r="Z307" s="27"/>
      <c r="AA307" s="27"/>
      <c r="AB307" s="27"/>
      <c r="AF307" s="27"/>
      <c r="AG307" s="278"/>
      <c r="AH307" s="27"/>
    </row>
    <row r="308" spans="4:34" hidden="1" x14ac:dyDescent="0.35">
      <c r="D308" s="27"/>
      <c r="E308" s="27"/>
      <c r="N308" s="27"/>
      <c r="O308" s="27"/>
      <c r="P308" s="27"/>
      <c r="Z308" s="27"/>
      <c r="AA308" s="27"/>
      <c r="AB308" s="27"/>
      <c r="AF308" s="27"/>
      <c r="AG308" s="278"/>
      <c r="AH308" s="27"/>
    </row>
    <row r="309" spans="4:34" hidden="1" x14ac:dyDescent="0.35">
      <c r="D309" s="27"/>
      <c r="E309" s="27"/>
      <c r="N309" s="27"/>
      <c r="O309" s="27"/>
      <c r="P309" s="27"/>
      <c r="Z309" s="27"/>
      <c r="AA309" s="27"/>
      <c r="AB309" s="27"/>
      <c r="AF309" s="27"/>
      <c r="AG309" s="278"/>
      <c r="AH309" s="27"/>
    </row>
    <row r="310" spans="4:34" hidden="1" x14ac:dyDescent="0.35">
      <c r="D310" s="27"/>
      <c r="E310" s="27"/>
      <c r="N310" s="27"/>
      <c r="O310" s="27"/>
      <c r="P310" s="27"/>
      <c r="Z310" s="27"/>
      <c r="AA310" s="27"/>
      <c r="AB310" s="27"/>
      <c r="AF310" s="27"/>
      <c r="AG310" s="278"/>
      <c r="AH310" s="27"/>
    </row>
    <row r="311" spans="4:34" hidden="1" x14ac:dyDescent="0.35">
      <c r="D311" s="27"/>
      <c r="E311" s="27"/>
      <c r="N311" s="27"/>
      <c r="O311" s="27"/>
      <c r="P311" s="27"/>
      <c r="Z311" s="27"/>
      <c r="AA311" s="27"/>
      <c r="AB311" s="27"/>
      <c r="AF311" s="27"/>
      <c r="AG311" s="278"/>
      <c r="AH311" s="27"/>
    </row>
    <row r="312" spans="4:34" hidden="1" x14ac:dyDescent="0.35">
      <c r="D312" s="27"/>
      <c r="E312" s="27"/>
      <c r="N312" s="27"/>
      <c r="O312" s="27"/>
      <c r="P312" s="27"/>
      <c r="Z312" s="27"/>
      <c r="AA312" s="27"/>
      <c r="AB312" s="27"/>
      <c r="AF312" s="27"/>
      <c r="AG312" s="278"/>
      <c r="AH312" s="27"/>
    </row>
    <row r="313" spans="4:34" hidden="1" x14ac:dyDescent="0.35">
      <c r="D313" s="27"/>
      <c r="E313" s="27"/>
      <c r="N313" s="27"/>
      <c r="O313" s="27"/>
      <c r="P313" s="27"/>
      <c r="Z313" s="27"/>
      <c r="AA313" s="27"/>
      <c r="AB313" s="27"/>
      <c r="AF313" s="27"/>
      <c r="AG313" s="278"/>
      <c r="AH313" s="27"/>
    </row>
    <row r="314" spans="4:34" hidden="1" x14ac:dyDescent="0.35">
      <c r="D314" s="27"/>
      <c r="E314" s="27"/>
      <c r="N314" s="27"/>
      <c r="O314" s="27"/>
      <c r="P314" s="27"/>
      <c r="Z314" s="27"/>
      <c r="AA314" s="27"/>
      <c r="AB314" s="27"/>
      <c r="AF314" s="27"/>
      <c r="AG314" s="278"/>
      <c r="AH314" s="27"/>
    </row>
    <row r="315" spans="4:34" hidden="1" x14ac:dyDescent="0.35">
      <c r="D315" s="27"/>
      <c r="E315" s="27"/>
      <c r="N315" s="27"/>
      <c r="O315" s="27"/>
      <c r="P315" s="27"/>
      <c r="Z315" s="27"/>
      <c r="AA315" s="27"/>
      <c r="AB315" s="27"/>
      <c r="AF315" s="27"/>
      <c r="AG315" s="278"/>
      <c r="AH315" s="27"/>
    </row>
    <row r="316" spans="4:34" hidden="1" x14ac:dyDescent="0.35">
      <c r="D316" s="27"/>
      <c r="E316" s="27"/>
      <c r="N316" s="27"/>
      <c r="O316" s="27"/>
      <c r="P316" s="27"/>
      <c r="Z316" s="27"/>
      <c r="AA316" s="27"/>
      <c r="AB316" s="27"/>
      <c r="AF316" s="27"/>
      <c r="AG316" s="278"/>
      <c r="AH316" s="27"/>
    </row>
    <row r="317" spans="4:34" hidden="1" x14ac:dyDescent="0.35">
      <c r="D317" s="27"/>
      <c r="E317" s="27"/>
      <c r="N317" s="27"/>
      <c r="O317" s="27"/>
      <c r="P317" s="27"/>
      <c r="Z317" s="27"/>
      <c r="AA317" s="27"/>
      <c r="AB317" s="27"/>
      <c r="AF317" s="27"/>
      <c r="AG317" s="278"/>
      <c r="AH317" s="27"/>
    </row>
    <row r="318" spans="4:34" hidden="1" x14ac:dyDescent="0.35">
      <c r="D318" s="27"/>
      <c r="E318" s="27"/>
      <c r="N318" s="27"/>
      <c r="O318" s="27"/>
      <c r="P318" s="27"/>
      <c r="Z318" s="27"/>
      <c r="AA318" s="27"/>
      <c r="AB318" s="27"/>
      <c r="AF318" s="27"/>
      <c r="AG318" s="278"/>
      <c r="AH318" s="27"/>
    </row>
    <row r="319" spans="4:34" hidden="1" x14ac:dyDescent="0.35">
      <c r="D319" s="27"/>
      <c r="E319" s="27"/>
      <c r="N319" s="27"/>
      <c r="O319" s="27"/>
      <c r="P319" s="27"/>
      <c r="Z319" s="27"/>
      <c r="AA319" s="27"/>
      <c r="AB319" s="27"/>
      <c r="AF319" s="27"/>
      <c r="AG319" s="278"/>
      <c r="AH319" s="27"/>
    </row>
    <row r="320" spans="4:34" hidden="1" x14ac:dyDescent="0.35">
      <c r="D320" s="27"/>
      <c r="E320" s="27"/>
      <c r="N320" s="27"/>
      <c r="O320" s="27"/>
      <c r="P320" s="27"/>
      <c r="Z320" s="27"/>
      <c r="AA320" s="27"/>
      <c r="AB320" s="27"/>
      <c r="AF320" s="27"/>
      <c r="AG320" s="278"/>
      <c r="AH320" s="27"/>
    </row>
    <row r="321" spans="4:34" hidden="1" x14ac:dyDescent="0.35">
      <c r="D321" s="27"/>
      <c r="E321" s="27"/>
      <c r="N321" s="27"/>
      <c r="O321" s="27"/>
      <c r="P321" s="27"/>
      <c r="Z321" s="27"/>
      <c r="AA321" s="27"/>
      <c r="AB321" s="27"/>
      <c r="AF321" s="27"/>
      <c r="AG321" s="278"/>
      <c r="AH321" s="27"/>
    </row>
    <row r="322" spans="4:34" hidden="1" x14ac:dyDescent="0.35">
      <c r="D322" s="27"/>
      <c r="E322" s="27"/>
      <c r="N322" s="27"/>
      <c r="O322" s="27"/>
      <c r="P322" s="27"/>
      <c r="Z322" s="27"/>
      <c r="AA322" s="27"/>
      <c r="AB322" s="27"/>
      <c r="AF322" s="27"/>
      <c r="AG322" s="278"/>
      <c r="AH322" s="27"/>
    </row>
    <row r="323" spans="4:34" hidden="1" x14ac:dyDescent="0.35">
      <c r="D323" s="27"/>
      <c r="E323" s="27"/>
      <c r="N323" s="27"/>
      <c r="O323" s="27"/>
      <c r="P323" s="27"/>
      <c r="Z323" s="27"/>
      <c r="AA323" s="27"/>
      <c r="AB323" s="27"/>
      <c r="AF323" s="27"/>
      <c r="AG323" s="278"/>
      <c r="AH323" s="27"/>
    </row>
    <row r="324" spans="4:34" hidden="1" x14ac:dyDescent="0.35">
      <c r="D324" s="27"/>
      <c r="E324" s="27"/>
      <c r="N324" s="27"/>
      <c r="O324" s="27"/>
      <c r="P324" s="27"/>
      <c r="Z324" s="27"/>
      <c r="AA324" s="27"/>
      <c r="AB324" s="27"/>
      <c r="AF324" s="27"/>
      <c r="AG324" s="278"/>
      <c r="AH324" s="27"/>
    </row>
    <row r="325" spans="4:34" hidden="1" x14ac:dyDescent="0.35">
      <c r="D325" s="27"/>
      <c r="E325" s="27"/>
      <c r="N325" s="27"/>
      <c r="O325" s="27"/>
      <c r="P325" s="27"/>
      <c r="Z325" s="27"/>
      <c r="AA325" s="27"/>
      <c r="AB325" s="27"/>
      <c r="AF325" s="27"/>
      <c r="AG325" s="278"/>
      <c r="AH325" s="27"/>
    </row>
    <row r="326" spans="4:34" hidden="1" x14ac:dyDescent="0.35">
      <c r="D326" s="27"/>
      <c r="E326" s="27"/>
      <c r="N326" s="27"/>
      <c r="O326" s="27"/>
      <c r="P326" s="27"/>
      <c r="Z326" s="27"/>
      <c r="AA326" s="27"/>
      <c r="AB326" s="27"/>
      <c r="AF326" s="27"/>
      <c r="AG326" s="278"/>
      <c r="AH326" s="27"/>
    </row>
    <row r="327" spans="4:34" hidden="1" x14ac:dyDescent="0.35">
      <c r="D327" s="27"/>
      <c r="E327" s="27"/>
      <c r="N327" s="27"/>
      <c r="O327" s="27"/>
      <c r="P327" s="27"/>
      <c r="Z327" s="27"/>
      <c r="AA327" s="27"/>
      <c r="AB327" s="27"/>
      <c r="AF327" s="27"/>
      <c r="AG327" s="278"/>
      <c r="AH327" s="27"/>
    </row>
    <row r="328" spans="4:34" hidden="1" x14ac:dyDescent="0.35">
      <c r="D328" s="27"/>
      <c r="E328" s="27"/>
      <c r="N328" s="27"/>
      <c r="O328" s="27"/>
      <c r="P328" s="27"/>
      <c r="Z328" s="27"/>
      <c r="AA328" s="27"/>
      <c r="AB328" s="27"/>
      <c r="AF328" s="27"/>
      <c r="AG328" s="278"/>
      <c r="AH328" s="27"/>
    </row>
    <row r="329" spans="4:34" hidden="1" x14ac:dyDescent="0.35">
      <c r="D329" s="27"/>
      <c r="E329" s="27"/>
      <c r="N329" s="27"/>
      <c r="O329" s="27"/>
      <c r="P329" s="27"/>
      <c r="Z329" s="27"/>
      <c r="AA329" s="27"/>
      <c r="AB329" s="27"/>
      <c r="AF329" s="27"/>
      <c r="AG329" s="278"/>
      <c r="AH329" s="27"/>
    </row>
    <row r="330" spans="4:34" hidden="1" x14ac:dyDescent="0.35">
      <c r="D330" s="27"/>
      <c r="E330" s="27"/>
      <c r="N330" s="27"/>
      <c r="O330" s="27"/>
      <c r="P330" s="27"/>
      <c r="Z330" s="27"/>
      <c r="AA330" s="27"/>
      <c r="AB330" s="27"/>
      <c r="AF330" s="27"/>
      <c r="AG330" s="278"/>
      <c r="AH330" s="27"/>
    </row>
    <row r="331" spans="4:34" hidden="1" x14ac:dyDescent="0.35">
      <c r="D331" s="27"/>
      <c r="E331" s="27"/>
      <c r="N331" s="27"/>
      <c r="O331" s="27"/>
      <c r="P331" s="27"/>
      <c r="Z331" s="27"/>
      <c r="AA331" s="27"/>
      <c r="AB331" s="27"/>
      <c r="AF331" s="27"/>
      <c r="AG331" s="278"/>
      <c r="AH331" s="27"/>
    </row>
    <row r="332" spans="4:34" hidden="1" x14ac:dyDescent="0.35">
      <c r="D332" s="27"/>
      <c r="E332" s="27"/>
      <c r="N332" s="27"/>
      <c r="O332" s="27"/>
      <c r="P332" s="27"/>
      <c r="Z332" s="27"/>
      <c r="AA332" s="27"/>
      <c r="AB332" s="27"/>
      <c r="AF332" s="27"/>
      <c r="AG332" s="278"/>
      <c r="AH332" s="27"/>
    </row>
    <row r="333" spans="4:34" hidden="1" x14ac:dyDescent="0.35">
      <c r="D333" s="27"/>
      <c r="E333" s="27"/>
      <c r="N333" s="27"/>
      <c r="O333" s="27"/>
      <c r="P333" s="27"/>
      <c r="Z333" s="27"/>
      <c r="AA333" s="27"/>
      <c r="AB333" s="27"/>
      <c r="AF333" s="27"/>
      <c r="AG333" s="278"/>
      <c r="AH333" s="27"/>
    </row>
    <row r="334" spans="4:34" hidden="1" x14ac:dyDescent="0.35">
      <c r="D334" s="27"/>
      <c r="E334" s="27"/>
      <c r="N334" s="27"/>
      <c r="O334" s="27"/>
      <c r="P334" s="27"/>
      <c r="Z334" s="27"/>
      <c r="AA334" s="27"/>
      <c r="AB334" s="27"/>
      <c r="AF334" s="27"/>
      <c r="AG334" s="278"/>
      <c r="AH334" s="27"/>
    </row>
    <row r="335" spans="4:34" hidden="1" x14ac:dyDescent="0.35">
      <c r="D335" s="27"/>
      <c r="E335" s="27"/>
      <c r="N335" s="27"/>
      <c r="O335" s="27"/>
      <c r="P335" s="27"/>
      <c r="Z335" s="27"/>
      <c r="AA335" s="27"/>
      <c r="AB335" s="27"/>
      <c r="AF335" s="27"/>
      <c r="AG335" s="278"/>
      <c r="AH335" s="27"/>
    </row>
    <row r="336" spans="4:34" hidden="1" x14ac:dyDescent="0.35">
      <c r="D336" s="27"/>
      <c r="E336" s="27"/>
      <c r="N336" s="27"/>
      <c r="O336" s="27"/>
      <c r="P336" s="27"/>
      <c r="Z336" s="27"/>
      <c r="AA336" s="27"/>
      <c r="AB336" s="27"/>
      <c r="AF336" s="27"/>
      <c r="AG336" s="278"/>
      <c r="AH336" s="27"/>
    </row>
    <row r="337" spans="4:34" hidden="1" x14ac:dyDescent="0.35">
      <c r="D337" s="27"/>
      <c r="E337" s="27"/>
      <c r="N337" s="27"/>
      <c r="O337" s="27"/>
      <c r="P337" s="27"/>
      <c r="Z337" s="27"/>
      <c r="AA337" s="27"/>
      <c r="AB337" s="27"/>
      <c r="AF337" s="27"/>
      <c r="AG337" s="278"/>
      <c r="AH337" s="27"/>
    </row>
    <row r="338" spans="4:34" hidden="1" x14ac:dyDescent="0.35">
      <c r="D338" s="27"/>
      <c r="E338" s="27"/>
      <c r="N338" s="27"/>
      <c r="O338" s="27"/>
      <c r="P338" s="27"/>
      <c r="Z338" s="27"/>
      <c r="AA338" s="27"/>
      <c r="AB338" s="27"/>
      <c r="AF338" s="27"/>
      <c r="AG338" s="278"/>
      <c r="AH338" s="27"/>
    </row>
    <row r="339" spans="4:34" hidden="1" x14ac:dyDescent="0.35">
      <c r="D339" s="27"/>
      <c r="E339" s="27"/>
      <c r="N339" s="27"/>
      <c r="O339" s="27"/>
      <c r="P339" s="27"/>
      <c r="Z339" s="27"/>
      <c r="AA339" s="27"/>
      <c r="AB339" s="27"/>
      <c r="AF339" s="27"/>
      <c r="AG339" s="278"/>
      <c r="AH339" s="27"/>
    </row>
    <row r="340" spans="4:34" hidden="1" x14ac:dyDescent="0.35">
      <c r="D340" s="27"/>
      <c r="E340" s="27"/>
      <c r="N340" s="27"/>
      <c r="O340" s="27"/>
      <c r="P340" s="27"/>
      <c r="Z340" s="27"/>
      <c r="AA340" s="27"/>
      <c r="AB340" s="27"/>
      <c r="AF340" s="27"/>
      <c r="AG340" s="278"/>
      <c r="AH340" s="27"/>
    </row>
    <row r="341" spans="4:34" hidden="1" x14ac:dyDescent="0.35">
      <c r="D341" s="27"/>
      <c r="E341" s="27"/>
      <c r="N341" s="27"/>
      <c r="O341" s="27"/>
      <c r="P341" s="27"/>
      <c r="Z341" s="27"/>
      <c r="AA341" s="27"/>
      <c r="AB341" s="27"/>
      <c r="AF341" s="27"/>
      <c r="AG341" s="278"/>
      <c r="AH341" s="27"/>
    </row>
    <row r="342" spans="4:34" hidden="1" x14ac:dyDescent="0.35">
      <c r="D342" s="27"/>
      <c r="E342" s="27"/>
      <c r="N342" s="27"/>
      <c r="O342" s="27"/>
      <c r="P342" s="27"/>
      <c r="Z342" s="27"/>
      <c r="AA342" s="27"/>
      <c r="AB342" s="27"/>
      <c r="AF342" s="27"/>
      <c r="AG342" s="278"/>
      <c r="AH342" s="27"/>
    </row>
    <row r="343" spans="4:34" hidden="1" x14ac:dyDescent="0.35">
      <c r="D343" s="27"/>
      <c r="E343" s="27"/>
      <c r="N343" s="27"/>
      <c r="O343" s="27"/>
      <c r="P343" s="27"/>
      <c r="Z343" s="27"/>
      <c r="AA343" s="27"/>
      <c r="AB343" s="27"/>
      <c r="AF343" s="27"/>
      <c r="AG343" s="278"/>
      <c r="AH343" s="27"/>
    </row>
    <row r="344" spans="4:34" hidden="1" x14ac:dyDescent="0.35">
      <c r="D344" s="27"/>
      <c r="E344" s="27"/>
      <c r="N344" s="27"/>
      <c r="O344" s="27"/>
      <c r="P344" s="27"/>
      <c r="Z344" s="27"/>
      <c r="AA344" s="27"/>
      <c r="AB344" s="27"/>
      <c r="AF344" s="27"/>
      <c r="AG344" s="278"/>
      <c r="AH344" s="27"/>
    </row>
    <row r="345" spans="4:34" hidden="1" x14ac:dyDescent="0.35">
      <c r="D345" s="27"/>
      <c r="E345" s="27"/>
      <c r="N345" s="27"/>
      <c r="O345" s="27"/>
      <c r="P345" s="27"/>
      <c r="Z345" s="27"/>
      <c r="AA345" s="27"/>
      <c r="AB345" s="27"/>
      <c r="AF345" s="27"/>
      <c r="AG345" s="278"/>
      <c r="AH345" s="27"/>
    </row>
    <row r="346" spans="4:34" hidden="1" x14ac:dyDescent="0.35">
      <c r="D346" s="27"/>
      <c r="E346" s="27"/>
      <c r="N346" s="27"/>
      <c r="O346" s="27"/>
      <c r="P346" s="27"/>
      <c r="Z346" s="27"/>
      <c r="AA346" s="27"/>
      <c r="AB346" s="27"/>
      <c r="AF346" s="27"/>
      <c r="AG346" s="278"/>
      <c r="AH346" s="27"/>
    </row>
    <row r="347" spans="4:34" hidden="1" x14ac:dyDescent="0.35">
      <c r="D347" s="27"/>
      <c r="E347" s="27"/>
      <c r="N347" s="27"/>
      <c r="O347" s="27"/>
      <c r="P347" s="27"/>
      <c r="Z347" s="27"/>
      <c r="AA347" s="27"/>
      <c r="AB347" s="27"/>
      <c r="AF347" s="27"/>
      <c r="AG347" s="278"/>
      <c r="AH347" s="27"/>
    </row>
    <row r="348" spans="4:34" hidden="1" x14ac:dyDescent="0.35">
      <c r="D348" s="27"/>
      <c r="E348" s="27"/>
      <c r="N348" s="27"/>
      <c r="O348" s="27"/>
      <c r="P348" s="27"/>
      <c r="Z348" s="27"/>
      <c r="AA348" s="27"/>
      <c r="AB348" s="27"/>
      <c r="AF348" s="27"/>
      <c r="AG348" s="278"/>
      <c r="AH348" s="27"/>
    </row>
    <row r="349" spans="4:34" hidden="1" x14ac:dyDescent="0.35">
      <c r="D349" s="27"/>
      <c r="E349" s="27"/>
      <c r="N349" s="27"/>
      <c r="O349" s="27"/>
      <c r="P349" s="27"/>
      <c r="Z349" s="27"/>
      <c r="AA349" s="27"/>
      <c r="AB349" s="27"/>
      <c r="AF349" s="27"/>
      <c r="AG349" s="278"/>
      <c r="AH349" s="27"/>
    </row>
    <row r="350" spans="4:34" hidden="1" x14ac:dyDescent="0.35">
      <c r="D350" s="27"/>
      <c r="E350" s="27"/>
      <c r="N350" s="27"/>
      <c r="O350" s="27"/>
      <c r="P350" s="27"/>
      <c r="Z350" s="27"/>
      <c r="AA350" s="27"/>
      <c r="AB350" s="27"/>
      <c r="AF350" s="27"/>
      <c r="AG350" s="278"/>
      <c r="AH350" s="27"/>
    </row>
    <row r="351" spans="4:34" hidden="1" x14ac:dyDescent="0.35">
      <c r="D351" s="27"/>
      <c r="E351" s="27"/>
      <c r="N351" s="27"/>
      <c r="O351" s="27"/>
      <c r="P351" s="27"/>
      <c r="Z351" s="27"/>
      <c r="AA351" s="27"/>
      <c r="AB351" s="27"/>
      <c r="AF351" s="27"/>
      <c r="AG351" s="278"/>
      <c r="AH351" s="27"/>
    </row>
    <row r="352" spans="4:34" hidden="1" x14ac:dyDescent="0.35">
      <c r="D352" s="27"/>
      <c r="E352" s="27"/>
      <c r="N352" s="27"/>
      <c r="O352" s="27"/>
      <c r="P352" s="27"/>
      <c r="Z352" s="27"/>
      <c r="AA352" s="27"/>
      <c r="AB352" s="27"/>
      <c r="AF352" s="27"/>
      <c r="AG352" s="278"/>
      <c r="AH352" s="27"/>
    </row>
    <row r="353" spans="4:34" hidden="1" x14ac:dyDescent="0.35">
      <c r="D353" s="27"/>
      <c r="E353" s="27"/>
      <c r="N353" s="27"/>
      <c r="O353" s="27"/>
      <c r="P353" s="27"/>
      <c r="Z353" s="27"/>
      <c r="AA353" s="27"/>
      <c r="AB353" s="27"/>
      <c r="AF353" s="27"/>
      <c r="AG353" s="278"/>
      <c r="AH353" s="27"/>
    </row>
    <row r="354" spans="4:34" hidden="1" x14ac:dyDescent="0.35">
      <c r="D354" s="27"/>
      <c r="E354" s="27"/>
      <c r="N354" s="27"/>
      <c r="O354" s="27"/>
      <c r="P354" s="27"/>
      <c r="Z354" s="27"/>
      <c r="AA354" s="27"/>
      <c r="AB354" s="27"/>
      <c r="AF354" s="27"/>
      <c r="AG354" s="278"/>
      <c r="AH354" s="27"/>
    </row>
    <row r="355" spans="4:34" hidden="1" x14ac:dyDescent="0.35">
      <c r="D355" s="27"/>
      <c r="E355" s="27"/>
      <c r="N355" s="27"/>
      <c r="O355" s="27"/>
      <c r="P355" s="27"/>
      <c r="Z355" s="27"/>
      <c r="AA355" s="27"/>
      <c r="AB355" s="27"/>
      <c r="AF355" s="27"/>
      <c r="AG355" s="278"/>
      <c r="AH355" s="27"/>
    </row>
    <row r="356" spans="4:34" hidden="1" x14ac:dyDescent="0.35">
      <c r="D356" s="27"/>
      <c r="E356" s="27"/>
      <c r="N356" s="27"/>
      <c r="O356" s="27"/>
      <c r="P356" s="27"/>
      <c r="Z356" s="27"/>
      <c r="AA356" s="27"/>
      <c r="AB356" s="27"/>
      <c r="AF356" s="27"/>
      <c r="AG356" s="278"/>
      <c r="AH356" s="27"/>
    </row>
    <row r="357" spans="4:34" hidden="1" x14ac:dyDescent="0.35">
      <c r="D357" s="27"/>
      <c r="E357" s="27"/>
      <c r="N357" s="27"/>
      <c r="O357" s="27"/>
      <c r="P357" s="27"/>
      <c r="Z357" s="27"/>
      <c r="AA357" s="27"/>
      <c r="AB357" s="27"/>
      <c r="AF357" s="27"/>
      <c r="AG357" s="278"/>
      <c r="AH357" s="27"/>
    </row>
    <row r="358" spans="4:34" hidden="1" x14ac:dyDescent="0.35">
      <c r="D358" s="27"/>
      <c r="E358" s="27"/>
      <c r="N358" s="27"/>
      <c r="O358" s="27"/>
      <c r="P358" s="27"/>
      <c r="Z358" s="27"/>
      <c r="AA358" s="27"/>
      <c r="AB358" s="27"/>
      <c r="AF358" s="27"/>
      <c r="AG358" s="278"/>
      <c r="AH358" s="27"/>
    </row>
    <row r="359" spans="4:34" hidden="1" x14ac:dyDescent="0.35">
      <c r="D359" s="27"/>
      <c r="E359" s="27"/>
      <c r="N359" s="27"/>
      <c r="O359" s="27"/>
      <c r="P359" s="27"/>
      <c r="Z359" s="27"/>
      <c r="AA359" s="27"/>
      <c r="AB359" s="27"/>
      <c r="AF359" s="27"/>
      <c r="AG359" s="278"/>
      <c r="AH359" s="27"/>
    </row>
    <row r="360" spans="4:34" hidden="1" x14ac:dyDescent="0.35">
      <c r="D360" s="27"/>
      <c r="E360" s="27"/>
      <c r="N360" s="27"/>
      <c r="O360" s="27"/>
      <c r="P360" s="27"/>
      <c r="Z360" s="27"/>
      <c r="AA360" s="27"/>
      <c r="AB360" s="27"/>
      <c r="AF360" s="27"/>
      <c r="AG360" s="278"/>
      <c r="AH360" s="27"/>
    </row>
    <row r="361" spans="4:34" hidden="1" x14ac:dyDescent="0.35">
      <c r="D361" s="27"/>
      <c r="E361" s="27"/>
      <c r="N361" s="27"/>
      <c r="O361" s="27"/>
      <c r="P361" s="27"/>
      <c r="Z361" s="27"/>
      <c r="AA361" s="27"/>
      <c r="AB361" s="27"/>
      <c r="AF361" s="27"/>
      <c r="AG361" s="278"/>
      <c r="AH361" s="27"/>
    </row>
    <row r="362" spans="4:34" hidden="1" x14ac:dyDescent="0.35">
      <c r="D362" s="27"/>
      <c r="E362" s="27"/>
      <c r="N362" s="27"/>
      <c r="O362" s="27"/>
      <c r="P362" s="27"/>
      <c r="Z362" s="27"/>
      <c r="AA362" s="27"/>
      <c r="AB362" s="27"/>
      <c r="AF362" s="27"/>
      <c r="AG362" s="278"/>
      <c r="AH362" s="27"/>
    </row>
    <row r="363" spans="4:34" hidden="1" x14ac:dyDescent="0.35">
      <c r="D363" s="27"/>
      <c r="E363" s="27"/>
      <c r="N363" s="27"/>
      <c r="O363" s="27"/>
      <c r="P363" s="27"/>
      <c r="Z363" s="27"/>
      <c r="AA363" s="27"/>
      <c r="AB363" s="27"/>
      <c r="AF363" s="27"/>
      <c r="AG363" s="278"/>
      <c r="AH363" s="27"/>
    </row>
    <row r="364" spans="4:34" hidden="1" x14ac:dyDescent="0.35">
      <c r="D364" s="27"/>
      <c r="E364" s="27"/>
      <c r="N364" s="27"/>
      <c r="O364" s="27"/>
      <c r="P364" s="27"/>
      <c r="Z364" s="27"/>
      <c r="AA364" s="27"/>
      <c r="AB364" s="27"/>
      <c r="AF364" s="27"/>
      <c r="AG364" s="278"/>
      <c r="AH364" s="27"/>
    </row>
    <row r="365" spans="4:34" hidden="1" x14ac:dyDescent="0.35">
      <c r="D365" s="27"/>
      <c r="E365" s="27"/>
      <c r="N365" s="27"/>
      <c r="O365" s="27"/>
      <c r="P365" s="27"/>
      <c r="Z365" s="27"/>
      <c r="AA365" s="27"/>
      <c r="AB365" s="27"/>
      <c r="AF365" s="27"/>
      <c r="AG365" s="278"/>
      <c r="AH365" s="27"/>
    </row>
    <row r="366" spans="4:34" hidden="1" x14ac:dyDescent="0.35">
      <c r="D366" s="27"/>
      <c r="E366" s="27"/>
      <c r="N366" s="27"/>
      <c r="O366" s="27"/>
      <c r="P366" s="27"/>
      <c r="Z366" s="27"/>
      <c r="AA366" s="27"/>
      <c r="AB366" s="27"/>
      <c r="AF366" s="27"/>
      <c r="AG366" s="278"/>
      <c r="AH366" s="27"/>
    </row>
    <row r="367" spans="4:34" hidden="1" x14ac:dyDescent="0.35">
      <c r="D367" s="27"/>
      <c r="E367" s="27"/>
      <c r="N367" s="27"/>
      <c r="O367" s="27"/>
      <c r="P367" s="27"/>
      <c r="Z367" s="27"/>
      <c r="AA367" s="27"/>
      <c r="AB367" s="27"/>
      <c r="AF367" s="27"/>
      <c r="AG367" s="278"/>
      <c r="AH367" s="27"/>
    </row>
    <row r="368" spans="4:34" hidden="1" x14ac:dyDescent="0.35">
      <c r="D368" s="27"/>
      <c r="E368" s="27"/>
      <c r="N368" s="27"/>
      <c r="O368" s="27"/>
      <c r="P368" s="27"/>
      <c r="Z368" s="27"/>
      <c r="AA368" s="27"/>
      <c r="AB368" s="27"/>
      <c r="AF368" s="27"/>
      <c r="AG368" s="278"/>
      <c r="AH368" s="27"/>
    </row>
    <row r="369" spans="4:34" hidden="1" x14ac:dyDescent="0.35">
      <c r="D369" s="27"/>
      <c r="E369" s="27"/>
      <c r="N369" s="27"/>
      <c r="O369" s="27"/>
      <c r="P369" s="27"/>
      <c r="Z369" s="27"/>
      <c r="AA369" s="27"/>
      <c r="AB369" s="27"/>
      <c r="AF369" s="27"/>
      <c r="AG369" s="278"/>
      <c r="AH369" s="27"/>
    </row>
    <row r="370" spans="4:34" hidden="1" x14ac:dyDescent="0.35">
      <c r="D370" s="27"/>
      <c r="E370" s="27"/>
      <c r="N370" s="27"/>
      <c r="O370" s="27"/>
      <c r="P370" s="27"/>
      <c r="Z370" s="27"/>
      <c r="AA370" s="27"/>
      <c r="AB370" s="27"/>
      <c r="AF370" s="27"/>
      <c r="AG370" s="278"/>
      <c r="AH370" s="27"/>
    </row>
    <row r="371" spans="4:34" hidden="1" x14ac:dyDescent="0.35">
      <c r="D371" s="27"/>
      <c r="E371" s="27"/>
      <c r="N371" s="27"/>
      <c r="O371" s="27"/>
      <c r="P371" s="27"/>
      <c r="Z371" s="27"/>
      <c r="AA371" s="27"/>
      <c r="AB371" s="27"/>
      <c r="AF371" s="27"/>
      <c r="AG371" s="278"/>
      <c r="AH371" s="27"/>
    </row>
    <row r="372" spans="4:34" hidden="1" x14ac:dyDescent="0.35">
      <c r="D372" s="27"/>
      <c r="E372" s="27"/>
      <c r="N372" s="27"/>
      <c r="O372" s="27"/>
      <c r="P372" s="27"/>
      <c r="Z372" s="27"/>
      <c r="AA372" s="27"/>
      <c r="AB372" s="27"/>
      <c r="AF372" s="27"/>
      <c r="AG372" s="278"/>
      <c r="AH372" s="27"/>
    </row>
    <row r="373" spans="4:34" hidden="1" x14ac:dyDescent="0.35">
      <c r="D373" s="27"/>
      <c r="E373" s="27"/>
      <c r="N373" s="27"/>
      <c r="O373" s="27"/>
      <c r="P373" s="27"/>
      <c r="Z373" s="27"/>
      <c r="AA373" s="27"/>
      <c r="AB373" s="27"/>
      <c r="AF373" s="27"/>
      <c r="AG373" s="278"/>
      <c r="AH373" s="27"/>
    </row>
    <row r="374" spans="4:34" hidden="1" x14ac:dyDescent="0.35">
      <c r="D374" s="27"/>
      <c r="E374" s="27"/>
      <c r="N374" s="27"/>
      <c r="O374" s="27"/>
      <c r="P374" s="27"/>
      <c r="Z374" s="27"/>
      <c r="AA374" s="27"/>
      <c r="AB374" s="27"/>
      <c r="AF374" s="27"/>
      <c r="AG374" s="278"/>
      <c r="AH374" s="27"/>
    </row>
    <row r="375" spans="4:34" hidden="1" x14ac:dyDescent="0.35">
      <c r="D375" s="27"/>
      <c r="E375" s="27"/>
      <c r="N375" s="27"/>
      <c r="O375" s="27"/>
      <c r="P375" s="27"/>
      <c r="Z375" s="27"/>
      <c r="AA375" s="27"/>
      <c r="AB375" s="27"/>
      <c r="AF375" s="27"/>
      <c r="AG375" s="278"/>
      <c r="AH375" s="27"/>
    </row>
    <row r="376" spans="4:34" hidden="1" x14ac:dyDescent="0.35">
      <c r="D376" s="27"/>
      <c r="E376" s="27"/>
      <c r="N376" s="27"/>
      <c r="O376" s="27"/>
      <c r="P376" s="27"/>
      <c r="Z376" s="27"/>
      <c r="AA376" s="27"/>
      <c r="AB376" s="27"/>
      <c r="AF376" s="27"/>
      <c r="AG376" s="278"/>
      <c r="AH376" s="27"/>
    </row>
    <row r="377" spans="4:34" hidden="1" x14ac:dyDescent="0.35">
      <c r="D377" s="27"/>
      <c r="E377" s="27"/>
      <c r="N377" s="27"/>
      <c r="O377" s="27"/>
      <c r="P377" s="27"/>
      <c r="Z377" s="27"/>
      <c r="AA377" s="27"/>
      <c r="AB377" s="27"/>
      <c r="AF377" s="27"/>
      <c r="AG377" s="278"/>
      <c r="AH377" s="27"/>
    </row>
    <row r="378" spans="4:34" hidden="1" x14ac:dyDescent="0.35">
      <c r="D378" s="27"/>
      <c r="E378" s="27"/>
      <c r="N378" s="27"/>
      <c r="O378" s="27"/>
      <c r="P378" s="27"/>
      <c r="Z378" s="27"/>
      <c r="AA378" s="27"/>
      <c r="AB378" s="27"/>
      <c r="AF378" s="27"/>
      <c r="AG378" s="278"/>
      <c r="AH378" s="27"/>
    </row>
    <row r="379" spans="4:34" hidden="1" x14ac:dyDescent="0.35">
      <c r="D379" s="27"/>
      <c r="E379" s="27"/>
      <c r="N379" s="27"/>
      <c r="O379" s="27"/>
      <c r="P379" s="27"/>
      <c r="Z379" s="27"/>
      <c r="AA379" s="27"/>
      <c r="AB379" s="27"/>
      <c r="AF379" s="27"/>
      <c r="AG379" s="278"/>
      <c r="AH379" s="27"/>
    </row>
    <row r="380" spans="4:34" hidden="1" x14ac:dyDescent="0.35">
      <c r="D380" s="27"/>
      <c r="E380" s="27"/>
      <c r="N380" s="27"/>
      <c r="O380" s="27"/>
      <c r="P380" s="27"/>
      <c r="Z380" s="27"/>
      <c r="AA380" s="27"/>
      <c r="AB380" s="27"/>
      <c r="AF380" s="27"/>
      <c r="AG380" s="278"/>
      <c r="AH380" s="27"/>
    </row>
    <row r="381" spans="4:34" hidden="1" x14ac:dyDescent="0.35">
      <c r="D381" s="27"/>
      <c r="E381" s="27"/>
      <c r="N381" s="27"/>
      <c r="O381" s="27"/>
      <c r="P381" s="27"/>
      <c r="Z381" s="27"/>
      <c r="AA381" s="27"/>
      <c r="AB381" s="27"/>
      <c r="AF381" s="27"/>
      <c r="AG381" s="278"/>
      <c r="AH381" s="27"/>
    </row>
    <row r="382" spans="4:34" hidden="1" x14ac:dyDescent="0.35">
      <c r="D382" s="27"/>
      <c r="E382" s="27"/>
      <c r="N382" s="27"/>
      <c r="O382" s="27"/>
      <c r="P382" s="27"/>
      <c r="Z382" s="27"/>
      <c r="AA382" s="27"/>
      <c r="AB382" s="27"/>
      <c r="AF382" s="27"/>
      <c r="AG382" s="278"/>
      <c r="AH382" s="27"/>
    </row>
    <row r="383" spans="4:34" hidden="1" x14ac:dyDescent="0.35">
      <c r="D383" s="27"/>
      <c r="E383" s="27"/>
      <c r="N383" s="27"/>
      <c r="O383" s="27"/>
      <c r="P383" s="27"/>
      <c r="Z383" s="27"/>
      <c r="AA383" s="27"/>
      <c r="AB383" s="27"/>
      <c r="AF383" s="27"/>
      <c r="AG383" s="278"/>
      <c r="AH383" s="27"/>
    </row>
    <row r="384" spans="4:34" hidden="1" x14ac:dyDescent="0.35">
      <c r="D384" s="27"/>
      <c r="E384" s="27"/>
      <c r="N384" s="27"/>
      <c r="O384" s="27"/>
      <c r="P384" s="27"/>
      <c r="Z384" s="27"/>
      <c r="AA384" s="27"/>
      <c r="AB384" s="27"/>
      <c r="AF384" s="27"/>
      <c r="AG384" s="278"/>
      <c r="AH384" s="27"/>
    </row>
    <row r="385" spans="4:34" hidden="1" x14ac:dyDescent="0.35">
      <c r="D385" s="27"/>
      <c r="E385" s="27"/>
      <c r="N385" s="27"/>
      <c r="O385" s="27"/>
      <c r="P385" s="27"/>
      <c r="Z385" s="27"/>
      <c r="AA385" s="27"/>
      <c r="AB385" s="27"/>
      <c r="AF385" s="27"/>
      <c r="AG385" s="278"/>
      <c r="AH385" s="27"/>
    </row>
    <row r="386" spans="4:34" hidden="1" x14ac:dyDescent="0.35">
      <c r="D386" s="27"/>
      <c r="E386" s="27"/>
      <c r="N386" s="27"/>
      <c r="O386" s="27"/>
      <c r="P386" s="27"/>
      <c r="Z386" s="27"/>
      <c r="AA386" s="27"/>
      <c r="AB386" s="27"/>
      <c r="AF386" s="27"/>
      <c r="AG386" s="278"/>
      <c r="AH386" s="27"/>
    </row>
    <row r="387" spans="4:34" hidden="1" x14ac:dyDescent="0.35">
      <c r="D387" s="27"/>
      <c r="E387" s="27"/>
      <c r="N387" s="27"/>
      <c r="O387" s="27"/>
      <c r="P387" s="27"/>
      <c r="Z387" s="27"/>
      <c r="AA387" s="27"/>
      <c r="AB387" s="27"/>
      <c r="AF387" s="27"/>
      <c r="AG387" s="278"/>
      <c r="AH387" s="27"/>
    </row>
    <row r="388" spans="4:34" hidden="1" x14ac:dyDescent="0.35">
      <c r="D388" s="27"/>
      <c r="E388" s="27"/>
      <c r="N388" s="27"/>
      <c r="O388" s="27"/>
      <c r="P388" s="27"/>
      <c r="Z388" s="27"/>
      <c r="AA388" s="27"/>
      <c r="AB388" s="27"/>
      <c r="AF388" s="27"/>
      <c r="AG388" s="278"/>
      <c r="AH388" s="27"/>
    </row>
    <row r="389" spans="4:34" hidden="1" x14ac:dyDescent="0.35">
      <c r="D389" s="27"/>
      <c r="E389" s="27"/>
      <c r="N389" s="27"/>
      <c r="O389" s="27"/>
      <c r="P389" s="27"/>
      <c r="Z389" s="27"/>
      <c r="AA389" s="27"/>
      <c r="AB389" s="27"/>
      <c r="AF389" s="27"/>
      <c r="AG389" s="278"/>
      <c r="AH389" s="27"/>
    </row>
    <row r="390" spans="4:34" hidden="1" x14ac:dyDescent="0.35">
      <c r="D390" s="27"/>
      <c r="E390" s="27"/>
      <c r="N390" s="27"/>
      <c r="O390" s="27"/>
      <c r="P390" s="27"/>
      <c r="Z390" s="27"/>
      <c r="AA390" s="27"/>
      <c r="AB390" s="27"/>
      <c r="AF390" s="27"/>
      <c r="AG390" s="278"/>
      <c r="AH390" s="27"/>
    </row>
    <row r="391" spans="4:34" hidden="1" x14ac:dyDescent="0.35">
      <c r="D391" s="27"/>
      <c r="E391" s="27"/>
      <c r="N391" s="27"/>
      <c r="O391" s="27"/>
      <c r="P391" s="27"/>
      <c r="Z391" s="27"/>
      <c r="AA391" s="27"/>
      <c r="AB391" s="27"/>
      <c r="AF391" s="27"/>
      <c r="AG391" s="278"/>
      <c r="AH391" s="27"/>
    </row>
    <row r="392" spans="4:34" hidden="1" x14ac:dyDescent="0.35">
      <c r="D392" s="27"/>
      <c r="E392" s="27"/>
      <c r="N392" s="27"/>
      <c r="O392" s="27"/>
      <c r="P392" s="27"/>
      <c r="Z392" s="27"/>
      <c r="AA392" s="27"/>
      <c r="AB392" s="27"/>
      <c r="AF392" s="27"/>
      <c r="AG392" s="278"/>
      <c r="AH392" s="27"/>
    </row>
    <row r="393" spans="4:34" hidden="1" x14ac:dyDescent="0.35">
      <c r="D393" s="27"/>
      <c r="E393" s="27"/>
      <c r="N393" s="27"/>
      <c r="O393" s="27"/>
      <c r="P393" s="27"/>
      <c r="Z393" s="27"/>
      <c r="AA393" s="27"/>
      <c r="AB393" s="27"/>
      <c r="AF393" s="27"/>
      <c r="AG393" s="278"/>
      <c r="AH393" s="27"/>
    </row>
    <row r="394" spans="4:34" hidden="1" x14ac:dyDescent="0.35">
      <c r="D394" s="27"/>
      <c r="E394" s="27"/>
      <c r="N394" s="27"/>
      <c r="O394" s="27"/>
      <c r="P394" s="27"/>
      <c r="Z394" s="27"/>
      <c r="AA394" s="27"/>
      <c r="AB394" s="27"/>
      <c r="AF394" s="27"/>
      <c r="AG394" s="278"/>
      <c r="AH394" s="27"/>
    </row>
    <row r="395" spans="4:34" hidden="1" x14ac:dyDescent="0.35">
      <c r="D395" s="27"/>
      <c r="E395" s="27"/>
      <c r="N395" s="27"/>
      <c r="O395" s="27"/>
      <c r="P395" s="27"/>
      <c r="Z395" s="27"/>
      <c r="AA395" s="27"/>
      <c r="AB395" s="27"/>
      <c r="AF395" s="27"/>
      <c r="AG395" s="278"/>
      <c r="AH395" s="27"/>
    </row>
    <row r="396" spans="4:34" hidden="1" x14ac:dyDescent="0.35">
      <c r="D396" s="27"/>
      <c r="E396" s="27"/>
      <c r="N396" s="27"/>
      <c r="O396" s="27"/>
      <c r="P396" s="27"/>
      <c r="Z396" s="27"/>
      <c r="AA396" s="27"/>
      <c r="AB396" s="27"/>
      <c r="AF396" s="27"/>
      <c r="AG396" s="278"/>
      <c r="AH396" s="27"/>
    </row>
    <row r="397" spans="4:34" hidden="1" x14ac:dyDescent="0.35">
      <c r="D397" s="27"/>
      <c r="E397" s="27"/>
      <c r="N397" s="27"/>
      <c r="O397" s="27"/>
      <c r="P397" s="27"/>
      <c r="Z397" s="27"/>
      <c r="AA397" s="27"/>
      <c r="AB397" s="27"/>
      <c r="AF397" s="27"/>
      <c r="AG397" s="278"/>
      <c r="AH397" s="27"/>
    </row>
    <row r="398" spans="4:34" hidden="1" x14ac:dyDescent="0.35">
      <c r="D398" s="27"/>
      <c r="E398" s="27"/>
      <c r="N398" s="27"/>
      <c r="O398" s="27"/>
      <c r="P398" s="27"/>
      <c r="Z398" s="27"/>
      <c r="AA398" s="27"/>
      <c r="AB398" s="27"/>
      <c r="AF398" s="27"/>
      <c r="AG398" s="278"/>
      <c r="AH398" s="27"/>
    </row>
    <row r="399" spans="4:34" hidden="1" x14ac:dyDescent="0.35">
      <c r="D399" s="27"/>
      <c r="E399" s="27"/>
      <c r="N399" s="27"/>
      <c r="O399" s="27"/>
      <c r="P399" s="27"/>
      <c r="Z399" s="27"/>
      <c r="AA399" s="27"/>
      <c r="AB399" s="27"/>
      <c r="AF399" s="27"/>
      <c r="AG399" s="278"/>
      <c r="AH399" s="27"/>
    </row>
    <row r="400" spans="4:34" hidden="1" x14ac:dyDescent="0.35">
      <c r="D400" s="27"/>
      <c r="E400" s="27"/>
      <c r="N400" s="27"/>
      <c r="O400" s="27"/>
      <c r="P400" s="27"/>
      <c r="Z400" s="27"/>
      <c r="AA400" s="27"/>
      <c r="AB400" s="27"/>
      <c r="AF400" s="27"/>
      <c r="AG400" s="278"/>
      <c r="AH400" s="27"/>
    </row>
    <row r="401" spans="4:34" hidden="1" x14ac:dyDescent="0.35">
      <c r="D401" s="27"/>
      <c r="E401" s="27"/>
      <c r="N401" s="27"/>
      <c r="O401" s="27"/>
      <c r="P401" s="27"/>
      <c r="Z401" s="27"/>
      <c r="AA401" s="27"/>
      <c r="AB401" s="27"/>
      <c r="AF401" s="27"/>
      <c r="AG401" s="278"/>
      <c r="AH401" s="27"/>
    </row>
    <row r="402" spans="4:34" hidden="1" x14ac:dyDescent="0.35">
      <c r="D402" s="27"/>
      <c r="E402" s="27"/>
      <c r="N402" s="27"/>
      <c r="O402" s="27"/>
      <c r="P402" s="27"/>
      <c r="Z402" s="27"/>
      <c r="AA402" s="27"/>
      <c r="AB402" s="27"/>
      <c r="AF402" s="27"/>
      <c r="AG402" s="278"/>
      <c r="AH402" s="27"/>
    </row>
    <row r="403" spans="4:34" hidden="1" x14ac:dyDescent="0.35">
      <c r="D403" s="27"/>
      <c r="E403" s="27"/>
      <c r="N403" s="27"/>
      <c r="O403" s="27"/>
      <c r="P403" s="27"/>
      <c r="Z403" s="27"/>
      <c r="AA403" s="27"/>
      <c r="AB403" s="27"/>
      <c r="AF403" s="27"/>
      <c r="AG403" s="278"/>
      <c r="AH403" s="27"/>
    </row>
    <row r="404" spans="4:34" hidden="1" x14ac:dyDescent="0.35">
      <c r="D404" s="27"/>
      <c r="E404" s="27"/>
      <c r="N404" s="27"/>
      <c r="O404" s="27"/>
      <c r="P404" s="27"/>
      <c r="Z404" s="27"/>
      <c r="AA404" s="27"/>
      <c r="AB404" s="27"/>
      <c r="AF404" s="27"/>
      <c r="AG404" s="278"/>
      <c r="AH404" s="27"/>
    </row>
    <row r="405" spans="4:34" hidden="1" x14ac:dyDescent="0.35">
      <c r="D405" s="27"/>
      <c r="E405" s="27"/>
      <c r="N405" s="27"/>
      <c r="O405" s="27"/>
      <c r="P405" s="27"/>
      <c r="Z405" s="27"/>
      <c r="AA405" s="27"/>
      <c r="AB405" s="27"/>
      <c r="AF405" s="27"/>
      <c r="AG405" s="278"/>
      <c r="AH405" s="27"/>
    </row>
    <row r="406" spans="4:34" hidden="1" x14ac:dyDescent="0.35">
      <c r="D406" s="27"/>
      <c r="E406" s="27"/>
      <c r="N406" s="27"/>
      <c r="O406" s="27"/>
      <c r="P406" s="27"/>
      <c r="Z406" s="27"/>
      <c r="AA406" s="27"/>
      <c r="AB406" s="27"/>
      <c r="AF406" s="27"/>
      <c r="AG406" s="278"/>
      <c r="AH406" s="27"/>
    </row>
    <row r="407" spans="4:34" hidden="1" x14ac:dyDescent="0.35">
      <c r="D407" s="27"/>
      <c r="E407" s="27"/>
      <c r="N407" s="27"/>
      <c r="O407" s="27"/>
      <c r="P407" s="27"/>
      <c r="Z407" s="27"/>
      <c r="AA407" s="27"/>
      <c r="AB407" s="27"/>
      <c r="AF407" s="27"/>
      <c r="AG407" s="278"/>
      <c r="AH407" s="27"/>
    </row>
    <row r="408" spans="4:34" hidden="1" x14ac:dyDescent="0.35">
      <c r="D408" s="27"/>
      <c r="E408" s="27"/>
      <c r="N408" s="27"/>
      <c r="O408" s="27"/>
      <c r="P408" s="27"/>
      <c r="Z408" s="27"/>
      <c r="AA408" s="27"/>
      <c r="AB408" s="27"/>
      <c r="AF408" s="27"/>
      <c r="AG408" s="278"/>
      <c r="AH408" s="27"/>
    </row>
    <row r="409" spans="4:34" hidden="1" x14ac:dyDescent="0.35">
      <c r="D409" s="27"/>
      <c r="E409" s="27"/>
      <c r="N409" s="27"/>
      <c r="O409" s="27"/>
      <c r="P409" s="27"/>
      <c r="Z409" s="27"/>
      <c r="AA409" s="27"/>
      <c r="AB409" s="27"/>
      <c r="AF409" s="27"/>
      <c r="AG409" s="278"/>
      <c r="AH409" s="27"/>
    </row>
    <row r="410" spans="4:34" hidden="1" x14ac:dyDescent="0.35">
      <c r="D410" s="27"/>
      <c r="E410" s="27"/>
      <c r="N410" s="27"/>
      <c r="O410" s="27"/>
      <c r="P410" s="27"/>
      <c r="Z410" s="27"/>
      <c r="AA410" s="27"/>
      <c r="AB410" s="27"/>
      <c r="AF410" s="27"/>
      <c r="AG410" s="278"/>
      <c r="AH410" s="27"/>
    </row>
    <row r="411" spans="4:34" hidden="1" x14ac:dyDescent="0.35">
      <c r="D411" s="27"/>
      <c r="E411" s="27"/>
      <c r="N411" s="27"/>
      <c r="O411" s="27"/>
      <c r="P411" s="27"/>
      <c r="Z411" s="27"/>
      <c r="AA411" s="27"/>
      <c r="AB411" s="27"/>
      <c r="AF411" s="27"/>
      <c r="AG411" s="278"/>
      <c r="AH411" s="27"/>
    </row>
    <row r="412" spans="4:34" hidden="1" x14ac:dyDescent="0.35">
      <c r="D412" s="27"/>
      <c r="E412" s="27"/>
      <c r="N412" s="27"/>
      <c r="O412" s="27"/>
      <c r="P412" s="27"/>
      <c r="Z412" s="27"/>
      <c r="AA412" s="27"/>
      <c r="AB412" s="27"/>
      <c r="AF412" s="27"/>
      <c r="AG412" s="278"/>
      <c r="AH412" s="27"/>
    </row>
    <row r="413" spans="4:34" hidden="1" x14ac:dyDescent="0.35">
      <c r="D413" s="27"/>
      <c r="E413" s="27"/>
      <c r="N413" s="27"/>
      <c r="O413" s="27"/>
      <c r="P413" s="27"/>
      <c r="Z413" s="27"/>
      <c r="AA413" s="27"/>
      <c r="AB413" s="27"/>
      <c r="AF413" s="27"/>
      <c r="AG413" s="278"/>
      <c r="AH413" s="27"/>
    </row>
    <row r="414" spans="4:34" hidden="1" x14ac:dyDescent="0.35">
      <c r="D414" s="27"/>
      <c r="E414" s="27"/>
      <c r="N414" s="27"/>
      <c r="O414" s="27"/>
      <c r="P414" s="27"/>
      <c r="Z414" s="27"/>
      <c r="AA414" s="27"/>
      <c r="AB414" s="27"/>
      <c r="AF414" s="27"/>
      <c r="AG414" s="278"/>
      <c r="AH414" s="27"/>
    </row>
    <row r="415" spans="4:34" hidden="1" x14ac:dyDescent="0.35">
      <c r="D415" s="27"/>
      <c r="E415" s="27"/>
      <c r="N415" s="27"/>
      <c r="O415" s="27"/>
      <c r="P415" s="27"/>
      <c r="Z415" s="27"/>
      <c r="AA415" s="27"/>
      <c r="AB415" s="27"/>
      <c r="AF415" s="27"/>
      <c r="AG415" s="278"/>
      <c r="AH415" s="27"/>
    </row>
    <row r="416" spans="4:34" hidden="1" x14ac:dyDescent="0.35">
      <c r="D416" s="27"/>
      <c r="E416" s="27"/>
      <c r="N416" s="27"/>
      <c r="O416" s="27"/>
      <c r="P416" s="27"/>
      <c r="Z416" s="27"/>
      <c r="AA416" s="27"/>
      <c r="AB416" s="27"/>
      <c r="AF416" s="27"/>
      <c r="AG416" s="278"/>
      <c r="AH416" s="27"/>
    </row>
    <row r="417" spans="4:34" hidden="1" x14ac:dyDescent="0.35">
      <c r="D417" s="27"/>
      <c r="E417" s="27"/>
      <c r="N417" s="27"/>
      <c r="O417" s="27"/>
      <c r="P417" s="27"/>
      <c r="Z417" s="27"/>
      <c r="AA417" s="27"/>
      <c r="AB417" s="27"/>
      <c r="AF417" s="27"/>
      <c r="AG417" s="278"/>
      <c r="AH417" s="27"/>
    </row>
    <row r="418" spans="4:34" hidden="1" x14ac:dyDescent="0.35">
      <c r="D418" s="27"/>
      <c r="E418" s="27"/>
      <c r="N418" s="27"/>
      <c r="O418" s="27"/>
      <c r="P418" s="27"/>
      <c r="Z418" s="27"/>
      <c r="AA418" s="27"/>
      <c r="AB418" s="27"/>
      <c r="AF418" s="27"/>
      <c r="AG418" s="278"/>
      <c r="AH418" s="27"/>
    </row>
    <row r="419" spans="4:34" hidden="1" x14ac:dyDescent="0.35">
      <c r="D419" s="27"/>
      <c r="E419" s="27"/>
      <c r="N419" s="27"/>
      <c r="O419" s="27"/>
      <c r="P419" s="27"/>
      <c r="Z419" s="27"/>
      <c r="AA419" s="27"/>
      <c r="AB419" s="27"/>
      <c r="AF419" s="27"/>
      <c r="AG419" s="278"/>
      <c r="AH419" s="27"/>
    </row>
    <row r="420" spans="4:34" hidden="1" x14ac:dyDescent="0.35">
      <c r="D420" s="27"/>
      <c r="E420" s="27"/>
      <c r="N420" s="27"/>
      <c r="O420" s="27"/>
      <c r="P420" s="27"/>
      <c r="Z420" s="27"/>
      <c r="AA420" s="27"/>
      <c r="AB420" s="27"/>
      <c r="AF420" s="27"/>
      <c r="AG420" s="278"/>
      <c r="AH420" s="27"/>
    </row>
    <row r="421" spans="4:34" hidden="1" x14ac:dyDescent="0.35">
      <c r="D421" s="27"/>
      <c r="E421" s="27"/>
      <c r="N421" s="27"/>
      <c r="O421" s="27"/>
      <c r="P421" s="27"/>
      <c r="Z421" s="27"/>
      <c r="AA421" s="27"/>
      <c r="AB421" s="27"/>
      <c r="AF421" s="27"/>
      <c r="AG421" s="278"/>
      <c r="AH421" s="27"/>
    </row>
    <row r="422" spans="4:34" hidden="1" x14ac:dyDescent="0.35">
      <c r="D422" s="27"/>
      <c r="E422" s="27"/>
      <c r="N422" s="27"/>
      <c r="O422" s="27"/>
      <c r="P422" s="27"/>
      <c r="Z422" s="27"/>
      <c r="AA422" s="27"/>
      <c r="AB422" s="27"/>
      <c r="AF422" s="27"/>
      <c r="AG422" s="278"/>
      <c r="AH422" s="27"/>
    </row>
    <row r="423" spans="4:34" hidden="1" x14ac:dyDescent="0.35">
      <c r="D423" s="27"/>
      <c r="E423" s="27"/>
      <c r="N423" s="27"/>
      <c r="O423" s="27"/>
      <c r="P423" s="27"/>
      <c r="Z423" s="27"/>
      <c r="AA423" s="27"/>
      <c r="AB423" s="27"/>
      <c r="AF423" s="27"/>
      <c r="AG423" s="278"/>
      <c r="AH423" s="27"/>
    </row>
    <row r="424" spans="4:34" hidden="1" x14ac:dyDescent="0.35">
      <c r="D424" s="27"/>
      <c r="E424" s="27"/>
      <c r="N424" s="27"/>
      <c r="O424" s="27"/>
      <c r="P424" s="27"/>
      <c r="Z424" s="27"/>
      <c r="AA424" s="27"/>
      <c r="AB424" s="27"/>
      <c r="AF424" s="27"/>
      <c r="AG424" s="278"/>
      <c r="AH424" s="27"/>
    </row>
    <row r="425" spans="4:34" hidden="1" x14ac:dyDescent="0.35">
      <c r="D425" s="27"/>
      <c r="E425" s="27"/>
      <c r="N425" s="27"/>
      <c r="O425" s="27"/>
      <c r="P425" s="27"/>
      <c r="Z425" s="27"/>
      <c r="AA425" s="27"/>
      <c r="AB425" s="27"/>
      <c r="AF425" s="27"/>
      <c r="AG425" s="278"/>
      <c r="AH425" s="27"/>
    </row>
    <row r="426" spans="4:34" hidden="1" x14ac:dyDescent="0.35">
      <c r="D426" s="27"/>
      <c r="E426" s="27"/>
      <c r="N426" s="27"/>
      <c r="O426" s="27"/>
      <c r="P426" s="27"/>
      <c r="Z426" s="27"/>
      <c r="AA426" s="27"/>
      <c r="AB426" s="27"/>
      <c r="AF426" s="27"/>
      <c r="AG426" s="278"/>
      <c r="AH426" s="27"/>
    </row>
    <row r="427" spans="4:34" hidden="1" x14ac:dyDescent="0.35">
      <c r="D427" s="27"/>
      <c r="E427" s="27"/>
      <c r="N427" s="27"/>
      <c r="O427" s="27"/>
      <c r="P427" s="27"/>
      <c r="Z427" s="27"/>
      <c r="AA427" s="27"/>
      <c r="AB427" s="27"/>
      <c r="AF427" s="27"/>
      <c r="AG427" s="278"/>
      <c r="AH427" s="27"/>
    </row>
    <row r="428" spans="4:34" hidden="1" x14ac:dyDescent="0.35">
      <c r="D428" s="27"/>
      <c r="E428" s="27"/>
      <c r="N428" s="27"/>
      <c r="O428" s="27"/>
      <c r="P428" s="27"/>
      <c r="Z428" s="27"/>
      <c r="AA428" s="27"/>
      <c r="AB428" s="27"/>
      <c r="AF428" s="27"/>
      <c r="AG428" s="278"/>
      <c r="AH428" s="27"/>
    </row>
    <row r="429" spans="4:34" hidden="1" x14ac:dyDescent="0.35">
      <c r="D429" s="27"/>
      <c r="E429" s="27"/>
      <c r="N429" s="27"/>
      <c r="O429" s="27"/>
      <c r="P429" s="27"/>
      <c r="Z429" s="27"/>
      <c r="AA429" s="27"/>
      <c r="AB429" s="27"/>
      <c r="AF429" s="27"/>
      <c r="AG429" s="278"/>
      <c r="AH429" s="27"/>
    </row>
    <row r="430" spans="4:34" hidden="1" x14ac:dyDescent="0.35">
      <c r="D430" s="27"/>
      <c r="E430" s="27"/>
      <c r="N430" s="27"/>
      <c r="O430" s="27"/>
      <c r="P430" s="27"/>
      <c r="Z430" s="27"/>
      <c r="AA430" s="27"/>
      <c r="AB430" s="27"/>
      <c r="AF430" s="27"/>
      <c r="AG430" s="278"/>
      <c r="AH430" s="27"/>
    </row>
    <row r="431" spans="4:34" hidden="1" x14ac:dyDescent="0.35">
      <c r="D431" s="27"/>
      <c r="E431" s="27"/>
      <c r="N431" s="27"/>
      <c r="O431" s="27"/>
      <c r="P431" s="27"/>
      <c r="Z431" s="27"/>
      <c r="AA431" s="27"/>
      <c r="AB431" s="27"/>
      <c r="AF431" s="27"/>
      <c r="AG431" s="278"/>
      <c r="AH431" s="27"/>
    </row>
    <row r="432" spans="4:34" hidden="1" x14ac:dyDescent="0.35">
      <c r="D432" s="27"/>
      <c r="E432" s="27"/>
      <c r="N432" s="27"/>
      <c r="O432" s="27"/>
      <c r="P432" s="27"/>
      <c r="Z432" s="27"/>
      <c r="AA432" s="27"/>
      <c r="AB432" s="27"/>
      <c r="AF432" s="27"/>
      <c r="AG432" s="278"/>
      <c r="AH432" s="27"/>
    </row>
    <row r="433" spans="4:34" hidden="1" x14ac:dyDescent="0.35">
      <c r="D433" s="27"/>
      <c r="E433" s="27"/>
      <c r="N433" s="27"/>
      <c r="O433" s="27"/>
      <c r="P433" s="27"/>
      <c r="Z433" s="27"/>
      <c r="AA433" s="27"/>
      <c r="AB433" s="27"/>
      <c r="AF433" s="27"/>
      <c r="AG433" s="278"/>
      <c r="AH433" s="27"/>
    </row>
    <row r="434" spans="4:34" hidden="1" x14ac:dyDescent="0.35">
      <c r="D434" s="27"/>
      <c r="E434" s="27"/>
      <c r="N434" s="27"/>
      <c r="O434" s="27"/>
      <c r="P434" s="27"/>
      <c r="Z434" s="27"/>
      <c r="AA434" s="27"/>
      <c r="AB434" s="27"/>
      <c r="AF434" s="27"/>
      <c r="AG434" s="278"/>
      <c r="AH434" s="27"/>
    </row>
    <row r="435" spans="4:34" hidden="1" x14ac:dyDescent="0.35">
      <c r="D435" s="27"/>
      <c r="E435" s="27"/>
      <c r="N435" s="27"/>
      <c r="O435" s="27"/>
      <c r="P435" s="27"/>
      <c r="Z435" s="27"/>
      <c r="AA435" s="27"/>
      <c r="AB435" s="27"/>
      <c r="AF435" s="27"/>
      <c r="AG435" s="278"/>
      <c r="AH435" s="27"/>
    </row>
    <row r="436" spans="4:34" hidden="1" x14ac:dyDescent="0.35">
      <c r="D436" s="27"/>
      <c r="E436" s="27"/>
      <c r="N436" s="27"/>
      <c r="O436" s="27"/>
      <c r="P436" s="27"/>
      <c r="Z436" s="27"/>
      <c r="AA436" s="27"/>
      <c r="AB436" s="27"/>
      <c r="AF436" s="27"/>
      <c r="AG436" s="278"/>
      <c r="AH436" s="27"/>
    </row>
    <row r="437" spans="4:34" hidden="1" x14ac:dyDescent="0.35">
      <c r="D437" s="27"/>
      <c r="E437" s="27"/>
      <c r="N437" s="27"/>
      <c r="O437" s="27"/>
      <c r="P437" s="27"/>
      <c r="Z437" s="27"/>
      <c r="AA437" s="27"/>
      <c r="AB437" s="27"/>
      <c r="AF437" s="27"/>
      <c r="AG437" s="278"/>
      <c r="AH437" s="27"/>
    </row>
    <row r="438" spans="4:34" hidden="1" x14ac:dyDescent="0.35">
      <c r="D438" s="27"/>
      <c r="E438" s="27"/>
      <c r="N438" s="27"/>
      <c r="O438" s="27"/>
      <c r="P438" s="27"/>
      <c r="Z438" s="27"/>
      <c r="AA438" s="27"/>
      <c r="AB438" s="27"/>
      <c r="AF438" s="27"/>
      <c r="AG438" s="278"/>
      <c r="AH438" s="27"/>
    </row>
    <row r="439" spans="4:34" hidden="1" x14ac:dyDescent="0.35">
      <c r="D439" s="27"/>
      <c r="E439" s="27"/>
      <c r="N439" s="27"/>
      <c r="O439" s="27"/>
      <c r="P439" s="27"/>
      <c r="Z439" s="27"/>
      <c r="AA439" s="27"/>
      <c r="AB439" s="27"/>
      <c r="AF439" s="27"/>
      <c r="AG439" s="278"/>
      <c r="AH439" s="27"/>
    </row>
    <row r="440" spans="4:34" hidden="1" x14ac:dyDescent="0.35">
      <c r="D440" s="27"/>
      <c r="E440" s="27"/>
      <c r="N440" s="27"/>
      <c r="O440" s="27"/>
      <c r="P440" s="27"/>
      <c r="Z440" s="27"/>
      <c r="AA440" s="27"/>
      <c r="AB440" s="27"/>
      <c r="AF440" s="27"/>
      <c r="AG440" s="278"/>
      <c r="AH440" s="27"/>
    </row>
    <row r="441" spans="4:34" hidden="1" x14ac:dyDescent="0.35">
      <c r="D441" s="27"/>
      <c r="E441" s="27"/>
      <c r="N441" s="27"/>
      <c r="O441" s="27"/>
      <c r="P441" s="27"/>
      <c r="Z441" s="27"/>
      <c r="AA441" s="27"/>
      <c r="AB441" s="27"/>
      <c r="AF441" s="27"/>
      <c r="AG441" s="278"/>
      <c r="AH441" s="27"/>
    </row>
    <row r="442" spans="4:34" hidden="1" x14ac:dyDescent="0.35">
      <c r="D442" s="27"/>
      <c r="E442" s="27"/>
      <c r="N442" s="27"/>
      <c r="O442" s="27"/>
      <c r="P442" s="27"/>
      <c r="Z442" s="27"/>
      <c r="AA442" s="27"/>
      <c r="AB442" s="27"/>
      <c r="AF442" s="27"/>
      <c r="AG442" s="278"/>
      <c r="AH442" s="27"/>
    </row>
    <row r="443" spans="4:34" hidden="1" x14ac:dyDescent="0.35">
      <c r="D443" s="27"/>
      <c r="E443" s="27"/>
      <c r="N443" s="27"/>
      <c r="O443" s="27"/>
      <c r="P443" s="27"/>
      <c r="Z443" s="27"/>
      <c r="AA443" s="27"/>
      <c r="AB443" s="27"/>
      <c r="AF443" s="27"/>
      <c r="AG443" s="278"/>
      <c r="AH443" s="27"/>
    </row>
    <row r="444" spans="4:34" hidden="1" x14ac:dyDescent="0.35">
      <c r="D444" s="27"/>
      <c r="E444" s="27"/>
      <c r="N444" s="27"/>
      <c r="O444" s="27"/>
      <c r="P444" s="27"/>
      <c r="Z444" s="27"/>
      <c r="AA444" s="27"/>
      <c r="AB444" s="27"/>
      <c r="AF444" s="27"/>
      <c r="AG444" s="278"/>
      <c r="AH444" s="27"/>
    </row>
    <row r="445" spans="4:34" hidden="1" x14ac:dyDescent="0.35">
      <c r="D445" s="27"/>
      <c r="E445" s="27"/>
      <c r="N445" s="27"/>
      <c r="O445" s="27"/>
      <c r="P445" s="27"/>
      <c r="Z445" s="27"/>
      <c r="AA445" s="27"/>
      <c r="AB445" s="27"/>
      <c r="AF445" s="27"/>
      <c r="AG445" s="278"/>
      <c r="AH445" s="27"/>
    </row>
    <row r="446" spans="4:34" hidden="1" x14ac:dyDescent="0.35">
      <c r="D446" s="27"/>
      <c r="E446" s="27"/>
      <c r="N446" s="27"/>
      <c r="O446" s="27"/>
      <c r="P446" s="27"/>
      <c r="Z446" s="27"/>
      <c r="AA446" s="27"/>
      <c r="AB446" s="27"/>
      <c r="AF446" s="27"/>
      <c r="AG446" s="278"/>
      <c r="AH446" s="27"/>
    </row>
    <row r="447" spans="4:34" hidden="1" x14ac:dyDescent="0.35">
      <c r="D447" s="27"/>
      <c r="E447" s="27"/>
      <c r="N447" s="27"/>
      <c r="O447" s="27"/>
      <c r="P447" s="27"/>
      <c r="Z447" s="27"/>
      <c r="AA447" s="27"/>
      <c r="AB447" s="27"/>
      <c r="AF447" s="27"/>
      <c r="AG447" s="278"/>
      <c r="AH447" s="27"/>
    </row>
    <row r="448" spans="4:34" hidden="1" x14ac:dyDescent="0.35">
      <c r="D448" s="27"/>
      <c r="E448" s="27"/>
      <c r="N448" s="27"/>
      <c r="O448" s="27"/>
      <c r="P448" s="27"/>
      <c r="Z448" s="27"/>
      <c r="AA448" s="27"/>
      <c r="AB448" s="27"/>
      <c r="AF448" s="27"/>
      <c r="AG448" s="278"/>
      <c r="AH448" s="27"/>
    </row>
    <row r="449" spans="4:34" hidden="1" x14ac:dyDescent="0.35">
      <c r="D449" s="27"/>
      <c r="E449" s="27"/>
      <c r="N449" s="27"/>
      <c r="O449" s="27"/>
      <c r="P449" s="27"/>
      <c r="Z449" s="27"/>
      <c r="AA449" s="27"/>
      <c r="AB449" s="27"/>
      <c r="AF449" s="27"/>
      <c r="AG449" s="278"/>
      <c r="AH449" s="27"/>
    </row>
    <row r="450" spans="4:34" hidden="1" x14ac:dyDescent="0.35">
      <c r="D450" s="27"/>
      <c r="E450" s="27"/>
      <c r="N450" s="27"/>
      <c r="O450" s="27"/>
      <c r="P450" s="27"/>
      <c r="Z450" s="27"/>
      <c r="AA450" s="27"/>
      <c r="AB450" s="27"/>
      <c r="AF450" s="27"/>
      <c r="AG450" s="278"/>
      <c r="AH450" s="27"/>
    </row>
    <row r="451" spans="4:34" hidden="1" x14ac:dyDescent="0.35">
      <c r="D451" s="27"/>
      <c r="E451" s="27"/>
      <c r="N451" s="27"/>
      <c r="O451" s="27"/>
      <c r="P451" s="27"/>
      <c r="Z451" s="27"/>
      <c r="AA451" s="27"/>
      <c r="AB451" s="27"/>
      <c r="AF451" s="27"/>
      <c r="AG451" s="278"/>
      <c r="AH451" s="27"/>
    </row>
    <row r="452" spans="4:34" hidden="1" x14ac:dyDescent="0.35">
      <c r="D452" s="27"/>
      <c r="E452" s="27"/>
      <c r="N452" s="27"/>
      <c r="O452" s="27"/>
      <c r="P452" s="27"/>
      <c r="Z452" s="27"/>
      <c r="AA452" s="27"/>
      <c r="AB452" s="27"/>
      <c r="AF452" s="27"/>
      <c r="AG452" s="278"/>
      <c r="AH452" s="27"/>
    </row>
    <row r="453" spans="4:34" hidden="1" x14ac:dyDescent="0.35">
      <c r="D453" s="27"/>
      <c r="E453" s="27"/>
      <c r="N453" s="27"/>
      <c r="O453" s="27"/>
      <c r="P453" s="27"/>
      <c r="Z453" s="27"/>
      <c r="AA453" s="27"/>
      <c r="AB453" s="27"/>
      <c r="AF453" s="27"/>
      <c r="AG453" s="278"/>
      <c r="AH453" s="27"/>
    </row>
    <row r="454" spans="4:34" hidden="1" x14ac:dyDescent="0.35">
      <c r="D454" s="27"/>
      <c r="E454" s="27"/>
      <c r="N454" s="27"/>
      <c r="O454" s="27"/>
      <c r="P454" s="27"/>
      <c r="Z454" s="27"/>
      <c r="AA454" s="27"/>
      <c r="AB454" s="27"/>
      <c r="AF454" s="27"/>
      <c r="AG454" s="278"/>
      <c r="AH454" s="27"/>
    </row>
    <row r="455" spans="4:34" hidden="1" x14ac:dyDescent="0.35">
      <c r="D455" s="27"/>
      <c r="E455" s="27"/>
      <c r="N455" s="27"/>
      <c r="O455" s="27"/>
      <c r="P455" s="27"/>
      <c r="Z455" s="27"/>
      <c r="AA455" s="27"/>
      <c r="AB455" s="27"/>
      <c r="AF455" s="27"/>
      <c r="AG455" s="278"/>
      <c r="AH455" s="27"/>
    </row>
    <row r="456" spans="4:34" hidden="1" x14ac:dyDescent="0.35">
      <c r="D456" s="27"/>
      <c r="E456" s="27"/>
      <c r="N456" s="27"/>
      <c r="O456" s="27"/>
      <c r="P456" s="27"/>
      <c r="Z456" s="27"/>
      <c r="AA456" s="27"/>
      <c r="AB456" s="27"/>
      <c r="AF456" s="27"/>
      <c r="AG456" s="278"/>
      <c r="AH456" s="27"/>
    </row>
    <row r="457" spans="4:34" hidden="1" x14ac:dyDescent="0.35">
      <c r="D457" s="27"/>
      <c r="E457" s="27"/>
      <c r="N457" s="27"/>
      <c r="O457" s="27"/>
      <c r="P457" s="27"/>
      <c r="Z457" s="27"/>
      <c r="AA457" s="27"/>
      <c r="AB457" s="27"/>
      <c r="AF457" s="27"/>
      <c r="AG457" s="278"/>
      <c r="AH457" s="27"/>
    </row>
    <row r="458" spans="4:34" hidden="1" x14ac:dyDescent="0.35">
      <c r="D458" s="27"/>
      <c r="E458" s="27"/>
      <c r="N458" s="27"/>
      <c r="O458" s="27"/>
      <c r="P458" s="27"/>
      <c r="Z458" s="27"/>
      <c r="AA458" s="27"/>
      <c r="AB458" s="27"/>
      <c r="AF458" s="27"/>
      <c r="AG458" s="278"/>
      <c r="AH458" s="27"/>
    </row>
    <row r="459" spans="4:34" hidden="1" x14ac:dyDescent="0.35">
      <c r="D459" s="27"/>
      <c r="E459" s="27"/>
      <c r="N459" s="27"/>
      <c r="O459" s="27"/>
      <c r="P459" s="27"/>
      <c r="Z459" s="27"/>
      <c r="AA459" s="27"/>
      <c r="AB459" s="27"/>
      <c r="AF459" s="27"/>
      <c r="AG459" s="278"/>
      <c r="AH459" s="27"/>
    </row>
    <row r="460" spans="4:34" hidden="1" x14ac:dyDescent="0.35">
      <c r="D460" s="27"/>
      <c r="E460" s="27"/>
      <c r="N460" s="27"/>
      <c r="O460" s="27"/>
      <c r="P460" s="27"/>
      <c r="Z460" s="27"/>
      <c r="AA460" s="27"/>
      <c r="AB460" s="27"/>
      <c r="AF460" s="27"/>
      <c r="AG460" s="278"/>
      <c r="AH460" s="27"/>
    </row>
    <row r="461" spans="4:34" hidden="1" x14ac:dyDescent="0.35">
      <c r="D461" s="27"/>
      <c r="E461" s="27"/>
      <c r="N461" s="27"/>
      <c r="O461" s="27"/>
      <c r="P461" s="27"/>
      <c r="Z461" s="27"/>
      <c r="AA461" s="27"/>
      <c r="AB461" s="27"/>
      <c r="AF461" s="27"/>
      <c r="AG461" s="278"/>
      <c r="AH461" s="27"/>
    </row>
    <row r="462" spans="4:34" hidden="1" x14ac:dyDescent="0.35">
      <c r="D462" s="27"/>
      <c r="E462" s="27"/>
      <c r="N462" s="27"/>
      <c r="O462" s="27"/>
      <c r="P462" s="27"/>
      <c r="Z462" s="27"/>
      <c r="AA462" s="27"/>
      <c r="AB462" s="27"/>
      <c r="AF462" s="27"/>
      <c r="AG462" s="278"/>
      <c r="AH462" s="27"/>
    </row>
    <row r="463" spans="4:34" hidden="1" x14ac:dyDescent="0.35">
      <c r="D463" s="27"/>
      <c r="E463" s="27"/>
      <c r="N463" s="27"/>
      <c r="O463" s="27"/>
      <c r="P463" s="27"/>
      <c r="Z463" s="27"/>
      <c r="AA463" s="27"/>
      <c r="AB463" s="27"/>
      <c r="AF463" s="27"/>
      <c r="AG463" s="278"/>
      <c r="AH463" s="27"/>
    </row>
    <row r="464" spans="4:34" hidden="1" x14ac:dyDescent="0.35">
      <c r="D464" s="27"/>
      <c r="E464" s="27"/>
      <c r="N464" s="27"/>
      <c r="O464" s="27"/>
      <c r="P464" s="27"/>
      <c r="Z464" s="27"/>
      <c r="AA464" s="27"/>
      <c r="AB464" s="27"/>
      <c r="AF464" s="27"/>
      <c r="AG464" s="278"/>
      <c r="AH464" s="27"/>
    </row>
    <row r="465" spans="4:34" hidden="1" x14ac:dyDescent="0.35">
      <c r="D465" s="27"/>
      <c r="E465" s="27"/>
      <c r="N465" s="27"/>
      <c r="O465" s="27"/>
      <c r="P465" s="27"/>
      <c r="Z465" s="27"/>
      <c r="AA465" s="27"/>
      <c r="AB465" s="27"/>
      <c r="AF465" s="27"/>
      <c r="AG465" s="278"/>
      <c r="AH465" s="27"/>
    </row>
    <row r="466" spans="4:34" hidden="1" x14ac:dyDescent="0.35">
      <c r="D466" s="27"/>
      <c r="E466" s="27"/>
      <c r="N466" s="27"/>
      <c r="O466" s="27"/>
      <c r="P466" s="27"/>
      <c r="Z466" s="27"/>
      <c r="AA466" s="27"/>
      <c r="AB466" s="27"/>
      <c r="AF466" s="27"/>
      <c r="AG466" s="278"/>
      <c r="AH466" s="27"/>
    </row>
    <row r="467" spans="4:34" hidden="1" x14ac:dyDescent="0.35">
      <c r="D467" s="27"/>
      <c r="E467" s="27"/>
      <c r="N467" s="27"/>
      <c r="O467" s="27"/>
      <c r="P467" s="27"/>
      <c r="Z467" s="27"/>
      <c r="AA467" s="27"/>
      <c r="AB467" s="27"/>
      <c r="AF467" s="27"/>
      <c r="AG467" s="278"/>
      <c r="AH467" s="27"/>
    </row>
    <row r="468" spans="4:34" hidden="1" x14ac:dyDescent="0.35">
      <c r="D468" s="27"/>
      <c r="E468" s="27"/>
      <c r="N468" s="27"/>
      <c r="O468" s="27"/>
      <c r="P468" s="27"/>
      <c r="Z468" s="27"/>
      <c r="AA468" s="27"/>
      <c r="AB468" s="27"/>
      <c r="AF468" s="27"/>
      <c r="AG468" s="278"/>
      <c r="AH468" s="27"/>
    </row>
    <row r="469" spans="4:34" hidden="1" x14ac:dyDescent="0.35">
      <c r="D469" s="27"/>
      <c r="E469" s="27"/>
      <c r="N469" s="27"/>
      <c r="O469" s="27"/>
      <c r="P469" s="27"/>
      <c r="Z469" s="27"/>
      <c r="AA469" s="27"/>
      <c r="AB469" s="27"/>
      <c r="AF469" s="27"/>
      <c r="AG469" s="278"/>
      <c r="AH469" s="27"/>
    </row>
    <row r="470" spans="4:34" hidden="1" x14ac:dyDescent="0.35">
      <c r="D470" s="27"/>
      <c r="E470" s="27"/>
      <c r="N470" s="27"/>
      <c r="O470" s="27"/>
      <c r="P470" s="27"/>
      <c r="Z470" s="27"/>
      <c r="AA470" s="27"/>
      <c r="AB470" s="27"/>
      <c r="AF470" s="27"/>
      <c r="AG470" s="278"/>
      <c r="AH470" s="27"/>
    </row>
    <row r="471" spans="4:34" hidden="1" x14ac:dyDescent="0.35">
      <c r="D471" s="27"/>
      <c r="E471" s="27"/>
      <c r="N471" s="27"/>
      <c r="O471" s="27"/>
      <c r="P471" s="27"/>
      <c r="Z471" s="27"/>
      <c r="AA471" s="27"/>
      <c r="AB471" s="27"/>
      <c r="AF471" s="27"/>
      <c r="AG471" s="278"/>
      <c r="AH471" s="27"/>
    </row>
    <row r="472" spans="4:34" hidden="1" x14ac:dyDescent="0.35">
      <c r="D472" s="27"/>
      <c r="E472" s="27"/>
      <c r="N472" s="27"/>
      <c r="O472" s="27"/>
      <c r="P472" s="27"/>
      <c r="Z472" s="27"/>
      <c r="AA472" s="27"/>
      <c r="AB472" s="27"/>
      <c r="AF472" s="27"/>
      <c r="AG472" s="278"/>
      <c r="AH472" s="27"/>
    </row>
    <row r="473" spans="4:34" hidden="1" x14ac:dyDescent="0.35">
      <c r="D473" s="27"/>
      <c r="E473" s="27"/>
      <c r="N473" s="27"/>
      <c r="O473" s="27"/>
      <c r="P473" s="27"/>
      <c r="Z473" s="27"/>
      <c r="AA473" s="27"/>
      <c r="AB473" s="27"/>
      <c r="AF473" s="27"/>
      <c r="AG473" s="278"/>
      <c r="AH473" s="27"/>
    </row>
    <row r="474" spans="4:34" hidden="1" x14ac:dyDescent="0.35">
      <c r="D474" s="27"/>
      <c r="E474" s="27"/>
      <c r="N474" s="27"/>
      <c r="O474" s="27"/>
      <c r="P474" s="27"/>
      <c r="Z474" s="27"/>
      <c r="AA474" s="27"/>
      <c r="AB474" s="27"/>
      <c r="AF474" s="27"/>
      <c r="AG474" s="278"/>
      <c r="AH474" s="27"/>
    </row>
    <row r="475" spans="4:34" hidden="1" x14ac:dyDescent="0.35">
      <c r="D475" s="27"/>
      <c r="E475" s="27"/>
      <c r="N475" s="27"/>
      <c r="O475" s="27"/>
      <c r="P475" s="27"/>
      <c r="Z475" s="27"/>
      <c r="AA475" s="27"/>
      <c r="AB475" s="27"/>
      <c r="AF475" s="27"/>
      <c r="AG475" s="278"/>
      <c r="AH475" s="27"/>
    </row>
    <row r="476" spans="4:34" hidden="1" x14ac:dyDescent="0.35">
      <c r="D476" s="27"/>
      <c r="E476" s="27"/>
      <c r="N476" s="27"/>
      <c r="O476" s="27"/>
      <c r="P476" s="27"/>
      <c r="Z476" s="27"/>
      <c r="AA476" s="27"/>
      <c r="AB476" s="27"/>
      <c r="AF476" s="27"/>
      <c r="AG476" s="278"/>
      <c r="AH476" s="27"/>
    </row>
    <row r="477" spans="4:34" hidden="1" x14ac:dyDescent="0.35">
      <c r="D477" s="27"/>
      <c r="E477" s="27"/>
      <c r="N477" s="27"/>
      <c r="O477" s="27"/>
      <c r="P477" s="27"/>
      <c r="Z477" s="27"/>
      <c r="AA477" s="27"/>
      <c r="AB477" s="27"/>
      <c r="AF477" s="27"/>
      <c r="AG477" s="278"/>
      <c r="AH477" s="27"/>
    </row>
    <row r="478" spans="4:34" hidden="1" x14ac:dyDescent="0.35">
      <c r="D478" s="27"/>
      <c r="E478" s="27"/>
      <c r="N478" s="27"/>
      <c r="O478" s="27"/>
      <c r="P478" s="27"/>
      <c r="Z478" s="27"/>
      <c r="AA478" s="27"/>
      <c r="AB478" s="27"/>
      <c r="AF478" s="27"/>
      <c r="AG478" s="278"/>
      <c r="AH478" s="27"/>
    </row>
    <row r="479" spans="4:34" hidden="1" x14ac:dyDescent="0.35">
      <c r="D479" s="27"/>
      <c r="E479" s="27"/>
      <c r="N479" s="27"/>
      <c r="O479" s="27"/>
      <c r="P479" s="27"/>
      <c r="Z479" s="27"/>
      <c r="AA479" s="27"/>
      <c r="AB479" s="27"/>
      <c r="AF479" s="27"/>
      <c r="AG479" s="278"/>
      <c r="AH479" s="27"/>
    </row>
    <row r="480" spans="4:34" hidden="1" x14ac:dyDescent="0.35">
      <c r="D480" s="27"/>
      <c r="E480" s="27"/>
      <c r="N480" s="27"/>
      <c r="O480" s="27"/>
      <c r="P480" s="27"/>
      <c r="Z480" s="27"/>
      <c r="AA480" s="27"/>
      <c r="AB480" s="27"/>
      <c r="AF480" s="27"/>
      <c r="AG480" s="278"/>
      <c r="AH480" s="27"/>
    </row>
    <row r="481" spans="4:34" hidden="1" x14ac:dyDescent="0.35">
      <c r="D481" s="27"/>
      <c r="E481" s="27"/>
      <c r="N481" s="27"/>
      <c r="O481" s="27"/>
      <c r="P481" s="27"/>
      <c r="Z481" s="27"/>
      <c r="AA481" s="27"/>
      <c r="AB481" s="27"/>
      <c r="AF481" s="27"/>
      <c r="AG481" s="278"/>
      <c r="AH481" s="27"/>
    </row>
    <row r="482" spans="4:34" hidden="1" x14ac:dyDescent="0.35">
      <c r="D482" s="27"/>
      <c r="E482" s="27"/>
      <c r="N482" s="27"/>
      <c r="O482" s="27"/>
      <c r="P482" s="27"/>
      <c r="Z482" s="27"/>
      <c r="AA482" s="27"/>
      <c r="AB482" s="27"/>
      <c r="AF482" s="27"/>
      <c r="AG482" s="278"/>
      <c r="AH482" s="27"/>
    </row>
    <row r="483" spans="4:34" hidden="1" x14ac:dyDescent="0.35">
      <c r="D483" s="27"/>
      <c r="E483" s="27"/>
      <c r="N483" s="27"/>
      <c r="O483" s="27"/>
      <c r="P483" s="27"/>
      <c r="Z483" s="27"/>
      <c r="AA483" s="27"/>
      <c r="AB483" s="27"/>
      <c r="AF483" s="27"/>
      <c r="AG483" s="278"/>
      <c r="AH483" s="27"/>
    </row>
    <row r="484" spans="4:34" hidden="1" x14ac:dyDescent="0.35">
      <c r="D484" s="27"/>
      <c r="E484" s="27"/>
      <c r="N484" s="27"/>
      <c r="O484" s="27"/>
      <c r="P484" s="27"/>
      <c r="Z484" s="27"/>
      <c r="AA484" s="27"/>
      <c r="AB484" s="27"/>
      <c r="AF484" s="27"/>
      <c r="AG484" s="278"/>
      <c r="AH484" s="27"/>
    </row>
    <row r="485" spans="4:34" hidden="1" x14ac:dyDescent="0.35">
      <c r="D485" s="27"/>
      <c r="E485" s="27"/>
      <c r="N485" s="27"/>
      <c r="O485" s="27"/>
      <c r="P485" s="27"/>
      <c r="Z485" s="27"/>
      <c r="AA485" s="27"/>
      <c r="AB485" s="27"/>
      <c r="AF485" s="27"/>
      <c r="AG485" s="278"/>
      <c r="AH485" s="27"/>
    </row>
    <row r="486" spans="4:34" hidden="1" x14ac:dyDescent="0.35">
      <c r="D486" s="27"/>
      <c r="E486" s="27"/>
      <c r="N486" s="27"/>
      <c r="O486" s="27"/>
      <c r="P486" s="27"/>
      <c r="Z486" s="27"/>
      <c r="AA486" s="27"/>
      <c r="AB486" s="27"/>
      <c r="AF486" s="27"/>
      <c r="AG486" s="278"/>
      <c r="AH486" s="27"/>
    </row>
    <row r="487" spans="4:34" hidden="1" x14ac:dyDescent="0.35">
      <c r="D487" s="27"/>
      <c r="E487" s="27"/>
      <c r="N487" s="27"/>
      <c r="O487" s="27"/>
      <c r="P487" s="27"/>
      <c r="Z487" s="27"/>
      <c r="AA487" s="27"/>
      <c r="AB487" s="27"/>
      <c r="AF487" s="27"/>
      <c r="AG487" s="278"/>
      <c r="AH487" s="27"/>
    </row>
    <row r="488" spans="4:34" hidden="1" x14ac:dyDescent="0.35">
      <c r="D488" s="27"/>
      <c r="E488" s="27"/>
      <c r="N488" s="27"/>
      <c r="O488" s="27"/>
      <c r="P488" s="27"/>
      <c r="Z488" s="27"/>
      <c r="AA488" s="27"/>
      <c r="AB488" s="27"/>
      <c r="AF488" s="27"/>
      <c r="AG488" s="278"/>
      <c r="AH488" s="27"/>
    </row>
    <row r="489" spans="4:34" hidden="1" x14ac:dyDescent="0.35">
      <c r="D489" s="27"/>
      <c r="E489" s="27"/>
      <c r="N489" s="27"/>
      <c r="O489" s="27"/>
      <c r="P489" s="27"/>
      <c r="Z489" s="27"/>
      <c r="AA489" s="27"/>
      <c r="AB489" s="27"/>
      <c r="AF489" s="27"/>
      <c r="AG489" s="278"/>
      <c r="AH489" s="27"/>
    </row>
    <row r="490" spans="4:34" hidden="1" x14ac:dyDescent="0.35">
      <c r="D490" s="27"/>
      <c r="E490" s="27"/>
      <c r="N490" s="27"/>
      <c r="O490" s="27"/>
      <c r="P490" s="27"/>
      <c r="Z490" s="27"/>
      <c r="AA490" s="27"/>
      <c r="AB490" s="27"/>
      <c r="AF490" s="27"/>
      <c r="AG490" s="278"/>
      <c r="AH490" s="27"/>
    </row>
    <row r="491" spans="4:34" hidden="1" x14ac:dyDescent="0.35">
      <c r="D491" s="27"/>
      <c r="E491" s="27"/>
      <c r="N491" s="27"/>
      <c r="O491" s="27"/>
      <c r="P491" s="27"/>
      <c r="Z491" s="27"/>
      <c r="AA491" s="27"/>
      <c r="AB491" s="27"/>
      <c r="AF491" s="27"/>
      <c r="AG491" s="278"/>
      <c r="AH491" s="27"/>
    </row>
    <row r="492" spans="4:34" hidden="1" x14ac:dyDescent="0.35">
      <c r="D492" s="27"/>
      <c r="E492" s="27"/>
      <c r="N492" s="27"/>
      <c r="O492" s="27"/>
      <c r="P492" s="27"/>
      <c r="Z492" s="27"/>
      <c r="AA492" s="27"/>
      <c r="AB492" s="27"/>
      <c r="AF492" s="27"/>
      <c r="AG492" s="278"/>
      <c r="AH492" s="27"/>
    </row>
    <row r="493" spans="4:34" hidden="1" x14ac:dyDescent="0.35">
      <c r="D493" s="27"/>
      <c r="E493" s="27"/>
      <c r="N493" s="27"/>
      <c r="O493" s="27"/>
      <c r="P493" s="27"/>
      <c r="Z493" s="27"/>
      <c r="AA493" s="27"/>
      <c r="AB493" s="27"/>
      <c r="AF493" s="27"/>
      <c r="AG493" s="278"/>
      <c r="AH493" s="27"/>
    </row>
    <row r="494" spans="4:34" hidden="1" x14ac:dyDescent="0.35">
      <c r="D494" s="27"/>
      <c r="E494" s="27"/>
      <c r="N494" s="27"/>
      <c r="O494" s="27"/>
      <c r="P494" s="27"/>
      <c r="Z494" s="27"/>
      <c r="AA494" s="27"/>
      <c r="AB494" s="27"/>
      <c r="AF494" s="27"/>
      <c r="AG494" s="278"/>
      <c r="AH494" s="27"/>
    </row>
    <row r="495" spans="4:34" hidden="1" x14ac:dyDescent="0.35">
      <c r="D495" s="27"/>
      <c r="E495" s="27"/>
      <c r="N495" s="27"/>
      <c r="O495" s="27"/>
      <c r="P495" s="27"/>
      <c r="Z495" s="27"/>
      <c r="AA495" s="27"/>
      <c r="AB495" s="27"/>
      <c r="AF495" s="27"/>
      <c r="AG495" s="278"/>
      <c r="AH495" s="27"/>
    </row>
    <row r="496" spans="4:34" hidden="1" x14ac:dyDescent="0.35">
      <c r="D496" s="27"/>
      <c r="E496" s="27"/>
      <c r="N496" s="27"/>
      <c r="O496" s="27"/>
      <c r="P496" s="27"/>
      <c r="Z496" s="27"/>
      <c r="AA496" s="27"/>
      <c r="AB496" s="27"/>
      <c r="AF496" s="27"/>
      <c r="AG496" s="278"/>
      <c r="AH496" s="27"/>
    </row>
    <row r="497" spans="4:34" hidden="1" x14ac:dyDescent="0.35">
      <c r="D497" s="27"/>
      <c r="E497" s="27"/>
      <c r="N497" s="27"/>
      <c r="O497" s="27"/>
      <c r="P497" s="27"/>
      <c r="Z497" s="27"/>
      <c r="AA497" s="27"/>
      <c r="AB497" s="27"/>
      <c r="AF497" s="27"/>
      <c r="AG497" s="278"/>
      <c r="AH497" s="27"/>
    </row>
    <row r="498" spans="4:34" hidden="1" x14ac:dyDescent="0.35">
      <c r="D498" s="27"/>
      <c r="E498" s="27"/>
      <c r="N498" s="27"/>
      <c r="O498" s="27"/>
      <c r="P498" s="27"/>
      <c r="Z498" s="27"/>
      <c r="AA498" s="27"/>
      <c r="AB498" s="27"/>
      <c r="AF498" s="27"/>
      <c r="AG498" s="278"/>
      <c r="AH498" s="27"/>
    </row>
    <row r="499" spans="4:34" hidden="1" x14ac:dyDescent="0.35">
      <c r="D499" s="27"/>
      <c r="E499" s="27"/>
      <c r="N499" s="27"/>
      <c r="O499" s="27"/>
      <c r="P499" s="27"/>
      <c r="Z499" s="27"/>
      <c r="AA499" s="27"/>
      <c r="AB499" s="27"/>
      <c r="AF499" s="27"/>
      <c r="AG499" s="278"/>
      <c r="AH499" s="27"/>
    </row>
    <row r="500" spans="4:34" hidden="1" x14ac:dyDescent="0.35">
      <c r="D500" s="27"/>
      <c r="E500" s="27"/>
      <c r="N500" s="27"/>
      <c r="O500" s="27"/>
      <c r="P500" s="27"/>
      <c r="Z500" s="27"/>
      <c r="AA500" s="27"/>
      <c r="AB500" s="27"/>
      <c r="AF500" s="27"/>
      <c r="AG500" s="278"/>
      <c r="AH500" s="27"/>
    </row>
    <row r="501" spans="4:34" hidden="1" x14ac:dyDescent="0.35">
      <c r="D501" s="27"/>
      <c r="E501" s="27"/>
      <c r="N501" s="27"/>
      <c r="O501" s="27"/>
      <c r="P501" s="27"/>
      <c r="Z501" s="27"/>
      <c r="AA501" s="27"/>
      <c r="AB501" s="27"/>
      <c r="AF501" s="27"/>
      <c r="AG501" s="278"/>
      <c r="AH501" s="27"/>
    </row>
    <row r="502" spans="4:34" hidden="1" x14ac:dyDescent="0.35">
      <c r="D502" s="27"/>
      <c r="E502" s="27"/>
      <c r="N502" s="27"/>
      <c r="O502" s="27"/>
      <c r="P502" s="27"/>
      <c r="Z502" s="27"/>
      <c r="AA502" s="27"/>
      <c r="AB502" s="27"/>
      <c r="AF502" s="27"/>
      <c r="AG502" s="278"/>
      <c r="AH502" s="27"/>
    </row>
    <row r="503" spans="4:34" hidden="1" x14ac:dyDescent="0.35">
      <c r="D503" s="27"/>
      <c r="E503" s="27"/>
      <c r="N503" s="27"/>
      <c r="O503" s="27"/>
      <c r="P503" s="27"/>
      <c r="Z503" s="27"/>
      <c r="AA503" s="27"/>
      <c r="AB503" s="27"/>
      <c r="AF503" s="27"/>
      <c r="AG503" s="278"/>
      <c r="AH503" s="27"/>
    </row>
    <row r="504" spans="4:34" hidden="1" x14ac:dyDescent="0.35">
      <c r="D504" s="27"/>
      <c r="E504" s="27"/>
      <c r="N504" s="27"/>
      <c r="O504" s="27"/>
      <c r="P504" s="27"/>
      <c r="Z504" s="27"/>
      <c r="AA504" s="27"/>
      <c r="AB504" s="27"/>
      <c r="AF504" s="27"/>
      <c r="AG504" s="278"/>
      <c r="AH504" s="27"/>
    </row>
    <row r="505" spans="4:34" hidden="1" x14ac:dyDescent="0.35">
      <c r="D505" s="27"/>
      <c r="E505" s="27"/>
      <c r="N505" s="27"/>
      <c r="O505" s="27"/>
      <c r="P505" s="27"/>
      <c r="Z505" s="27"/>
      <c r="AA505" s="27"/>
      <c r="AB505" s="27"/>
      <c r="AF505" s="27"/>
      <c r="AG505" s="278"/>
      <c r="AH505" s="27"/>
    </row>
    <row r="506" spans="4:34" hidden="1" x14ac:dyDescent="0.35">
      <c r="D506" s="27"/>
      <c r="E506" s="27"/>
      <c r="N506" s="27"/>
      <c r="O506" s="27"/>
      <c r="P506" s="27"/>
      <c r="Z506" s="27"/>
      <c r="AA506" s="27"/>
      <c r="AB506" s="27"/>
      <c r="AF506" s="27"/>
      <c r="AG506" s="278"/>
      <c r="AH506" s="27"/>
    </row>
    <row r="507" spans="4:34" hidden="1" x14ac:dyDescent="0.35">
      <c r="D507" s="27"/>
      <c r="E507" s="27"/>
      <c r="N507" s="27"/>
      <c r="O507" s="27"/>
      <c r="P507" s="27"/>
      <c r="Z507" s="27"/>
      <c r="AA507" s="27"/>
      <c r="AB507" s="27"/>
      <c r="AF507" s="27"/>
      <c r="AG507" s="278"/>
      <c r="AH507" s="27"/>
    </row>
    <row r="508" spans="4:34" hidden="1" x14ac:dyDescent="0.35">
      <c r="D508" s="27"/>
      <c r="E508" s="27"/>
      <c r="N508" s="27"/>
      <c r="O508" s="27"/>
      <c r="P508" s="27"/>
      <c r="Z508" s="27"/>
      <c r="AA508" s="27"/>
      <c r="AB508" s="27"/>
      <c r="AF508" s="27"/>
      <c r="AG508" s="278"/>
      <c r="AH508" s="27"/>
    </row>
    <row r="509" spans="4:34" hidden="1" x14ac:dyDescent="0.35">
      <c r="D509" s="27"/>
      <c r="E509" s="27"/>
      <c r="N509" s="27"/>
      <c r="O509" s="27"/>
      <c r="P509" s="27"/>
      <c r="Z509" s="27"/>
      <c r="AA509" s="27"/>
      <c r="AB509" s="27"/>
      <c r="AF509" s="27"/>
      <c r="AG509" s="278"/>
      <c r="AH509" s="27"/>
    </row>
    <row r="510" spans="4:34" hidden="1" x14ac:dyDescent="0.35">
      <c r="D510" s="27"/>
      <c r="E510" s="27"/>
      <c r="N510" s="27"/>
      <c r="O510" s="27"/>
      <c r="P510" s="27"/>
      <c r="Z510" s="27"/>
      <c r="AA510" s="27"/>
      <c r="AB510" s="27"/>
      <c r="AF510" s="27"/>
      <c r="AG510" s="278"/>
      <c r="AH510" s="27"/>
    </row>
    <row r="511" spans="4:34" hidden="1" x14ac:dyDescent="0.35">
      <c r="D511" s="27"/>
      <c r="E511" s="27"/>
      <c r="N511" s="27"/>
      <c r="O511" s="27"/>
      <c r="P511" s="27"/>
      <c r="Z511" s="27"/>
      <c r="AA511" s="27"/>
      <c r="AB511" s="27"/>
      <c r="AF511" s="27"/>
      <c r="AG511" s="278"/>
      <c r="AH511" s="27"/>
    </row>
    <row r="512" spans="4:34" hidden="1" x14ac:dyDescent="0.35">
      <c r="D512" s="27"/>
      <c r="E512" s="27"/>
      <c r="N512" s="27"/>
      <c r="O512" s="27"/>
      <c r="P512" s="27"/>
      <c r="Z512" s="27"/>
      <c r="AA512" s="27"/>
      <c r="AB512" s="27"/>
      <c r="AF512" s="27"/>
      <c r="AG512" s="278"/>
      <c r="AH512" s="27"/>
    </row>
    <row r="513" spans="4:34" hidden="1" x14ac:dyDescent="0.35">
      <c r="D513" s="27"/>
      <c r="E513" s="27"/>
      <c r="N513" s="27"/>
      <c r="O513" s="27"/>
      <c r="P513" s="27"/>
      <c r="Z513" s="27"/>
      <c r="AA513" s="27"/>
      <c r="AB513" s="27"/>
      <c r="AF513" s="27"/>
      <c r="AG513" s="278"/>
      <c r="AH513" s="27"/>
    </row>
    <row r="514" spans="4:34" hidden="1" x14ac:dyDescent="0.35">
      <c r="D514" s="27"/>
      <c r="E514" s="27"/>
      <c r="N514" s="27"/>
      <c r="O514" s="27"/>
      <c r="P514" s="27"/>
      <c r="Z514" s="27"/>
      <c r="AA514" s="27"/>
      <c r="AB514" s="27"/>
      <c r="AF514" s="27"/>
      <c r="AG514" s="278"/>
      <c r="AH514" s="27"/>
    </row>
    <row r="515" spans="4:34" hidden="1" x14ac:dyDescent="0.35">
      <c r="D515" s="27"/>
      <c r="E515" s="27"/>
      <c r="N515" s="27"/>
      <c r="O515" s="27"/>
      <c r="P515" s="27"/>
      <c r="Z515" s="27"/>
      <c r="AA515" s="27"/>
      <c r="AB515" s="27"/>
      <c r="AF515" s="27"/>
      <c r="AG515" s="278"/>
      <c r="AH515" s="27"/>
    </row>
    <row r="516" spans="4:34" hidden="1" x14ac:dyDescent="0.35">
      <c r="D516" s="27"/>
      <c r="E516" s="27"/>
      <c r="N516" s="27"/>
      <c r="O516" s="27"/>
      <c r="P516" s="27"/>
      <c r="Z516" s="27"/>
      <c r="AA516" s="27"/>
      <c r="AB516" s="27"/>
      <c r="AF516" s="27"/>
      <c r="AG516" s="278"/>
      <c r="AH516" s="27"/>
    </row>
    <row r="517" spans="4:34" hidden="1" x14ac:dyDescent="0.35">
      <c r="D517" s="27"/>
      <c r="E517" s="27"/>
      <c r="N517" s="27"/>
      <c r="O517" s="27"/>
      <c r="P517" s="27"/>
      <c r="Z517" s="27"/>
      <c r="AA517" s="27"/>
      <c r="AB517" s="27"/>
      <c r="AF517" s="27"/>
      <c r="AG517" s="278"/>
      <c r="AH517" s="27"/>
    </row>
    <row r="518" spans="4:34" hidden="1" x14ac:dyDescent="0.35">
      <c r="D518" s="27"/>
      <c r="E518" s="27"/>
      <c r="N518" s="27"/>
      <c r="O518" s="27"/>
      <c r="P518" s="27"/>
      <c r="Z518" s="27"/>
      <c r="AA518" s="27"/>
      <c r="AB518" s="27"/>
      <c r="AF518" s="27"/>
      <c r="AG518" s="278"/>
      <c r="AH518" s="27"/>
    </row>
    <row r="519" spans="4:34" hidden="1" x14ac:dyDescent="0.35">
      <c r="D519" s="27"/>
      <c r="E519" s="27"/>
      <c r="N519" s="27"/>
      <c r="O519" s="27"/>
      <c r="P519" s="27"/>
      <c r="Z519" s="27"/>
      <c r="AA519" s="27"/>
      <c r="AB519" s="27"/>
      <c r="AF519" s="27"/>
      <c r="AG519" s="278"/>
      <c r="AH519" s="27"/>
    </row>
    <row r="520" spans="4:34" hidden="1" x14ac:dyDescent="0.35">
      <c r="D520" s="27"/>
      <c r="E520" s="27"/>
      <c r="N520" s="27"/>
      <c r="O520" s="27"/>
      <c r="P520" s="27"/>
      <c r="Z520" s="27"/>
      <c r="AA520" s="27"/>
      <c r="AB520" s="27"/>
      <c r="AF520" s="27"/>
      <c r="AG520" s="278"/>
      <c r="AH520" s="27"/>
    </row>
    <row r="521" spans="4:34" hidden="1" x14ac:dyDescent="0.35">
      <c r="D521" s="27"/>
      <c r="E521" s="27"/>
      <c r="N521" s="27"/>
      <c r="O521" s="27"/>
      <c r="P521" s="27"/>
      <c r="Z521" s="27"/>
      <c r="AA521" s="27"/>
      <c r="AB521" s="27"/>
      <c r="AF521" s="27"/>
      <c r="AG521" s="278"/>
      <c r="AH521" s="27"/>
    </row>
    <row r="522" spans="4:34" hidden="1" x14ac:dyDescent="0.35">
      <c r="D522" s="27"/>
      <c r="E522" s="27"/>
      <c r="N522" s="27"/>
      <c r="O522" s="27"/>
      <c r="P522" s="27"/>
      <c r="Z522" s="27"/>
      <c r="AA522" s="27"/>
      <c r="AB522" s="27"/>
      <c r="AF522" s="27"/>
      <c r="AG522" s="278"/>
      <c r="AH522" s="27"/>
    </row>
    <row r="523" spans="4:34" hidden="1" x14ac:dyDescent="0.35">
      <c r="D523" s="27"/>
      <c r="E523" s="27"/>
      <c r="N523" s="27"/>
      <c r="O523" s="27"/>
      <c r="P523" s="27"/>
      <c r="Z523" s="27"/>
      <c r="AA523" s="27"/>
      <c r="AB523" s="27"/>
      <c r="AF523" s="27"/>
      <c r="AG523" s="278"/>
      <c r="AH523" s="27"/>
    </row>
    <row r="524" spans="4:34" hidden="1" x14ac:dyDescent="0.35">
      <c r="D524" s="27"/>
      <c r="E524" s="27"/>
      <c r="N524" s="27"/>
      <c r="O524" s="27"/>
      <c r="P524" s="27"/>
      <c r="Z524" s="27"/>
      <c r="AA524" s="27"/>
      <c r="AB524" s="27"/>
      <c r="AF524" s="27"/>
      <c r="AG524" s="278"/>
      <c r="AH524" s="27"/>
    </row>
    <row r="525" spans="4:34" hidden="1" x14ac:dyDescent="0.35">
      <c r="D525" s="27"/>
      <c r="E525" s="27"/>
      <c r="N525" s="27"/>
      <c r="O525" s="27"/>
      <c r="P525" s="27"/>
      <c r="Z525" s="27"/>
      <c r="AA525" s="27"/>
      <c r="AB525" s="27"/>
      <c r="AF525" s="27"/>
      <c r="AG525" s="278"/>
      <c r="AH525" s="27"/>
    </row>
    <row r="526" spans="4:34" hidden="1" x14ac:dyDescent="0.35">
      <c r="D526" s="27"/>
      <c r="E526" s="27"/>
      <c r="N526" s="27"/>
      <c r="O526" s="27"/>
      <c r="P526" s="27"/>
      <c r="Z526" s="27"/>
      <c r="AA526" s="27"/>
      <c r="AB526" s="27"/>
      <c r="AF526" s="27"/>
      <c r="AG526" s="278"/>
      <c r="AH526" s="27"/>
    </row>
    <row r="527" spans="4:34" hidden="1" x14ac:dyDescent="0.35">
      <c r="D527" s="27"/>
      <c r="E527" s="27"/>
      <c r="N527" s="27"/>
      <c r="O527" s="27"/>
      <c r="P527" s="27"/>
      <c r="Z527" s="27"/>
      <c r="AA527" s="27"/>
      <c r="AB527" s="27"/>
      <c r="AF527" s="27"/>
      <c r="AG527" s="278"/>
      <c r="AH527" s="27"/>
    </row>
    <row r="528" spans="4:34" hidden="1" x14ac:dyDescent="0.35">
      <c r="D528" s="27"/>
      <c r="E528" s="27"/>
      <c r="N528" s="27"/>
      <c r="O528" s="27"/>
      <c r="P528" s="27"/>
      <c r="Z528" s="27"/>
      <c r="AA528" s="27"/>
      <c r="AB528" s="27"/>
      <c r="AF528" s="27"/>
      <c r="AG528" s="278"/>
      <c r="AH528" s="27"/>
    </row>
    <row r="529" spans="4:34" hidden="1" x14ac:dyDescent="0.35">
      <c r="D529" s="27"/>
      <c r="E529" s="27"/>
      <c r="N529" s="27"/>
      <c r="O529" s="27"/>
      <c r="P529" s="27"/>
      <c r="Z529" s="27"/>
      <c r="AA529" s="27"/>
      <c r="AB529" s="27"/>
      <c r="AF529" s="27"/>
      <c r="AG529" s="278"/>
      <c r="AH529" s="27"/>
    </row>
    <row r="530" spans="4:34" hidden="1" x14ac:dyDescent="0.35">
      <c r="D530" s="27"/>
      <c r="E530" s="27"/>
      <c r="N530" s="27"/>
      <c r="O530" s="27"/>
      <c r="P530" s="27"/>
      <c r="Z530" s="27"/>
      <c r="AA530" s="27"/>
      <c r="AB530" s="27"/>
      <c r="AF530" s="27"/>
      <c r="AG530" s="278"/>
      <c r="AH530" s="27"/>
    </row>
    <row r="531" spans="4:34" hidden="1" x14ac:dyDescent="0.35">
      <c r="D531" s="27"/>
      <c r="E531" s="27"/>
      <c r="N531" s="27"/>
      <c r="O531" s="27"/>
      <c r="P531" s="27"/>
      <c r="Z531" s="27"/>
      <c r="AA531" s="27"/>
      <c r="AB531" s="27"/>
      <c r="AF531" s="27"/>
      <c r="AG531" s="278"/>
      <c r="AH531" s="27"/>
    </row>
    <row r="532" spans="4:34" hidden="1" x14ac:dyDescent="0.35">
      <c r="D532" s="27"/>
      <c r="E532" s="27"/>
      <c r="N532" s="27"/>
      <c r="O532" s="27"/>
      <c r="P532" s="27"/>
      <c r="Z532" s="27"/>
      <c r="AA532" s="27"/>
      <c r="AB532" s="27"/>
      <c r="AF532" s="27"/>
      <c r="AG532" s="278"/>
      <c r="AH532" s="27"/>
    </row>
    <row r="533" spans="4:34" hidden="1" x14ac:dyDescent="0.35">
      <c r="D533" s="27"/>
      <c r="E533" s="27"/>
      <c r="N533" s="27"/>
      <c r="O533" s="27"/>
      <c r="P533" s="27"/>
      <c r="Z533" s="27"/>
      <c r="AA533" s="27"/>
      <c r="AB533" s="27"/>
      <c r="AF533" s="27"/>
      <c r="AG533" s="278"/>
      <c r="AH533" s="27"/>
    </row>
    <row r="534" spans="4:34" hidden="1" x14ac:dyDescent="0.35">
      <c r="D534" s="27"/>
      <c r="E534" s="27"/>
      <c r="N534" s="27"/>
      <c r="O534" s="27"/>
      <c r="P534" s="27"/>
      <c r="Z534" s="27"/>
      <c r="AA534" s="27"/>
      <c r="AB534" s="27"/>
      <c r="AF534" s="27"/>
      <c r="AG534" s="278"/>
      <c r="AH534" s="27"/>
    </row>
    <row r="535" spans="4:34" hidden="1" x14ac:dyDescent="0.35">
      <c r="D535" s="27"/>
      <c r="E535" s="27"/>
      <c r="N535" s="27"/>
      <c r="O535" s="27"/>
      <c r="P535" s="27"/>
      <c r="Z535" s="27"/>
      <c r="AA535" s="27"/>
      <c r="AB535" s="27"/>
      <c r="AF535" s="27"/>
      <c r="AG535" s="278"/>
      <c r="AH535" s="27"/>
    </row>
    <row r="536" spans="4:34" hidden="1" x14ac:dyDescent="0.35">
      <c r="D536" s="27"/>
      <c r="E536" s="27"/>
      <c r="N536" s="27"/>
      <c r="O536" s="27"/>
      <c r="P536" s="27"/>
      <c r="Z536" s="27"/>
      <c r="AA536" s="27"/>
      <c r="AB536" s="27"/>
      <c r="AF536" s="27"/>
      <c r="AG536" s="278"/>
      <c r="AH536" s="27"/>
    </row>
    <row r="537" spans="4:34" hidden="1" x14ac:dyDescent="0.35">
      <c r="D537" s="27"/>
      <c r="E537" s="27"/>
      <c r="N537" s="27"/>
      <c r="O537" s="27"/>
      <c r="P537" s="27"/>
      <c r="Z537" s="27"/>
      <c r="AA537" s="27"/>
      <c r="AB537" s="27"/>
      <c r="AF537" s="27"/>
      <c r="AG537" s="278"/>
      <c r="AH537" s="27"/>
    </row>
    <row r="538" spans="4:34" hidden="1" x14ac:dyDescent="0.35">
      <c r="D538" s="27"/>
      <c r="E538" s="27"/>
      <c r="N538" s="27"/>
      <c r="O538" s="27"/>
      <c r="P538" s="27"/>
      <c r="Z538" s="27"/>
      <c r="AA538" s="27"/>
      <c r="AB538" s="27"/>
      <c r="AF538" s="27"/>
      <c r="AG538" s="278"/>
      <c r="AH538" s="27"/>
    </row>
    <row r="539" spans="4:34" hidden="1" x14ac:dyDescent="0.35">
      <c r="D539" s="27"/>
      <c r="E539" s="27"/>
      <c r="N539" s="27"/>
      <c r="O539" s="27"/>
      <c r="P539" s="27"/>
      <c r="Z539" s="27"/>
      <c r="AA539" s="27"/>
      <c r="AB539" s="27"/>
      <c r="AF539" s="27"/>
      <c r="AG539" s="278"/>
      <c r="AH539" s="27"/>
    </row>
    <row r="540" spans="4:34" hidden="1" x14ac:dyDescent="0.35">
      <c r="D540" s="27"/>
      <c r="E540" s="27"/>
      <c r="N540" s="27"/>
      <c r="O540" s="27"/>
      <c r="P540" s="27"/>
      <c r="Z540" s="27"/>
      <c r="AA540" s="27"/>
      <c r="AB540" s="27"/>
      <c r="AF540" s="27"/>
      <c r="AG540" s="278"/>
      <c r="AH540" s="27"/>
    </row>
    <row r="541" spans="4:34" hidden="1" x14ac:dyDescent="0.35">
      <c r="D541" s="27"/>
      <c r="E541" s="27"/>
      <c r="N541" s="27"/>
      <c r="O541" s="27"/>
      <c r="P541" s="27"/>
      <c r="Z541" s="27"/>
      <c r="AA541" s="27"/>
      <c r="AB541" s="27"/>
      <c r="AF541" s="27"/>
      <c r="AG541" s="278"/>
      <c r="AH541" s="27"/>
    </row>
    <row r="542" spans="4:34" hidden="1" x14ac:dyDescent="0.35">
      <c r="D542" s="27"/>
      <c r="E542" s="27"/>
      <c r="N542" s="27"/>
      <c r="O542" s="27"/>
      <c r="P542" s="27"/>
      <c r="Z542" s="27"/>
      <c r="AA542" s="27"/>
      <c r="AB542" s="27"/>
      <c r="AF542" s="27"/>
      <c r="AG542" s="278"/>
      <c r="AH542" s="27"/>
    </row>
    <row r="543" spans="4:34" hidden="1" x14ac:dyDescent="0.35">
      <c r="D543" s="27"/>
      <c r="E543" s="27"/>
      <c r="N543" s="27"/>
      <c r="O543" s="27"/>
      <c r="P543" s="27"/>
      <c r="Z543" s="27"/>
      <c r="AA543" s="27"/>
      <c r="AB543" s="27"/>
      <c r="AF543" s="27"/>
      <c r="AG543" s="278"/>
      <c r="AH543" s="27"/>
    </row>
    <row r="544" spans="4:34" hidden="1" x14ac:dyDescent="0.35">
      <c r="D544" s="27"/>
      <c r="E544" s="27"/>
      <c r="N544" s="27"/>
      <c r="O544" s="27"/>
      <c r="P544" s="27"/>
      <c r="Z544" s="27"/>
      <c r="AA544" s="27"/>
      <c r="AB544" s="27"/>
      <c r="AF544" s="27"/>
      <c r="AG544" s="278"/>
      <c r="AH544" s="27"/>
    </row>
    <row r="545" spans="4:34" hidden="1" x14ac:dyDescent="0.35">
      <c r="D545" s="27"/>
      <c r="E545" s="27"/>
      <c r="N545" s="27"/>
      <c r="O545" s="27"/>
      <c r="P545" s="27"/>
      <c r="Z545" s="27"/>
      <c r="AA545" s="27"/>
      <c r="AB545" s="27"/>
      <c r="AF545" s="27"/>
      <c r="AG545" s="278"/>
      <c r="AH545" s="27"/>
    </row>
    <row r="546" spans="4:34" hidden="1" x14ac:dyDescent="0.35">
      <c r="D546" s="27"/>
      <c r="E546" s="27"/>
      <c r="N546" s="27"/>
      <c r="O546" s="27"/>
      <c r="P546" s="27"/>
      <c r="Z546" s="27"/>
      <c r="AA546" s="27"/>
      <c r="AB546" s="27"/>
      <c r="AF546" s="27"/>
      <c r="AG546" s="278"/>
      <c r="AH546" s="27"/>
    </row>
    <row r="547" spans="4:34" hidden="1" x14ac:dyDescent="0.35">
      <c r="D547" s="27"/>
      <c r="E547" s="27"/>
      <c r="N547" s="27"/>
      <c r="O547" s="27"/>
      <c r="P547" s="27"/>
      <c r="Z547" s="27"/>
      <c r="AA547" s="27"/>
      <c r="AB547" s="27"/>
      <c r="AF547" s="27"/>
      <c r="AG547" s="278"/>
      <c r="AH547" s="27"/>
    </row>
    <row r="548" spans="4:34" hidden="1" x14ac:dyDescent="0.35">
      <c r="D548" s="27"/>
      <c r="E548" s="27"/>
      <c r="N548" s="27"/>
      <c r="O548" s="27"/>
      <c r="P548" s="27"/>
      <c r="Z548" s="27"/>
      <c r="AA548" s="27"/>
      <c r="AB548" s="27"/>
      <c r="AF548" s="27"/>
      <c r="AG548" s="278"/>
      <c r="AH548" s="27"/>
    </row>
    <row r="549" spans="4:34" hidden="1" x14ac:dyDescent="0.35">
      <c r="D549" s="27"/>
      <c r="E549" s="27"/>
      <c r="N549" s="27"/>
      <c r="O549" s="27"/>
      <c r="P549" s="27"/>
      <c r="Z549" s="27"/>
      <c r="AA549" s="27"/>
      <c r="AB549" s="27"/>
      <c r="AF549" s="27"/>
      <c r="AG549" s="278"/>
      <c r="AH549" s="27"/>
    </row>
    <row r="550" spans="4:34" hidden="1" x14ac:dyDescent="0.35">
      <c r="D550" s="27"/>
      <c r="E550" s="27"/>
      <c r="N550" s="27"/>
      <c r="O550" s="27"/>
      <c r="P550" s="27"/>
      <c r="Z550" s="27"/>
      <c r="AA550" s="27"/>
      <c r="AB550" s="27"/>
      <c r="AF550" s="27"/>
      <c r="AG550" s="278"/>
      <c r="AH550" s="27"/>
    </row>
    <row r="551" spans="4:34" hidden="1" x14ac:dyDescent="0.35">
      <c r="D551" s="27"/>
      <c r="E551" s="27"/>
      <c r="N551" s="27"/>
      <c r="O551" s="27"/>
      <c r="P551" s="27"/>
      <c r="Z551" s="27"/>
      <c r="AA551" s="27"/>
      <c r="AB551" s="27"/>
      <c r="AF551" s="27"/>
      <c r="AG551" s="278"/>
      <c r="AH551" s="27"/>
    </row>
    <row r="552" spans="4:34" hidden="1" x14ac:dyDescent="0.35">
      <c r="D552" s="27"/>
      <c r="E552" s="27"/>
      <c r="N552" s="27"/>
      <c r="O552" s="27"/>
      <c r="P552" s="27"/>
      <c r="Z552" s="27"/>
      <c r="AA552" s="27"/>
      <c r="AB552" s="27"/>
      <c r="AF552" s="27"/>
      <c r="AG552" s="278"/>
      <c r="AH552" s="27"/>
    </row>
    <row r="553" spans="4:34" hidden="1" x14ac:dyDescent="0.35">
      <c r="D553" s="27"/>
      <c r="E553" s="27"/>
      <c r="N553" s="27"/>
      <c r="O553" s="27"/>
      <c r="P553" s="27"/>
      <c r="Z553" s="27"/>
      <c r="AA553" s="27"/>
      <c r="AB553" s="27"/>
      <c r="AF553" s="27"/>
      <c r="AG553" s="278"/>
      <c r="AH553" s="27"/>
    </row>
    <row r="554" spans="4:34" hidden="1" x14ac:dyDescent="0.35">
      <c r="D554" s="27"/>
      <c r="E554" s="27"/>
      <c r="N554" s="27"/>
      <c r="O554" s="27"/>
      <c r="P554" s="27"/>
      <c r="Z554" s="27"/>
      <c r="AA554" s="27"/>
      <c r="AB554" s="27"/>
      <c r="AF554" s="27"/>
      <c r="AG554" s="278"/>
      <c r="AH554" s="27"/>
    </row>
    <row r="555" spans="4:34" hidden="1" x14ac:dyDescent="0.35">
      <c r="D555" s="27"/>
      <c r="E555" s="27"/>
      <c r="N555" s="27"/>
      <c r="O555" s="27"/>
      <c r="P555" s="27"/>
      <c r="Z555" s="27"/>
      <c r="AA555" s="27"/>
      <c r="AB555" s="27"/>
      <c r="AF555" s="27"/>
      <c r="AG555" s="278"/>
      <c r="AH555" s="27"/>
    </row>
    <row r="556" spans="4:34" hidden="1" x14ac:dyDescent="0.35">
      <c r="D556" s="27"/>
      <c r="E556" s="27"/>
      <c r="N556" s="27"/>
      <c r="O556" s="27"/>
      <c r="P556" s="27"/>
      <c r="Z556" s="27"/>
      <c r="AA556" s="27"/>
      <c r="AB556" s="27"/>
      <c r="AF556" s="27"/>
      <c r="AG556" s="278"/>
      <c r="AH556" s="27"/>
    </row>
    <row r="557" spans="4:34" hidden="1" x14ac:dyDescent="0.35">
      <c r="D557" s="27"/>
      <c r="E557" s="27"/>
      <c r="N557" s="27"/>
      <c r="O557" s="27"/>
      <c r="P557" s="27"/>
      <c r="Z557" s="27"/>
      <c r="AA557" s="27"/>
      <c r="AB557" s="27"/>
      <c r="AF557" s="27"/>
      <c r="AG557" s="278"/>
      <c r="AH557" s="27"/>
    </row>
    <row r="558" spans="4:34" hidden="1" x14ac:dyDescent="0.35">
      <c r="D558" s="27"/>
      <c r="E558" s="27"/>
      <c r="N558" s="27"/>
      <c r="O558" s="27"/>
      <c r="P558" s="27"/>
      <c r="Z558" s="27"/>
      <c r="AA558" s="27"/>
      <c r="AB558" s="27"/>
      <c r="AF558" s="27"/>
      <c r="AG558" s="278"/>
      <c r="AH558" s="27"/>
    </row>
    <row r="559" spans="4:34" hidden="1" x14ac:dyDescent="0.35">
      <c r="D559" s="27"/>
      <c r="E559" s="27"/>
      <c r="N559" s="27"/>
      <c r="O559" s="27"/>
      <c r="P559" s="27"/>
      <c r="Z559" s="27"/>
      <c r="AA559" s="27"/>
      <c r="AB559" s="27"/>
      <c r="AF559" s="27"/>
      <c r="AG559" s="278"/>
      <c r="AH559" s="27"/>
    </row>
    <row r="560" spans="4:34" hidden="1" x14ac:dyDescent="0.35">
      <c r="D560" s="27"/>
      <c r="E560" s="27"/>
      <c r="N560" s="27"/>
      <c r="O560" s="27"/>
      <c r="P560" s="27"/>
      <c r="Z560" s="27"/>
      <c r="AA560" s="27"/>
      <c r="AB560" s="27"/>
      <c r="AF560" s="27"/>
      <c r="AG560" s="278"/>
      <c r="AH560" s="27"/>
    </row>
    <row r="561" spans="4:34" hidden="1" x14ac:dyDescent="0.35">
      <c r="D561" s="27"/>
      <c r="E561" s="27"/>
      <c r="N561" s="27"/>
      <c r="O561" s="27"/>
      <c r="P561" s="27"/>
      <c r="Z561" s="27"/>
      <c r="AA561" s="27"/>
      <c r="AB561" s="27"/>
      <c r="AF561" s="27"/>
      <c r="AG561" s="278"/>
      <c r="AH561" s="27"/>
    </row>
    <row r="562" spans="4:34" hidden="1" x14ac:dyDescent="0.35">
      <c r="D562" s="27"/>
      <c r="E562" s="27"/>
      <c r="N562" s="27"/>
      <c r="O562" s="27"/>
      <c r="P562" s="27"/>
      <c r="Z562" s="27"/>
      <c r="AA562" s="27"/>
      <c r="AB562" s="27"/>
      <c r="AF562" s="27"/>
      <c r="AG562" s="278"/>
      <c r="AH562" s="27"/>
    </row>
    <row r="563" spans="4:34" hidden="1" x14ac:dyDescent="0.35">
      <c r="D563" s="27"/>
      <c r="E563" s="27"/>
      <c r="N563" s="27"/>
      <c r="O563" s="27"/>
      <c r="P563" s="27"/>
      <c r="Z563" s="27"/>
      <c r="AA563" s="27"/>
      <c r="AB563" s="27"/>
      <c r="AF563" s="27"/>
      <c r="AG563" s="278"/>
      <c r="AH563" s="27"/>
    </row>
    <row r="564" spans="4:34" hidden="1" x14ac:dyDescent="0.35">
      <c r="D564" s="27"/>
      <c r="E564" s="27"/>
      <c r="N564" s="27"/>
      <c r="O564" s="27"/>
      <c r="P564" s="27"/>
      <c r="Z564" s="27"/>
      <c r="AA564" s="27"/>
      <c r="AB564" s="27"/>
      <c r="AF564" s="27"/>
      <c r="AG564" s="278"/>
      <c r="AH564" s="27"/>
    </row>
    <row r="565" spans="4:34" hidden="1" x14ac:dyDescent="0.35">
      <c r="D565" s="27"/>
      <c r="E565" s="27"/>
      <c r="N565" s="27"/>
      <c r="O565" s="27"/>
      <c r="P565" s="27"/>
      <c r="Z565" s="27"/>
      <c r="AA565" s="27"/>
      <c r="AB565" s="27"/>
      <c r="AF565" s="27"/>
      <c r="AG565" s="278"/>
      <c r="AH565" s="27"/>
    </row>
    <row r="566" spans="4:34" hidden="1" x14ac:dyDescent="0.35">
      <c r="D566" s="27"/>
      <c r="E566" s="27"/>
      <c r="N566" s="27"/>
      <c r="O566" s="27"/>
      <c r="P566" s="27"/>
      <c r="Z566" s="27"/>
      <c r="AA566" s="27"/>
      <c r="AB566" s="27"/>
      <c r="AF566" s="27"/>
      <c r="AG566" s="278"/>
      <c r="AH566" s="27"/>
    </row>
    <row r="567" spans="4:34" hidden="1" x14ac:dyDescent="0.35">
      <c r="D567" s="27"/>
      <c r="E567" s="27"/>
      <c r="N567" s="27"/>
      <c r="O567" s="27"/>
      <c r="P567" s="27"/>
      <c r="Z567" s="27"/>
      <c r="AA567" s="27"/>
      <c r="AB567" s="27"/>
      <c r="AF567" s="27"/>
      <c r="AG567" s="278"/>
      <c r="AH567" s="27"/>
    </row>
    <row r="568" spans="4:34" hidden="1" x14ac:dyDescent="0.35">
      <c r="D568" s="27"/>
      <c r="E568" s="27"/>
      <c r="N568" s="27"/>
      <c r="O568" s="27"/>
      <c r="P568" s="27"/>
      <c r="Z568" s="27"/>
      <c r="AA568" s="27"/>
      <c r="AB568" s="27"/>
      <c r="AF568" s="27"/>
      <c r="AG568" s="278"/>
      <c r="AH568" s="27"/>
    </row>
    <row r="569" spans="4:34" hidden="1" x14ac:dyDescent="0.35">
      <c r="D569" s="27"/>
      <c r="E569" s="27"/>
      <c r="N569" s="27"/>
      <c r="O569" s="27"/>
      <c r="P569" s="27"/>
      <c r="Z569" s="27"/>
      <c r="AA569" s="27"/>
      <c r="AB569" s="27"/>
      <c r="AF569" s="27"/>
      <c r="AG569" s="278"/>
      <c r="AH569" s="27"/>
    </row>
    <row r="570" spans="4:34" hidden="1" x14ac:dyDescent="0.35">
      <c r="D570" s="27"/>
      <c r="E570" s="27"/>
      <c r="N570" s="27"/>
      <c r="O570" s="27"/>
      <c r="P570" s="27"/>
      <c r="Z570" s="27"/>
      <c r="AA570" s="27"/>
      <c r="AB570" s="27"/>
      <c r="AF570" s="27"/>
      <c r="AG570" s="278"/>
      <c r="AH570" s="27"/>
    </row>
    <row r="571" spans="4:34" hidden="1" x14ac:dyDescent="0.35">
      <c r="D571" s="27"/>
      <c r="E571" s="27"/>
      <c r="N571" s="27"/>
      <c r="O571" s="27"/>
      <c r="P571" s="27"/>
      <c r="Z571" s="27"/>
      <c r="AA571" s="27"/>
      <c r="AB571" s="27"/>
      <c r="AF571" s="27"/>
      <c r="AG571" s="278"/>
      <c r="AH571" s="27"/>
    </row>
    <row r="572" spans="4:34" hidden="1" x14ac:dyDescent="0.35">
      <c r="D572" s="27"/>
      <c r="E572" s="27"/>
      <c r="N572" s="27"/>
      <c r="O572" s="27"/>
      <c r="P572" s="27"/>
      <c r="Z572" s="27"/>
      <c r="AA572" s="27"/>
      <c r="AB572" s="27"/>
      <c r="AF572" s="27"/>
      <c r="AG572" s="278"/>
      <c r="AH572" s="27"/>
    </row>
    <row r="573" spans="4:34" hidden="1" x14ac:dyDescent="0.35">
      <c r="D573" s="27"/>
      <c r="E573" s="27"/>
      <c r="N573" s="27"/>
      <c r="O573" s="27"/>
      <c r="P573" s="27"/>
      <c r="Z573" s="27"/>
      <c r="AA573" s="27"/>
      <c r="AB573" s="27"/>
      <c r="AF573" s="27"/>
      <c r="AG573" s="278"/>
      <c r="AH573" s="27"/>
    </row>
    <row r="574" spans="4:34" hidden="1" x14ac:dyDescent="0.35">
      <c r="D574" s="27"/>
      <c r="E574" s="27"/>
      <c r="N574" s="27"/>
      <c r="O574" s="27"/>
      <c r="P574" s="27"/>
      <c r="Z574" s="27"/>
      <c r="AA574" s="27"/>
      <c r="AB574" s="27"/>
      <c r="AF574" s="27"/>
      <c r="AG574" s="278"/>
      <c r="AH574" s="27"/>
    </row>
    <row r="575" spans="4:34" hidden="1" x14ac:dyDescent="0.35">
      <c r="D575" s="27"/>
      <c r="E575" s="27"/>
      <c r="N575" s="27"/>
      <c r="O575" s="27"/>
      <c r="P575" s="27"/>
      <c r="Z575" s="27"/>
      <c r="AA575" s="27"/>
      <c r="AB575" s="27"/>
      <c r="AF575" s="27"/>
      <c r="AG575" s="278"/>
      <c r="AH575" s="27"/>
    </row>
    <row r="576" spans="4:34" hidden="1" x14ac:dyDescent="0.35">
      <c r="D576" s="27"/>
      <c r="E576" s="27"/>
      <c r="N576" s="27"/>
      <c r="O576" s="27"/>
      <c r="P576" s="27"/>
      <c r="Z576" s="27"/>
      <c r="AA576" s="27"/>
      <c r="AB576" s="27"/>
      <c r="AF576" s="27"/>
      <c r="AG576" s="278"/>
      <c r="AH576" s="27"/>
    </row>
    <row r="577" spans="4:34" hidden="1" x14ac:dyDescent="0.35">
      <c r="D577" s="27"/>
      <c r="E577" s="27"/>
      <c r="N577" s="27"/>
      <c r="O577" s="27"/>
      <c r="P577" s="27"/>
      <c r="Z577" s="27"/>
      <c r="AA577" s="27"/>
      <c r="AB577" s="27"/>
      <c r="AF577" s="27"/>
      <c r="AG577" s="278"/>
      <c r="AH577" s="27"/>
    </row>
    <row r="578" spans="4:34" hidden="1" x14ac:dyDescent="0.35">
      <c r="D578" s="27"/>
      <c r="E578" s="27"/>
      <c r="N578" s="27"/>
      <c r="O578" s="27"/>
      <c r="P578" s="27"/>
      <c r="Z578" s="27"/>
      <c r="AA578" s="27"/>
      <c r="AB578" s="27"/>
      <c r="AF578" s="27"/>
      <c r="AG578" s="278"/>
      <c r="AH578" s="27"/>
    </row>
    <row r="579" spans="4:34" hidden="1" x14ac:dyDescent="0.35">
      <c r="D579" s="27"/>
      <c r="E579" s="27"/>
      <c r="N579" s="27"/>
      <c r="O579" s="27"/>
      <c r="P579" s="27"/>
      <c r="Z579" s="27"/>
      <c r="AA579" s="27"/>
      <c r="AB579" s="27"/>
      <c r="AF579" s="27"/>
      <c r="AG579" s="278"/>
      <c r="AH579" s="27"/>
    </row>
    <row r="580" spans="4:34" hidden="1" x14ac:dyDescent="0.35">
      <c r="D580" s="27"/>
      <c r="E580" s="27"/>
      <c r="N580" s="27"/>
      <c r="O580" s="27"/>
      <c r="P580" s="27"/>
      <c r="Z580" s="27"/>
      <c r="AA580" s="27"/>
      <c r="AB580" s="27"/>
      <c r="AF580" s="27"/>
      <c r="AG580" s="278"/>
      <c r="AH580" s="27"/>
    </row>
    <row r="581" spans="4:34" hidden="1" x14ac:dyDescent="0.35">
      <c r="D581" s="27"/>
      <c r="E581" s="27"/>
      <c r="N581" s="27"/>
      <c r="O581" s="27"/>
      <c r="P581" s="27"/>
      <c r="Z581" s="27"/>
      <c r="AA581" s="27"/>
      <c r="AB581" s="27"/>
      <c r="AF581" s="27"/>
      <c r="AG581" s="278"/>
      <c r="AH581" s="27"/>
    </row>
    <row r="582" spans="4:34" hidden="1" x14ac:dyDescent="0.35">
      <c r="D582" s="27"/>
      <c r="E582" s="27"/>
      <c r="N582" s="27"/>
      <c r="O582" s="27"/>
      <c r="P582" s="27"/>
      <c r="Z582" s="27"/>
      <c r="AA582" s="27"/>
      <c r="AB582" s="27"/>
      <c r="AF582" s="27"/>
      <c r="AG582" s="278"/>
      <c r="AH582" s="27"/>
    </row>
    <row r="583" spans="4:34" hidden="1" x14ac:dyDescent="0.35">
      <c r="D583" s="27"/>
      <c r="E583" s="27"/>
      <c r="N583" s="27"/>
      <c r="O583" s="27"/>
      <c r="P583" s="27"/>
      <c r="Z583" s="27"/>
      <c r="AA583" s="27"/>
      <c r="AB583" s="27"/>
      <c r="AF583" s="27"/>
      <c r="AG583" s="278"/>
      <c r="AH583" s="27"/>
    </row>
    <row r="584" spans="4:34" hidden="1" x14ac:dyDescent="0.35">
      <c r="D584" s="27"/>
      <c r="E584" s="27"/>
      <c r="N584" s="27"/>
      <c r="O584" s="27"/>
      <c r="P584" s="27"/>
      <c r="Z584" s="27"/>
      <c r="AA584" s="27"/>
      <c r="AB584" s="27"/>
      <c r="AF584" s="27"/>
      <c r="AG584" s="278"/>
      <c r="AH584" s="27"/>
    </row>
    <row r="585" spans="4:34" hidden="1" x14ac:dyDescent="0.35">
      <c r="D585" s="27"/>
      <c r="E585" s="27"/>
      <c r="N585" s="27"/>
      <c r="O585" s="27"/>
      <c r="P585" s="27"/>
      <c r="Z585" s="27"/>
      <c r="AA585" s="27"/>
      <c r="AB585" s="27"/>
      <c r="AF585" s="27"/>
      <c r="AG585" s="278"/>
      <c r="AH585" s="27"/>
    </row>
    <row r="586" spans="4:34" hidden="1" x14ac:dyDescent="0.35">
      <c r="D586" s="27"/>
      <c r="E586" s="27"/>
      <c r="N586" s="27"/>
      <c r="O586" s="27"/>
      <c r="P586" s="27"/>
      <c r="Z586" s="27"/>
      <c r="AA586" s="27"/>
      <c r="AB586" s="27"/>
      <c r="AF586" s="27"/>
      <c r="AG586" s="278"/>
      <c r="AH586" s="27"/>
    </row>
    <row r="587" spans="4:34" hidden="1" x14ac:dyDescent="0.35">
      <c r="D587" s="27"/>
      <c r="E587" s="27"/>
      <c r="N587" s="27"/>
      <c r="O587" s="27"/>
      <c r="P587" s="27"/>
      <c r="Z587" s="27"/>
      <c r="AA587" s="27"/>
      <c r="AB587" s="27"/>
      <c r="AF587" s="27"/>
      <c r="AG587" s="278"/>
      <c r="AH587" s="27"/>
    </row>
    <row r="588" spans="4:34" hidden="1" x14ac:dyDescent="0.35">
      <c r="D588" s="27"/>
      <c r="E588" s="27"/>
      <c r="N588" s="27"/>
      <c r="O588" s="27"/>
      <c r="P588" s="27"/>
      <c r="Z588" s="27"/>
      <c r="AA588" s="27"/>
      <c r="AB588" s="27"/>
      <c r="AF588" s="27"/>
      <c r="AG588" s="278"/>
      <c r="AH588" s="27"/>
    </row>
    <row r="589" spans="4:34" hidden="1" x14ac:dyDescent="0.35">
      <c r="D589" s="27"/>
      <c r="E589" s="27"/>
      <c r="N589" s="27"/>
      <c r="O589" s="27"/>
      <c r="P589" s="27"/>
      <c r="Z589" s="27"/>
      <c r="AA589" s="27"/>
      <c r="AB589" s="27"/>
      <c r="AF589" s="27"/>
      <c r="AG589" s="278"/>
      <c r="AH589" s="27"/>
    </row>
    <row r="590" spans="4:34" hidden="1" x14ac:dyDescent="0.35">
      <c r="D590" s="27"/>
      <c r="E590" s="27"/>
      <c r="N590" s="27"/>
      <c r="O590" s="27"/>
      <c r="P590" s="27"/>
      <c r="Z590" s="27"/>
      <c r="AA590" s="27"/>
      <c r="AB590" s="27"/>
      <c r="AF590" s="27"/>
      <c r="AG590" s="278"/>
      <c r="AH590" s="27"/>
    </row>
    <row r="591" spans="4:34" hidden="1" x14ac:dyDescent="0.35">
      <c r="D591" s="27"/>
      <c r="E591" s="27"/>
      <c r="N591" s="27"/>
      <c r="O591" s="27"/>
      <c r="P591" s="27"/>
      <c r="Z591" s="27"/>
      <c r="AA591" s="27"/>
      <c r="AB591" s="27"/>
      <c r="AF591" s="27"/>
      <c r="AG591" s="278"/>
      <c r="AH591" s="27"/>
    </row>
    <row r="592" spans="4:34" hidden="1" x14ac:dyDescent="0.35">
      <c r="D592" s="27"/>
      <c r="E592" s="27"/>
      <c r="N592" s="27"/>
      <c r="O592" s="27"/>
      <c r="P592" s="27"/>
      <c r="Z592" s="27"/>
      <c r="AA592" s="27"/>
      <c r="AB592" s="27"/>
      <c r="AF592" s="27"/>
      <c r="AG592" s="278"/>
      <c r="AH592" s="27"/>
    </row>
    <row r="593" spans="4:34" hidden="1" x14ac:dyDescent="0.35">
      <c r="D593" s="27"/>
      <c r="E593" s="27"/>
      <c r="N593" s="27"/>
      <c r="O593" s="27"/>
      <c r="P593" s="27"/>
      <c r="Z593" s="27"/>
      <c r="AA593" s="27"/>
      <c r="AB593" s="27"/>
      <c r="AF593" s="27"/>
      <c r="AG593" s="278"/>
      <c r="AH593" s="27"/>
    </row>
    <row r="594" spans="4:34" hidden="1" x14ac:dyDescent="0.35">
      <c r="D594" s="27"/>
      <c r="E594" s="27"/>
      <c r="N594" s="27"/>
      <c r="O594" s="27"/>
      <c r="P594" s="27"/>
      <c r="Z594" s="27"/>
      <c r="AA594" s="27"/>
      <c r="AB594" s="27"/>
      <c r="AF594" s="27"/>
      <c r="AG594" s="278"/>
      <c r="AH594" s="27"/>
    </row>
    <row r="595" spans="4:34" hidden="1" x14ac:dyDescent="0.35">
      <c r="D595" s="27"/>
      <c r="E595" s="27"/>
      <c r="N595" s="27"/>
      <c r="O595" s="27"/>
      <c r="P595" s="27"/>
      <c r="Z595" s="27"/>
      <c r="AA595" s="27"/>
      <c r="AB595" s="27"/>
      <c r="AF595" s="27"/>
      <c r="AG595" s="278"/>
      <c r="AH595" s="27"/>
    </row>
    <row r="596" spans="4:34" hidden="1" x14ac:dyDescent="0.35">
      <c r="D596" s="27"/>
      <c r="E596" s="27"/>
      <c r="N596" s="27"/>
      <c r="O596" s="27"/>
      <c r="P596" s="27"/>
      <c r="Z596" s="27"/>
      <c r="AA596" s="27"/>
      <c r="AB596" s="27"/>
      <c r="AF596" s="27"/>
      <c r="AG596" s="278"/>
      <c r="AH596" s="27"/>
    </row>
    <row r="597" spans="4:34" hidden="1" x14ac:dyDescent="0.35">
      <c r="D597" s="27"/>
      <c r="E597" s="27"/>
      <c r="N597" s="27"/>
      <c r="O597" s="27"/>
      <c r="P597" s="27"/>
      <c r="Z597" s="27"/>
      <c r="AA597" s="27"/>
      <c r="AB597" s="27"/>
      <c r="AF597" s="27"/>
      <c r="AG597" s="278"/>
      <c r="AH597" s="27"/>
    </row>
    <row r="598" spans="4:34" hidden="1" x14ac:dyDescent="0.35">
      <c r="D598" s="27"/>
      <c r="E598" s="27"/>
      <c r="N598" s="27"/>
      <c r="O598" s="27"/>
      <c r="P598" s="27"/>
      <c r="Z598" s="27"/>
      <c r="AA598" s="27"/>
      <c r="AB598" s="27"/>
      <c r="AF598" s="27"/>
      <c r="AG598" s="278"/>
      <c r="AH598" s="27"/>
    </row>
    <row r="599" spans="4:34" hidden="1" x14ac:dyDescent="0.35">
      <c r="D599" s="27"/>
      <c r="E599" s="27"/>
      <c r="N599" s="27"/>
      <c r="O599" s="27"/>
      <c r="P599" s="27"/>
      <c r="Z599" s="27"/>
      <c r="AA599" s="27"/>
      <c r="AB599" s="27"/>
      <c r="AF599" s="27"/>
      <c r="AG599" s="278"/>
      <c r="AH599" s="27"/>
    </row>
    <row r="600" spans="4:34" hidden="1" x14ac:dyDescent="0.35">
      <c r="D600" s="27"/>
      <c r="E600" s="27"/>
      <c r="N600" s="27"/>
      <c r="O600" s="27"/>
      <c r="P600" s="27"/>
      <c r="Z600" s="27"/>
      <c r="AA600" s="27"/>
      <c r="AB600" s="27"/>
      <c r="AF600" s="27"/>
      <c r="AG600" s="278"/>
      <c r="AH600" s="27"/>
    </row>
    <row r="601" spans="4:34" hidden="1" x14ac:dyDescent="0.35">
      <c r="D601" s="27"/>
      <c r="E601" s="27"/>
      <c r="N601" s="27"/>
      <c r="O601" s="27"/>
      <c r="P601" s="27"/>
      <c r="Z601" s="27"/>
      <c r="AA601" s="27"/>
      <c r="AB601" s="27"/>
      <c r="AF601" s="27"/>
      <c r="AG601" s="278"/>
      <c r="AH601" s="27"/>
    </row>
    <row r="602" spans="4:34" hidden="1" x14ac:dyDescent="0.35">
      <c r="D602" s="27"/>
      <c r="E602" s="27"/>
      <c r="N602" s="27"/>
      <c r="O602" s="27"/>
      <c r="P602" s="27"/>
      <c r="Z602" s="27"/>
      <c r="AA602" s="27"/>
      <c r="AB602" s="27"/>
      <c r="AF602" s="27"/>
      <c r="AG602" s="278"/>
      <c r="AH602" s="27"/>
    </row>
    <row r="603" spans="4:34" hidden="1" x14ac:dyDescent="0.35">
      <c r="D603" s="27"/>
      <c r="E603" s="27"/>
      <c r="N603" s="27"/>
      <c r="O603" s="27"/>
      <c r="P603" s="27"/>
      <c r="Z603" s="27"/>
      <c r="AA603" s="27"/>
      <c r="AB603" s="27"/>
      <c r="AF603" s="27"/>
      <c r="AG603" s="278"/>
      <c r="AH603" s="27"/>
    </row>
    <row r="604" spans="4:34" hidden="1" x14ac:dyDescent="0.35">
      <c r="D604" s="27"/>
      <c r="E604" s="27"/>
      <c r="N604" s="27"/>
      <c r="O604" s="27"/>
      <c r="P604" s="27"/>
      <c r="Z604" s="27"/>
      <c r="AA604" s="27"/>
      <c r="AB604" s="27"/>
      <c r="AF604" s="27"/>
      <c r="AG604" s="278"/>
      <c r="AH604" s="27"/>
    </row>
    <row r="605" spans="4:34" hidden="1" x14ac:dyDescent="0.35">
      <c r="D605" s="27"/>
      <c r="E605" s="27"/>
      <c r="N605" s="27"/>
      <c r="O605" s="27"/>
      <c r="P605" s="27"/>
      <c r="Z605" s="27"/>
      <c r="AA605" s="27"/>
      <c r="AB605" s="27"/>
      <c r="AF605" s="27"/>
      <c r="AG605" s="278"/>
      <c r="AH605" s="27"/>
    </row>
    <row r="606" spans="4:34" hidden="1" x14ac:dyDescent="0.35">
      <c r="D606" s="27"/>
      <c r="E606" s="27"/>
      <c r="N606" s="27"/>
      <c r="O606" s="27"/>
      <c r="P606" s="27"/>
      <c r="Z606" s="27"/>
      <c r="AA606" s="27"/>
      <c r="AB606" s="27"/>
      <c r="AF606" s="27"/>
      <c r="AG606" s="278"/>
      <c r="AH606" s="27"/>
    </row>
    <row r="607" spans="4:34" hidden="1" x14ac:dyDescent="0.35">
      <c r="D607" s="27"/>
      <c r="E607" s="27"/>
      <c r="N607" s="27"/>
      <c r="O607" s="27"/>
      <c r="P607" s="27"/>
      <c r="Z607" s="27"/>
      <c r="AA607" s="27"/>
      <c r="AB607" s="27"/>
      <c r="AF607" s="27"/>
      <c r="AG607" s="278"/>
      <c r="AH607" s="27"/>
    </row>
    <row r="608" spans="4:34" hidden="1" x14ac:dyDescent="0.35">
      <c r="D608" s="27"/>
      <c r="E608" s="27"/>
      <c r="N608" s="27"/>
      <c r="O608" s="27"/>
      <c r="P608" s="27"/>
      <c r="Z608" s="27"/>
      <c r="AA608" s="27"/>
      <c r="AB608" s="27"/>
      <c r="AF608" s="27"/>
      <c r="AG608" s="278"/>
      <c r="AH608" s="27"/>
    </row>
    <row r="609" spans="4:34" hidden="1" x14ac:dyDescent="0.35">
      <c r="D609" s="27"/>
      <c r="E609" s="27"/>
      <c r="N609" s="27"/>
      <c r="O609" s="27"/>
      <c r="P609" s="27"/>
      <c r="Z609" s="27"/>
      <c r="AA609" s="27"/>
      <c r="AB609" s="27"/>
      <c r="AF609" s="27"/>
      <c r="AG609" s="278"/>
      <c r="AH609" s="27"/>
    </row>
    <row r="610" spans="4:34" hidden="1" x14ac:dyDescent="0.35">
      <c r="D610" s="27"/>
      <c r="E610" s="27"/>
      <c r="N610" s="27"/>
      <c r="O610" s="27"/>
      <c r="P610" s="27"/>
      <c r="Z610" s="27"/>
      <c r="AA610" s="27"/>
      <c r="AB610" s="27"/>
      <c r="AF610" s="27"/>
      <c r="AG610" s="278"/>
      <c r="AH610" s="27"/>
    </row>
    <row r="611" spans="4:34" hidden="1" x14ac:dyDescent="0.35">
      <c r="D611" s="27"/>
      <c r="E611" s="27"/>
      <c r="N611" s="27"/>
      <c r="O611" s="27"/>
      <c r="P611" s="27"/>
      <c r="Z611" s="27"/>
      <c r="AA611" s="27"/>
      <c r="AB611" s="27"/>
      <c r="AF611" s="27"/>
      <c r="AG611" s="278"/>
      <c r="AH611" s="27"/>
    </row>
    <row r="612" spans="4:34" hidden="1" x14ac:dyDescent="0.35">
      <c r="D612" s="27"/>
      <c r="E612" s="27"/>
      <c r="N612" s="27"/>
      <c r="O612" s="27"/>
      <c r="P612" s="27"/>
      <c r="Z612" s="27"/>
      <c r="AA612" s="27"/>
      <c r="AB612" s="27"/>
      <c r="AF612" s="27"/>
      <c r="AG612" s="278"/>
      <c r="AH612" s="27"/>
    </row>
    <row r="613" spans="4:34" hidden="1" x14ac:dyDescent="0.35">
      <c r="D613" s="27"/>
      <c r="E613" s="27"/>
      <c r="N613" s="27"/>
      <c r="O613" s="27"/>
      <c r="P613" s="27"/>
      <c r="Z613" s="27"/>
      <c r="AA613" s="27"/>
      <c r="AB613" s="27"/>
      <c r="AF613" s="27"/>
      <c r="AG613" s="278"/>
      <c r="AH613" s="27"/>
    </row>
    <row r="614" spans="4:34" hidden="1" x14ac:dyDescent="0.35">
      <c r="D614" s="27"/>
      <c r="E614" s="27"/>
      <c r="N614" s="27"/>
      <c r="O614" s="27"/>
      <c r="P614" s="27"/>
      <c r="Z614" s="27"/>
      <c r="AA614" s="27"/>
      <c r="AB614" s="27"/>
      <c r="AF614" s="27"/>
      <c r="AG614" s="278"/>
      <c r="AH614" s="27"/>
    </row>
    <row r="615" spans="4:34" hidden="1" x14ac:dyDescent="0.35">
      <c r="D615" s="27"/>
      <c r="E615" s="27"/>
      <c r="N615" s="27"/>
      <c r="O615" s="27"/>
      <c r="P615" s="27"/>
      <c r="Z615" s="27"/>
      <c r="AA615" s="27"/>
      <c r="AB615" s="27"/>
      <c r="AF615" s="27"/>
      <c r="AG615" s="278"/>
      <c r="AH615" s="27"/>
    </row>
    <row r="616" spans="4:34" hidden="1" x14ac:dyDescent="0.35">
      <c r="D616" s="27"/>
      <c r="E616" s="27"/>
      <c r="N616" s="27"/>
      <c r="O616" s="27"/>
      <c r="P616" s="27"/>
      <c r="Z616" s="27"/>
      <c r="AA616" s="27"/>
      <c r="AB616" s="27"/>
      <c r="AF616" s="27"/>
      <c r="AG616" s="278"/>
      <c r="AH616" s="27"/>
    </row>
    <row r="617" spans="4:34" hidden="1" x14ac:dyDescent="0.35">
      <c r="D617" s="27"/>
      <c r="E617" s="27"/>
      <c r="N617" s="27"/>
      <c r="O617" s="27"/>
      <c r="P617" s="27"/>
      <c r="Z617" s="27"/>
      <c r="AA617" s="27"/>
      <c r="AB617" s="27"/>
      <c r="AF617" s="27"/>
      <c r="AG617" s="278"/>
      <c r="AH617" s="27"/>
    </row>
    <row r="618" spans="4:34" hidden="1" x14ac:dyDescent="0.35">
      <c r="D618" s="27"/>
      <c r="E618" s="27"/>
      <c r="N618" s="27"/>
      <c r="O618" s="27"/>
      <c r="P618" s="27"/>
      <c r="Z618" s="27"/>
      <c r="AA618" s="27"/>
      <c r="AB618" s="27"/>
      <c r="AF618" s="27"/>
      <c r="AG618" s="278"/>
      <c r="AH618" s="27"/>
    </row>
    <row r="619" spans="4:34" hidden="1" x14ac:dyDescent="0.35">
      <c r="D619" s="27"/>
      <c r="E619" s="27"/>
      <c r="N619" s="27"/>
      <c r="O619" s="27"/>
      <c r="P619" s="27"/>
      <c r="Z619" s="27"/>
      <c r="AA619" s="27"/>
      <c r="AB619" s="27"/>
      <c r="AF619" s="27"/>
      <c r="AG619" s="278"/>
      <c r="AH619" s="27"/>
    </row>
    <row r="620" spans="4:34" hidden="1" x14ac:dyDescent="0.35">
      <c r="D620" s="27"/>
      <c r="E620" s="27"/>
      <c r="N620" s="27"/>
      <c r="O620" s="27"/>
      <c r="P620" s="27"/>
      <c r="Z620" s="27"/>
      <c r="AA620" s="27"/>
      <c r="AB620" s="27"/>
      <c r="AF620" s="27"/>
      <c r="AG620" s="278"/>
      <c r="AH620" s="27"/>
    </row>
    <row r="621" spans="4:34" hidden="1" x14ac:dyDescent="0.35">
      <c r="D621" s="27"/>
      <c r="E621" s="27"/>
      <c r="N621" s="27"/>
      <c r="O621" s="27"/>
      <c r="P621" s="27"/>
      <c r="Z621" s="27"/>
      <c r="AA621" s="27"/>
      <c r="AB621" s="27"/>
      <c r="AF621" s="27"/>
      <c r="AG621" s="278"/>
      <c r="AH621" s="27"/>
    </row>
    <row r="622" spans="4:34" hidden="1" x14ac:dyDescent="0.35">
      <c r="D622" s="27"/>
      <c r="E622" s="27"/>
      <c r="N622" s="27"/>
      <c r="O622" s="27"/>
      <c r="P622" s="27"/>
      <c r="Z622" s="27"/>
      <c r="AA622" s="27"/>
      <c r="AB622" s="27"/>
      <c r="AF622" s="27"/>
      <c r="AG622" s="278"/>
      <c r="AH622" s="27"/>
    </row>
    <row r="623" spans="4:34" hidden="1" x14ac:dyDescent="0.35">
      <c r="D623" s="27"/>
      <c r="E623" s="27"/>
      <c r="N623" s="27"/>
      <c r="O623" s="27"/>
      <c r="P623" s="27"/>
      <c r="Z623" s="27"/>
      <c r="AA623" s="27"/>
      <c r="AB623" s="27"/>
      <c r="AF623" s="27"/>
      <c r="AG623" s="278"/>
      <c r="AH623" s="27"/>
    </row>
    <row r="624" spans="4:34" hidden="1" x14ac:dyDescent="0.35">
      <c r="D624" s="27"/>
      <c r="E624" s="27"/>
      <c r="N624" s="27"/>
      <c r="O624" s="27"/>
      <c r="P624" s="27"/>
      <c r="Z624" s="27"/>
      <c r="AA624" s="27"/>
      <c r="AB624" s="27"/>
      <c r="AF624" s="27"/>
      <c r="AG624" s="278"/>
      <c r="AH624" s="27"/>
    </row>
    <row r="625" spans="4:34" hidden="1" x14ac:dyDescent="0.35">
      <c r="D625" s="27"/>
      <c r="E625" s="27"/>
      <c r="N625" s="27"/>
      <c r="O625" s="27"/>
      <c r="P625" s="27"/>
      <c r="Z625" s="27"/>
      <c r="AA625" s="27"/>
      <c r="AB625" s="27"/>
      <c r="AF625" s="27"/>
      <c r="AG625" s="278"/>
      <c r="AH625" s="27"/>
    </row>
    <row r="626" spans="4:34" hidden="1" x14ac:dyDescent="0.35">
      <c r="D626" s="27"/>
      <c r="E626" s="27"/>
      <c r="N626" s="27"/>
      <c r="O626" s="27"/>
      <c r="P626" s="27"/>
      <c r="Z626" s="27"/>
      <c r="AA626" s="27"/>
      <c r="AB626" s="27"/>
      <c r="AF626" s="27"/>
      <c r="AG626" s="278"/>
      <c r="AH626" s="27"/>
    </row>
    <row r="627" spans="4:34" hidden="1" x14ac:dyDescent="0.35">
      <c r="D627" s="27"/>
      <c r="E627" s="27"/>
      <c r="N627" s="27"/>
      <c r="O627" s="27"/>
      <c r="P627" s="27"/>
      <c r="Z627" s="27"/>
      <c r="AA627" s="27"/>
      <c r="AB627" s="27"/>
      <c r="AF627" s="27"/>
      <c r="AG627" s="278"/>
      <c r="AH627" s="27"/>
    </row>
    <row r="628" spans="4:34" hidden="1" x14ac:dyDescent="0.35">
      <c r="D628" s="27"/>
      <c r="E628" s="27"/>
      <c r="N628" s="27"/>
      <c r="O628" s="27"/>
      <c r="P628" s="27"/>
      <c r="Z628" s="27"/>
      <c r="AA628" s="27"/>
      <c r="AB628" s="27"/>
      <c r="AF628" s="27"/>
      <c r="AG628" s="278"/>
      <c r="AH628" s="27"/>
    </row>
    <row r="629" spans="4:34" hidden="1" x14ac:dyDescent="0.35">
      <c r="D629" s="27"/>
      <c r="E629" s="27"/>
      <c r="N629" s="27"/>
      <c r="O629" s="27"/>
      <c r="P629" s="27"/>
      <c r="Z629" s="27"/>
      <c r="AA629" s="27"/>
      <c r="AB629" s="27"/>
      <c r="AF629" s="27"/>
      <c r="AG629" s="278"/>
      <c r="AH629" s="27"/>
    </row>
    <row r="630" spans="4:34" hidden="1" x14ac:dyDescent="0.35">
      <c r="D630" s="27"/>
      <c r="E630" s="27"/>
      <c r="N630" s="27"/>
      <c r="O630" s="27"/>
      <c r="P630" s="27"/>
      <c r="Z630" s="27"/>
      <c r="AA630" s="27"/>
      <c r="AB630" s="27"/>
      <c r="AF630" s="27"/>
      <c r="AG630" s="278"/>
      <c r="AH630" s="27"/>
    </row>
    <row r="631" spans="4:34" hidden="1" x14ac:dyDescent="0.35">
      <c r="D631" s="27"/>
      <c r="E631" s="27"/>
      <c r="N631" s="27"/>
      <c r="O631" s="27"/>
      <c r="P631" s="27"/>
      <c r="Z631" s="27"/>
      <c r="AA631" s="27"/>
      <c r="AB631" s="27"/>
      <c r="AF631" s="27"/>
      <c r="AG631" s="278"/>
      <c r="AH631" s="27"/>
    </row>
    <row r="632" spans="4:34" hidden="1" x14ac:dyDescent="0.35">
      <c r="D632" s="27"/>
      <c r="E632" s="27"/>
      <c r="N632" s="27"/>
      <c r="O632" s="27"/>
      <c r="P632" s="27"/>
      <c r="Z632" s="27"/>
      <c r="AA632" s="27"/>
      <c r="AB632" s="27"/>
      <c r="AF632" s="27"/>
      <c r="AG632" s="278"/>
      <c r="AH632" s="27"/>
    </row>
    <row r="633" spans="4:34" hidden="1" x14ac:dyDescent="0.35">
      <c r="D633" s="27"/>
      <c r="E633" s="27"/>
      <c r="N633" s="27"/>
      <c r="O633" s="27"/>
      <c r="P633" s="27"/>
      <c r="Z633" s="27"/>
      <c r="AA633" s="27"/>
      <c r="AB633" s="27"/>
      <c r="AF633" s="27"/>
      <c r="AG633" s="278"/>
      <c r="AH633" s="27"/>
    </row>
    <row r="634" spans="4:34" hidden="1" x14ac:dyDescent="0.35">
      <c r="D634" s="27"/>
      <c r="E634" s="27"/>
      <c r="N634" s="27"/>
      <c r="O634" s="27"/>
      <c r="P634" s="27"/>
      <c r="Z634" s="27"/>
      <c r="AA634" s="27"/>
      <c r="AB634" s="27"/>
      <c r="AF634" s="27"/>
      <c r="AG634" s="278"/>
      <c r="AH634" s="27"/>
    </row>
    <row r="635" spans="4:34" hidden="1" x14ac:dyDescent="0.35">
      <c r="D635" s="27"/>
      <c r="E635" s="27"/>
      <c r="N635" s="27"/>
      <c r="O635" s="27"/>
      <c r="P635" s="27"/>
      <c r="Z635" s="27"/>
      <c r="AA635" s="27"/>
      <c r="AB635" s="27"/>
      <c r="AF635" s="27"/>
      <c r="AG635" s="278"/>
      <c r="AH635" s="27"/>
    </row>
    <row r="636" spans="4:34" hidden="1" x14ac:dyDescent="0.35">
      <c r="D636" s="27"/>
      <c r="E636" s="27"/>
      <c r="N636" s="27"/>
      <c r="O636" s="27"/>
      <c r="P636" s="27"/>
      <c r="Z636" s="27"/>
      <c r="AA636" s="27"/>
      <c r="AB636" s="27"/>
      <c r="AF636" s="27"/>
      <c r="AG636" s="278"/>
      <c r="AH636" s="27"/>
    </row>
    <row r="637" spans="4:34" hidden="1" x14ac:dyDescent="0.35">
      <c r="D637" s="27"/>
      <c r="E637" s="27"/>
      <c r="N637" s="27"/>
      <c r="O637" s="27"/>
      <c r="P637" s="27"/>
      <c r="Z637" s="27"/>
      <c r="AA637" s="27"/>
      <c r="AB637" s="27"/>
      <c r="AF637" s="27"/>
      <c r="AG637" s="278"/>
      <c r="AH637" s="27"/>
    </row>
    <row r="638" spans="4:34" hidden="1" x14ac:dyDescent="0.35">
      <c r="D638" s="27"/>
      <c r="E638" s="27"/>
      <c r="N638" s="27"/>
      <c r="O638" s="27"/>
      <c r="P638" s="27"/>
      <c r="Z638" s="27"/>
      <c r="AA638" s="27"/>
      <c r="AB638" s="27"/>
      <c r="AF638" s="27"/>
      <c r="AG638" s="278"/>
      <c r="AH638" s="27"/>
    </row>
    <row r="639" spans="4:34" hidden="1" x14ac:dyDescent="0.35">
      <c r="D639" s="27"/>
      <c r="E639" s="27"/>
      <c r="N639" s="27"/>
      <c r="O639" s="27"/>
      <c r="P639" s="27"/>
      <c r="Z639" s="27"/>
      <c r="AA639" s="27"/>
      <c r="AB639" s="27"/>
      <c r="AF639" s="27"/>
      <c r="AG639" s="278"/>
      <c r="AH639" s="27"/>
    </row>
    <row r="640" spans="4:34" hidden="1" x14ac:dyDescent="0.35">
      <c r="D640" s="27"/>
      <c r="E640" s="27"/>
      <c r="N640" s="27"/>
      <c r="O640" s="27"/>
      <c r="P640" s="27"/>
      <c r="Z640" s="27"/>
      <c r="AA640" s="27"/>
      <c r="AB640" s="27"/>
      <c r="AF640" s="27"/>
      <c r="AG640" s="278"/>
      <c r="AH640" s="27"/>
    </row>
    <row r="641" spans="4:34" hidden="1" x14ac:dyDescent="0.35">
      <c r="D641" s="27"/>
      <c r="E641" s="27"/>
      <c r="N641" s="27"/>
      <c r="O641" s="27"/>
      <c r="P641" s="27"/>
      <c r="Z641" s="27"/>
      <c r="AA641" s="27"/>
      <c r="AB641" s="27"/>
      <c r="AF641" s="27"/>
      <c r="AG641" s="278"/>
      <c r="AH641" s="27"/>
    </row>
    <row r="642" spans="4:34" hidden="1" x14ac:dyDescent="0.35">
      <c r="D642" s="27"/>
      <c r="E642" s="27"/>
      <c r="N642" s="27"/>
      <c r="O642" s="27"/>
      <c r="P642" s="27"/>
      <c r="Z642" s="27"/>
      <c r="AA642" s="27"/>
      <c r="AB642" s="27"/>
      <c r="AF642" s="27"/>
      <c r="AG642" s="278"/>
      <c r="AH642" s="27"/>
    </row>
    <row r="643" spans="4:34" hidden="1" x14ac:dyDescent="0.35">
      <c r="D643" s="27"/>
      <c r="E643" s="27"/>
      <c r="N643" s="27"/>
      <c r="O643" s="27"/>
      <c r="P643" s="27"/>
      <c r="Z643" s="27"/>
      <c r="AA643" s="27"/>
      <c r="AB643" s="27"/>
      <c r="AF643" s="27"/>
      <c r="AG643" s="278"/>
      <c r="AH643" s="27"/>
    </row>
    <row r="644" spans="4:34" hidden="1" x14ac:dyDescent="0.35">
      <c r="D644" s="27"/>
      <c r="E644" s="27"/>
      <c r="N644" s="27"/>
      <c r="O644" s="27"/>
      <c r="P644" s="27"/>
      <c r="Z644" s="27"/>
      <c r="AA644" s="27"/>
      <c r="AB644" s="27"/>
      <c r="AF644" s="27"/>
      <c r="AG644" s="278"/>
      <c r="AH644" s="27"/>
    </row>
    <row r="645" spans="4:34" hidden="1" x14ac:dyDescent="0.35">
      <c r="D645" s="27"/>
      <c r="E645" s="27"/>
      <c r="N645" s="27"/>
      <c r="O645" s="27"/>
      <c r="P645" s="27"/>
      <c r="Z645" s="27"/>
      <c r="AA645" s="27"/>
      <c r="AB645" s="27"/>
      <c r="AF645" s="27"/>
      <c r="AG645" s="278"/>
      <c r="AH645" s="27"/>
    </row>
    <row r="646" spans="4:34" hidden="1" x14ac:dyDescent="0.35">
      <c r="D646" s="27"/>
      <c r="E646" s="27"/>
      <c r="N646" s="27"/>
      <c r="O646" s="27"/>
      <c r="P646" s="27"/>
      <c r="Z646" s="27"/>
      <c r="AA646" s="27"/>
      <c r="AB646" s="27"/>
      <c r="AF646" s="27"/>
      <c r="AG646" s="278"/>
      <c r="AH646" s="27"/>
    </row>
    <row r="647" spans="4:34" hidden="1" x14ac:dyDescent="0.35">
      <c r="D647" s="27"/>
      <c r="E647" s="27"/>
      <c r="N647" s="27"/>
      <c r="O647" s="27"/>
      <c r="P647" s="27"/>
      <c r="Z647" s="27"/>
      <c r="AA647" s="27"/>
      <c r="AB647" s="27"/>
      <c r="AF647" s="27"/>
      <c r="AH647" s="27"/>
    </row>
    <row r="648" spans="4:34" hidden="1" x14ac:dyDescent="0.35">
      <c r="D648" s="27"/>
      <c r="E648" s="27"/>
      <c r="N648" s="27"/>
      <c r="O648" s="27"/>
      <c r="P648" s="27"/>
      <c r="Z648" s="27"/>
      <c r="AA648" s="27"/>
      <c r="AB648" s="27"/>
      <c r="AF648" s="27"/>
      <c r="AH648" s="27"/>
    </row>
    <row r="649" spans="4:34" hidden="1" x14ac:dyDescent="0.35">
      <c r="D649" s="27"/>
      <c r="E649" s="27"/>
      <c r="N649" s="27"/>
      <c r="O649" s="27"/>
      <c r="P649" s="27"/>
      <c r="Z649" s="27"/>
      <c r="AA649" s="27"/>
      <c r="AB649" s="27"/>
      <c r="AF649" s="27"/>
      <c r="AH649" s="27"/>
    </row>
    <row r="650" spans="4:34" hidden="1" x14ac:dyDescent="0.35">
      <c r="D650" s="27"/>
      <c r="E650" s="27"/>
      <c r="N650" s="27"/>
      <c r="O650" s="27"/>
      <c r="P650" s="27"/>
      <c r="Z650" s="27"/>
      <c r="AA650" s="27"/>
      <c r="AB650" s="27"/>
      <c r="AF650" s="27"/>
      <c r="AH650" s="27"/>
    </row>
    <row r="651" spans="4:34" hidden="1" x14ac:dyDescent="0.35">
      <c r="D651" s="27"/>
      <c r="E651" s="27"/>
      <c r="N651" s="27"/>
      <c r="O651" s="27"/>
      <c r="P651" s="27"/>
      <c r="Z651" s="27"/>
      <c r="AA651" s="27"/>
      <c r="AB651" s="27"/>
      <c r="AF651" s="27"/>
      <c r="AH651" s="27"/>
    </row>
    <row r="652" spans="4:34" hidden="1" x14ac:dyDescent="0.35">
      <c r="D652" s="27"/>
      <c r="E652" s="27"/>
      <c r="N652" s="27"/>
      <c r="O652" s="27"/>
      <c r="P652" s="27"/>
      <c r="Z652" s="27"/>
      <c r="AA652" s="27"/>
      <c r="AB652" s="27"/>
      <c r="AF652" s="27"/>
      <c r="AH652" s="27"/>
    </row>
    <row r="653" spans="4:34" hidden="1" x14ac:dyDescent="0.35">
      <c r="D653" s="27"/>
      <c r="E653" s="27"/>
      <c r="N653" s="27"/>
      <c r="O653" s="27"/>
      <c r="P653" s="27"/>
      <c r="Z653" s="27"/>
      <c r="AA653" s="27"/>
      <c r="AB653" s="27"/>
      <c r="AF653" s="27"/>
      <c r="AH653" s="27"/>
    </row>
    <row r="654" spans="4:34" hidden="1" x14ac:dyDescent="0.35">
      <c r="D654" s="27"/>
      <c r="E654" s="27"/>
      <c r="N654" s="27"/>
      <c r="O654" s="27"/>
      <c r="P654" s="27"/>
      <c r="Z654" s="27"/>
      <c r="AA654" s="27"/>
      <c r="AB654" s="27"/>
      <c r="AF654" s="27"/>
      <c r="AH654" s="27"/>
    </row>
    <row r="655" spans="4:34" hidden="1" x14ac:dyDescent="0.35">
      <c r="D655" s="27"/>
      <c r="E655" s="27"/>
      <c r="N655" s="27"/>
      <c r="O655" s="27"/>
      <c r="P655" s="27"/>
      <c r="Z655" s="27"/>
      <c r="AA655" s="27"/>
      <c r="AB655" s="27"/>
      <c r="AF655" s="27"/>
      <c r="AH655" s="27"/>
    </row>
    <row r="656" spans="4:34" hidden="1" x14ac:dyDescent="0.35">
      <c r="D656" s="27"/>
      <c r="E656" s="27"/>
      <c r="N656" s="27"/>
      <c r="O656" s="27"/>
      <c r="P656" s="27"/>
      <c r="Z656" s="27"/>
      <c r="AA656" s="27"/>
      <c r="AB656" s="27"/>
      <c r="AF656" s="27"/>
      <c r="AH656" s="27"/>
    </row>
    <row r="657" spans="4:34" hidden="1" x14ac:dyDescent="0.35">
      <c r="D657" s="27"/>
      <c r="E657" s="27"/>
      <c r="N657" s="27"/>
      <c r="O657" s="27"/>
      <c r="P657" s="27"/>
      <c r="Z657" s="27"/>
      <c r="AA657" s="27"/>
      <c r="AB657" s="27"/>
      <c r="AF657" s="27"/>
      <c r="AH657" s="27"/>
    </row>
    <row r="658" spans="4:34" hidden="1" x14ac:dyDescent="0.35">
      <c r="D658" s="27"/>
      <c r="E658" s="27"/>
      <c r="N658" s="27"/>
      <c r="O658" s="27"/>
      <c r="P658" s="27"/>
      <c r="Z658" s="27"/>
      <c r="AA658" s="27"/>
      <c r="AB658" s="27"/>
      <c r="AF658" s="27"/>
      <c r="AH658" s="27"/>
    </row>
    <row r="659" spans="4:34" hidden="1" x14ac:dyDescent="0.35">
      <c r="D659" s="27"/>
      <c r="E659" s="27"/>
      <c r="N659" s="27"/>
      <c r="O659" s="27"/>
      <c r="P659" s="27"/>
      <c r="Z659" s="27"/>
      <c r="AA659" s="27"/>
      <c r="AB659" s="27"/>
      <c r="AF659" s="27"/>
      <c r="AH659" s="27"/>
    </row>
    <row r="660" spans="4:34" hidden="1" x14ac:dyDescent="0.35">
      <c r="D660" s="27"/>
      <c r="E660" s="27"/>
      <c r="N660" s="27"/>
      <c r="O660" s="27"/>
      <c r="P660" s="27"/>
      <c r="Z660" s="27"/>
      <c r="AA660" s="27"/>
      <c r="AB660" s="27"/>
      <c r="AF660" s="27"/>
      <c r="AH660" s="27"/>
    </row>
    <row r="661" spans="4:34" hidden="1" x14ac:dyDescent="0.35">
      <c r="D661" s="27"/>
      <c r="E661" s="27"/>
      <c r="N661" s="27"/>
      <c r="O661" s="27"/>
      <c r="P661" s="27"/>
      <c r="Z661" s="27"/>
      <c r="AA661" s="27"/>
      <c r="AB661" s="27"/>
      <c r="AF661" s="27"/>
      <c r="AH661" s="27"/>
    </row>
    <row r="662" spans="4:34" hidden="1" x14ac:dyDescent="0.35">
      <c r="D662" s="27"/>
      <c r="E662" s="27"/>
      <c r="N662" s="27"/>
      <c r="O662" s="27"/>
      <c r="P662" s="27"/>
      <c r="Z662" s="27"/>
      <c r="AA662" s="27"/>
      <c r="AB662" s="27"/>
      <c r="AF662" s="27"/>
      <c r="AH662" s="27"/>
    </row>
    <row r="663" spans="4:34" hidden="1" x14ac:dyDescent="0.35">
      <c r="D663" s="27"/>
      <c r="E663" s="27"/>
      <c r="N663" s="27"/>
      <c r="O663" s="27"/>
      <c r="P663" s="27"/>
      <c r="Z663" s="27"/>
      <c r="AA663" s="27"/>
      <c r="AB663" s="27"/>
      <c r="AF663" s="27"/>
      <c r="AH663" s="27"/>
    </row>
    <row r="664" spans="4:34" hidden="1" x14ac:dyDescent="0.35">
      <c r="D664" s="27"/>
      <c r="E664" s="27"/>
      <c r="N664" s="27"/>
      <c r="O664" s="27"/>
      <c r="P664" s="27"/>
      <c r="Z664" s="27"/>
      <c r="AA664" s="27"/>
      <c r="AB664" s="27"/>
      <c r="AF664" s="27"/>
      <c r="AH664" s="27"/>
    </row>
  </sheetData>
  <pageMargins left="0.75" right="0.75" top="1" bottom="1" header="0.5" footer="0.5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62A3F"/>
  </sheetPr>
  <dimension ref="A1:AK661"/>
  <sheetViews>
    <sheetView zoomScale="70" zoomScaleNormal="70" zoomScalePageLayoutView="85" workbookViewId="0">
      <pane xSplit="4" ySplit="1" topLeftCell="E2" activePane="bottomRight" state="frozenSplit"/>
      <selection activeCell="B20" sqref="B20"/>
      <selection pane="topRight" activeCell="B20" sqref="B20"/>
      <selection pane="bottomLeft" activeCell="B20" sqref="B20"/>
      <selection pane="bottomRight" activeCell="AH31" sqref="AH31"/>
    </sheetView>
  </sheetViews>
  <sheetFormatPr defaultColWidth="0" defaultRowHeight="12.5" zeroHeight="1" x14ac:dyDescent="0.35"/>
  <cols>
    <col min="1" max="1" width="3.81640625" style="71" hidden="1" customWidth="1"/>
    <col min="2" max="2" width="4" style="27" bestFit="1" customWidth="1"/>
    <col min="3" max="3" width="9.1796875" style="27" bestFit="1" customWidth="1"/>
    <col min="4" max="4" width="14.453125" style="5" bestFit="1" customWidth="1"/>
    <col min="5" max="5" width="10.1796875" style="6" bestFit="1" customWidth="1"/>
    <col min="6" max="6" width="15.6328125" style="27" bestFit="1" customWidth="1"/>
    <col min="7" max="7" width="15.81640625" style="27" bestFit="1" customWidth="1"/>
    <col min="8" max="9" width="6.36328125" style="27" bestFit="1" customWidth="1"/>
    <col min="10" max="13" width="6.1796875" style="27" customWidth="1"/>
    <col min="14" max="16" width="6.1796875" style="28" customWidth="1"/>
    <col min="17" max="25" width="6.1796875" style="27" customWidth="1"/>
    <col min="26" max="28" width="6.1796875" style="28" customWidth="1"/>
    <col min="29" max="31" width="6.1796875" style="27" customWidth="1"/>
    <col min="32" max="32" width="6.1796875" style="28" customWidth="1"/>
    <col min="33" max="33" width="6.1796875" style="128" customWidth="1"/>
    <col min="34" max="34" width="6.1796875" style="35" customWidth="1"/>
    <col min="35" max="35" width="0" style="57" hidden="1" customWidth="1"/>
    <col min="36" max="37" width="0" style="27" hidden="1" customWidth="1"/>
    <col min="38" max="16384" width="13.1796875" style="27" hidden="1"/>
  </cols>
  <sheetData>
    <row r="1" spans="1:35" s="22" customFormat="1" ht="119" customHeight="1" x14ac:dyDescent="0.35">
      <c r="A1" s="70" t="s">
        <v>0</v>
      </c>
      <c r="B1" s="20" t="s">
        <v>75</v>
      </c>
      <c r="C1" s="19" t="s">
        <v>1</v>
      </c>
      <c r="D1" s="1" t="s">
        <v>2</v>
      </c>
      <c r="E1" s="2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54</v>
      </c>
      <c r="L1" s="19" t="s">
        <v>58</v>
      </c>
      <c r="M1" s="19" t="s">
        <v>57</v>
      </c>
      <c r="N1" s="19" t="s">
        <v>9</v>
      </c>
      <c r="O1" s="19" t="s">
        <v>55</v>
      </c>
      <c r="P1" s="19" t="s">
        <v>56</v>
      </c>
      <c r="Q1" s="19" t="s">
        <v>12</v>
      </c>
      <c r="R1" s="19" t="s">
        <v>13</v>
      </c>
      <c r="S1" s="19" t="s">
        <v>14</v>
      </c>
      <c r="T1" s="19" t="s">
        <v>15</v>
      </c>
      <c r="U1" s="19" t="s">
        <v>16</v>
      </c>
      <c r="V1" s="19" t="s">
        <v>17</v>
      </c>
      <c r="W1" s="19" t="s">
        <v>18</v>
      </c>
      <c r="X1" s="19" t="s">
        <v>19</v>
      </c>
      <c r="Y1" s="19" t="s">
        <v>20</v>
      </c>
      <c r="Z1" s="19" t="s">
        <v>21</v>
      </c>
      <c r="AA1" s="19" t="s">
        <v>22</v>
      </c>
      <c r="AB1" s="19" t="s">
        <v>23</v>
      </c>
      <c r="AC1" s="19" t="s">
        <v>24</v>
      </c>
      <c r="AD1" s="19" t="s">
        <v>25</v>
      </c>
      <c r="AE1" s="19" t="s">
        <v>26</v>
      </c>
      <c r="AF1" s="19" t="s">
        <v>43</v>
      </c>
      <c r="AG1" s="125" t="s">
        <v>65</v>
      </c>
      <c r="AH1" s="21" t="s">
        <v>66</v>
      </c>
      <c r="AI1" s="55" t="s">
        <v>42</v>
      </c>
    </row>
    <row r="2" spans="1:35" ht="6" customHeight="1" x14ac:dyDescent="0.25">
      <c r="B2" s="51"/>
      <c r="C2" s="101"/>
      <c r="D2" s="111"/>
      <c r="E2" s="112"/>
      <c r="F2" s="101"/>
      <c r="G2" s="101"/>
      <c r="H2" s="100"/>
      <c r="I2" s="100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0"/>
      <c r="AA2" s="100"/>
      <c r="AB2" s="100"/>
      <c r="AC2" s="101"/>
      <c r="AD2" s="101"/>
      <c r="AE2" s="101"/>
      <c r="AF2" s="100"/>
      <c r="AG2" s="136"/>
      <c r="AH2" s="86"/>
      <c r="AI2" s="56" t="e">
        <f>CONCATENATE(AF2 &amp; "." &amp;#REF!)</f>
        <v>#REF!</v>
      </c>
    </row>
    <row r="3" spans="1:35" ht="20" customHeight="1" x14ac:dyDescent="0.25">
      <c r="B3" s="71">
        <v>51</v>
      </c>
      <c r="C3" s="42" t="s">
        <v>94</v>
      </c>
      <c r="D3" s="68" t="s">
        <v>188</v>
      </c>
      <c r="E3" s="63">
        <v>38674</v>
      </c>
      <c r="F3" s="64" t="s">
        <v>41</v>
      </c>
      <c r="G3" s="64" t="s">
        <v>28</v>
      </c>
      <c r="H3" s="132">
        <v>183.7</v>
      </c>
      <c r="I3" s="132">
        <v>77</v>
      </c>
      <c r="J3" s="64">
        <v>237</v>
      </c>
      <c r="K3" s="64">
        <v>300</v>
      </c>
      <c r="L3" s="64">
        <v>317</v>
      </c>
      <c r="M3" s="64">
        <v>306</v>
      </c>
      <c r="N3" s="66">
        <v>63</v>
      </c>
      <c r="O3" s="66">
        <v>80</v>
      </c>
      <c r="P3" s="66">
        <v>69</v>
      </c>
      <c r="Q3" s="64">
        <v>1.1419999999999999</v>
      </c>
      <c r="R3" s="64">
        <v>1.847</v>
      </c>
      <c r="S3" s="64">
        <v>3.0310000000000001</v>
      </c>
      <c r="T3" s="64">
        <v>1.123</v>
      </c>
      <c r="U3" s="64">
        <v>1.8280000000000001</v>
      </c>
      <c r="V3" s="64">
        <v>3.0089999999999999</v>
      </c>
      <c r="W3" s="64"/>
      <c r="X3" s="64"/>
      <c r="Y3" s="64"/>
      <c r="Z3" s="69">
        <v>1.123</v>
      </c>
      <c r="AA3" s="69">
        <v>1.8280000000000001</v>
      </c>
      <c r="AB3" s="69">
        <v>3.0089999999999999</v>
      </c>
      <c r="AC3" s="64">
        <v>8.359</v>
      </c>
      <c r="AD3" s="64">
        <v>8.2949999999999999</v>
      </c>
      <c r="AE3" s="64"/>
      <c r="AF3" s="96">
        <v>8.2949999999999999</v>
      </c>
      <c r="AG3" s="275">
        <v>21.05</v>
      </c>
      <c r="AH3" s="98">
        <v>960</v>
      </c>
      <c r="AI3" s="56"/>
    </row>
    <row r="4" spans="1:35" ht="20" customHeight="1" x14ac:dyDescent="0.25">
      <c r="B4" s="71">
        <v>52</v>
      </c>
      <c r="C4" s="42" t="s">
        <v>95</v>
      </c>
      <c r="D4" s="68" t="s">
        <v>189</v>
      </c>
      <c r="E4" s="63">
        <v>38546</v>
      </c>
      <c r="F4" s="64" t="s">
        <v>41</v>
      </c>
      <c r="G4" s="64" t="s">
        <v>28</v>
      </c>
      <c r="H4" s="132">
        <v>185.8</v>
      </c>
      <c r="I4" s="132">
        <v>78.599999999999994</v>
      </c>
      <c r="J4" s="64">
        <v>240</v>
      </c>
      <c r="K4" s="64">
        <v>300</v>
      </c>
      <c r="L4" s="64">
        <v>314</v>
      </c>
      <c r="M4" s="64">
        <v>320</v>
      </c>
      <c r="N4" s="66">
        <v>60</v>
      </c>
      <c r="O4" s="66">
        <v>74</v>
      </c>
      <c r="P4" s="66">
        <v>80</v>
      </c>
      <c r="Q4" s="38">
        <v>1.1559999999999999</v>
      </c>
      <c r="R4" s="38">
        <v>1.883</v>
      </c>
      <c r="S4" s="38">
        <v>3.0870000000000002</v>
      </c>
      <c r="T4" s="38">
        <v>1.1659999999999999</v>
      </c>
      <c r="U4" s="38">
        <v>1.8779999999999999</v>
      </c>
      <c r="V4" s="38">
        <v>3.0910000000000002</v>
      </c>
      <c r="W4" s="38">
        <v>1.153</v>
      </c>
      <c r="X4" s="38">
        <v>1.883</v>
      </c>
      <c r="Y4" s="38">
        <v>3.089</v>
      </c>
      <c r="Z4" s="69">
        <v>1.153</v>
      </c>
      <c r="AA4" s="69">
        <v>1.8779999999999999</v>
      </c>
      <c r="AB4" s="69">
        <v>3.0870000000000002</v>
      </c>
      <c r="AC4" s="38">
        <v>8.5050000000000008</v>
      </c>
      <c r="AD4" s="38">
        <v>8.3260000000000005</v>
      </c>
      <c r="AE4" s="38">
        <v>8.4130000000000003</v>
      </c>
      <c r="AF4" s="69">
        <v>8.3260000000000005</v>
      </c>
      <c r="AG4" s="275">
        <v>21.02</v>
      </c>
      <c r="AH4" s="98">
        <v>840</v>
      </c>
      <c r="AI4" s="56"/>
    </row>
    <row r="5" spans="1:35" ht="20" customHeight="1" x14ac:dyDescent="0.25">
      <c r="B5" s="71">
        <v>53</v>
      </c>
      <c r="C5" s="42" t="s">
        <v>190</v>
      </c>
      <c r="D5" s="68" t="s">
        <v>191</v>
      </c>
      <c r="E5" s="63">
        <v>38639</v>
      </c>
      <c r="F5" s="64" t="s">
        <v>41</v>
      </c>
      <c r="G5" s="64" t="s">
        <v>60</v>
      </c>
      <c r="H5" s="132">
        <v>178.4</v>
      </c>
      <c r="I5" s="132">
        <v>68.5</v>
      </c>
      <c r="J5" s="64">
        <v>234</v>
      </c>
      <c r="K5" s="64">
        <v>300</v>
      </c>
      <c r="L5" s="64">
        <v>316</v>
      </c>
      <c r="M5" s="64">
        <v>302</v>
      </c>
      <c r="N5" s="66">
        <v>66</v>
      </c>
      <c r="O5" s="66">
        <v>82</v>
      </c>
      <c r="P5" s="66">
        <v>68</v>
      </c>
      <c r="Q5" s="38">
        <v>1.1359999999999999</v>
      </c>
      <c r="R5" s="38">
        <v>1.843</v>
      </c>
      <c r="S5" s="38">
        <v>3.0379999999999998</v>
      </c>
      <c r="T5" s="38">
        <v>1.1830000000000001</v>
      </c>
      <c r="U5" s="38">
        <v>1.8879999999999999</v>
      </c>
      <c r="V5" s="38">
        <v>3.097</v>
      </c>
      <c r="W5" s="38"/>
      <c r="X5" s="38"/>
      <c r="Y5" s="38"/>
      <c r="Z5" s="69">
        <v>1.1359999999999999</v>
      </c>
      <c r="AA5" s="69">
        <v>1.843</v>
      </c>
      <c r="AB5" s="69">
        <v>3.0379999999999998</v>
      </c>
      <c r="AC5" s="38">
        <v>8.734</v>
      </c>
      <c r="AD5" s="38">
        <v>8.4390000000000001</v>
      </c>
      <c r="AE5" s="38">
        <v>8.3550000000000004</v>
      </c>
      <c r="AF5" s="69">
        <v>8.3550000000000004</v>
      </c>
      <c r="AG5" s="275">
        <v>21.01</v>
      </c>
      <c r="AH5" s="98">
        <v>800</v>
      </c>
      <c r="AI5" s="56"/>
    </row>
    <row r="6" spans="1:35" ht="20" customHeight="1" x14ac:dyDescent="0.25">
      <c r="B6" s="71">
        <v>54</v>
      </c>
      <c r="C6" s="42" t="s">
        <v>192</v>
      </c>
      <c r="D6" s="68" t="s">
        <v>193</v>
      </c>
      <c r="E6" s="63">
        <v>38519</v>
      </c>
      <c r="F6" s="64" t="s">
        <v>41</v>
      </c>
      <c r="G6" s="64" t="s">
        <v>67</v>
      </c>
      <c r="H6" s="132">
        <v>194</v>
      </c>
      <c r="I6" s="132">
        <v>85.7</v>
      </c>
      <c r="J6" s="64">
        <v>248</v>
      </c>
      <c r="K6" s="64">
        <v>308</v>
      </c>
      <c r="L6" s="64">
        <v>323</v>
      </c>
      <c r="M6" s="64">
        <v>319</v>
      </c>
      <c r="N6" s="66">
        <v>60</v>
      </c>
      <c r="O6" s="66">
        <v>75</v>
      </c>
      <c r="P6" s="66">
        <v>71</v>
      </c>
      <c r="Q6" s="38">
        <v>1.1599999999999999</v>
      </c>
      <c r="R6" s="38">
        <v>1.88</v>
      </c>
      <c r="S6" s="38">
        <v>3.101</v>
      </c>
      <c r="T6" s="38">
        <v>1.1719999999999999</v>
      </c>
      <c r="U6" s="38">
        <v>1.8939999999999999</v>
      </c>
      <c r="V6" s="38">
        <v>3.12</v>
      </c>
      <c r="W6" s="38"/>
      <c r="X6" s="38"/>
      <c r="Y6" s="38"/>
      <c r="Z6" s="69">
        <v>1.1599999999999999</v>
      </c>
      <c r="AA6" s="69">
        <v>1.88</v>
      </c>
      <c r="AB6" s="69">
        <v>3.101</v>
      </c>
      <c r="AC6" s="38">
        <v>8.6419999999999995</v>
      </c>
      <c r="AD6" s="38"/>
      <c r="AE6" s="38"/>
      <c r="AF6" s="69">
        <v>8.6419999999999995</v>
      </c>
      <c r="AG6" s="275">
        <v>20.079999999999998</v>
      </c>
      <c r="AH6" s="98">
        <v>760</v>
      </c>
      <c r="AI6" s="56"/>
    </row>
    <row r="7" spans="1:35" ht="20" customHeight="1" x14ac:dyDescent="0.25">
      <c r="B7" s="71">
        <v>55</v>
      </c>
      <c r="C7" s="42" t="s">
        <v>87</v>
      </c>
      <c r="D7" s="68" t="s">
        <v>194</v>
      </c>
      <c r="E7" s="63">
        <v>38420</v>
      </c>
      <c r="F7" s="64" t="s">
        <v>41</v>
      </c>
      <c r="G7" s="64" t="s">
        <v>28</v>
      </c>
      <c r="H7" s="132">
        <v>187.6</v>
      </c>
      <c r="I7" s="132">
        <v>78.3</v>
      </c>
      <c r="J7" s="64">
        <v>238</v>
      </c>
      <c r="K7" s="64">
        <v>312</v>
      </c>
      <c r="L7" s="64">
        <v>328</v>
      </c>
      <c r="M7" s="64">
        <v>321</v>
      </c>
      <c r="N7" s="66">
        <v>74</v>
      </c>
      <c r="O7" s="66">
        <v>90</v>
      </c>
      <c r="P7" s="66">
        <v>83</v>
      </c>
      <c r="Q7" s="38">
        <v>1.1519999999999999</v>
      </c>
      <c r="R7" s="38">
        <v>1.871</v>
      </c>
      <c r="S7" s="38">
        <v>3.0710000000000002</v>
      </c>
      <c r="T7" s="38">
        <v>1.137</v>
      </c>
      <c r="U7" s="38">
        <v>1.849</v>
      </c>
      <c r="V7" s="38">
        <v>3.0379999999999998</v>
      </c>
      <c r="W7" s="38">
        <v>1.198</v>
      </c>
      <c r="X7" s="38">
        <v>1.9159999999999999</v>
      </c>
      <c r="Y7" s="38">
        <v>3.1059999999999999</v>
      </c>
      <c r="Z7" s="69">
        <v>1.137</v>
      </c>
      <c r="AA7" s="69">
        <v>1.849</v>
      </c>
      <c r="AB7" s="69">
        <v>3.0379999999999998</v>
      </c>
      <c r="AC7" s="38">
        <v>8.6519999999999992</v>
      </c>
      <c r="AD7" s="38">
        <v>8.6690000000000005</v>
      </c>
      <c r="AE7" s="38">
        <v>8.7149999999999999</v>
      </c>
      <c r="AF7" s="69">
        <v>8.6519999999999992</v>
      </c>
      <c r="AG7" s="275">
        <v>20.05</v>
      </c>
      <c r="AH7" s="98">
        <v>640</v>
      </c>
      <c r="AI7" s="56"/>
    </row>
    <row r="8" spans="1:35" ht="20" customHeight="1" x14ac:dyDescent="0.25">
      <c r="B8" s="71">
        <v>56</v>
      </c>
      <c r="C8" s="42" t="s">
        <v>95</v>
      </c>
      <c r="D8" s="68" t="s">
        <v>195</v>
      </c>
      <c r="E8" s="63">
        <v>38490</v>
      </c>
      <c r="F8" s="64" t="s">
        <v>41</v>
      </c>
      <c r="G8" s="64" t="s">
        <v>28</v>
      </c>
      <c r="H8" s="132">
        <v>190</v>
      </c>
      <c r="I8" s="132">
        <v>81.8</v>
      </c>
      <c r="J8" s="64">
        <v>250</v>
      </c>
      <c r="K8" s="64">
        <v>307</v>
      </c>
      <c r="L8" s="64">
        <v>312</v>
      </c>
      <c r="M8" s="64">
        <v>302</v>
      </c>
      <c r="N8" s="66">
        <v>57</v>
      </c>
      <c r="O8" s="66">
        <v>62</v>
      </c>
      <c r="P8" s="66">
        <v>52</v>
      </c>
      <c r="Q8" s="38">
        <v>1.51</v>
      </c>
      <c r="R8" s="38">
        <v>2.2480000000000002</v>
      </c>
      <c r="S8" s="38">
        <v>3.5049999999999999</v>
      </c>
      <c r="T8" s="38">
        <v>1.119</v>
      </c>
      <c r="U8" s="38">
        <v>1.8560000000000001</v>
      </c>
      <c r="V8" s="38">
        <v>3.1360000000000001</v>
      </c>
      <c r="W8" s="38"/>
      <c r="X8" s="38"/>
      <c r="Y8" s="38"/>
      <c r="Z8" s="69">
        <v>1.119</v>
      </c>
      <c r="AA8" s="69">
        <v>1.8560000000000001</v>
      </c>
      <c r="AB8" s="69">
        <v>3.1360000000000001</v>
      </c>
      <c r="AC8" s="38">
        <v>8.9269999999999996</v>
      </c>
      <c r="AD8" s="38">
        <v>8.782</v>
      </c>
      <c r="AE8" s="38">
        <v>8.8650000000000002</v>
      </c>
      <c r="AF8" s="69">
        <v>8.782</v>
      </c>
      <c r="AG8" s="275">
        <v>20.04</v>
      </c>
      <c r="AH8" s="98">
        <v>600</v>
      </c>
      <c r="AI8" s="56"/>
    </row>
    <row r="9" spans="1:35" ht="20" customHeight="1" x14ac:dyDescent="0.25">
      <c r="B9" s="71">
        <v>57</v>
      </c>
      <c r="C9" s="42" t="s">
        <v>196</v>
      </c>
      <c r="D9" s="68" t="s">
        <v>197</v>
      </c>
      <c r="E9" s="63">
        <v>38625</v>
      </c>
      <c r="F9" s="64" t="s">
        <v>41</v>
      </c>
      <c r="G9" s="64" t="s">
        <v>29</v>
      </c>
      <c r="H9" s="132">
        <v>186.7</v>
      </c>
      <c r="I9" s="132">
        <v>77.900000000000006</v>
      </c>
      <c r="J9" s="64">
        <v>239</v>
      </c>
      <c r="K9" s="64">
        <v>303</v>
      </c>
      <c r="L9" s="64">
        <v>322</v>
      </c>
      <c r="M9" s="64">
        <v>308</v>
      </c>
      <c r="N9" s="66">
        <v>64</v>
      </c>
      <c r="O9" s="66">
        <v>83</v>
      </c>
      <c r="P9" s="66">
        <v>69</v>
      </c>
      <c r="Q9" s="38">
        <v>1.165</v>
      </c>
      <c r="R9" s="38">
        <v>1.867</v>
      </c>
      <c r="S9" s="38">
        <v>3.07</v>
      </c>
      <c r="T9" s="38">
        <v>1.258</v>
      </c>
      <c r="U9" s="38">
        <v>1.968</v>
      </c>
      <c r="V9" s="38">
        <v>3.1869999999999998</v>
      </c>
      <c r="W9" s="38">
        <v>1.161</v>
      </c>
      <c r="X9" s="38">
        <v>1.891</v>
      </c>
      <c r="Y9" s="38">
        <v>3.1</v>
      </c>
      <c r="Z9" s="69">
        <v>1.161</v>
      </c>
      <c r="AA9" s="69">
        <v>1.867</v>
      </c>
      <c r="AB9" s="69">
        <v>3.07</v>
      </c>
      <c r="AC9" s="38">
        <v>8.7590000000000003</v>
      </c>
      <c r="AD9" s="38">
        <v>8.5519999999999996</v>
      </c>
      <c r="AE9" s="38">
        <v>8.4870000000000001</v>
      </c>
      <c r="AF9" s="69">
        <v>8.4870000000000001</v>
      </c>
      <c r="AG9" s="275">
        <v>20.07</v>
      </c>
      <c r="AH9" s="98">
        <v>720</v>
      </c>
      <c r="AI9" s="56"/>
    </row>
    <row r="10" spans="1:35" ht="20" customHeight="1" x14ac:dyDescent="0.25">
      <c r="B10" s="71">
        <v>58</v>
      </c>
      <c r="C10" s="42" t="s">
        <v>198</v>
      </c>
      <c r="D10" s="68" t="s">
        <v>199</v>
      </c>
      <c r="E10" s="63">
        <v>38461</v>
      </c>
      <c r="F10" s="64" t="s">
        <v>41</v>
      </c>
      <c r="G10" s="64" t="s">
        <v>37</v>
      </c>
      <c r="H10" s="132">
        <v>199.1</v>
      </c>
      <c r="I10" s="132">
        <v>82.1</v>
      </c>
      <c r="J10" s="64">
        <v>254</v>
      </c>
      <c r="K10" s="64">
        <v>319</v>
      </c>
      <c r="L10" s="64">
        <v>343</v>
      </c>
      <c r="M10" s="64">
        <v>328</v>
      </c>
      <c r="N10" s="66">
        <v>65</v>
      </c>
      <c r="O10" s="66">
        <v>89</v>
      </c>
      <c r="P10" s="66">
        <v>74</v>
      </c>
      <c r="Q10" s="38">
        <v>1.1140000000000001</v>
      </c>
      <c r="R10" s="38">
        <v>1.8260000000000001</v>
      </c>
      <c r="S10" s="38">
        <v>3.06</v>
      </c>
      <c r="T10" s="38">
        <v>1.125</v>
      </c>
      <c r="U10" s="38">
        <v>1.8360000000000001</v>
      </c>
      <c r="V10" s="38">
        <v>3.0649999999999999</v>
      </c>
      <c r="W10" s="38">
        <v>1.115</v>
      </c>
      <c r="X10" s="38">
        <v>1.827</v>
      </c>
      <c r="Y10" s="38">
        <v>3.0329999999999999</v>
      </c>
      <c r="Z10" s="69">
        <v>1.1140000000000001</v>
      </c>
      <c r="AA10" s="69">
        <v>1.8260000000000001</v>
      </c>
      <c r="AB10" s="69">
        <v>3.0329999999999999</v>
      </c>
      <c r="AC10" s="38">
        <v>8.5069999999999997</v>
      </c>
      <c r="AD10" s="38">
        <v>8.7769999999999992</v>
      </c>
      <c r="AE10" s="38"/>
      <c r="AF10" s="69">
        <v>8.5069999999999997</v>
      </c>
      <c r="AG10" s="275">
        <v>21.03</v>
      </c>
      <c r="AH10" s="98">
        <v>880</v>
      </c>
      <c r="AI10" s="56"/>
    </row>
    <row r="11" spans="1:35" ht="20" customHeight="1" x14ac:dyDescent="0.25">
      <c r="B11" s="71">
        <v>59</v>
      </c>
      <c r="C11" s="42" t="s">
        <v>200</v>
      </c>
      <c r="D11" s="68" t="s">
        <v>201</v>
      </c>
      <c r="E11" s="63">
        <v>38473</v>
      </c>
      <c r="F11" s="64" t="s">
        <v>41</v>
      </c>
      <c r="G11" s="64" t="s">
        <v>34</v>
      </c>
      <c r="H11" s="132">
        <v>195.1</v>
      </c>
      <c r="I11" s="132">
        <v>91.1</v>
      </c>
      <c r="J11" s="64">
        <v>253</v>
      </c>
      <c r="K11" s="64">
        <v>310</v>
      </c>
      <c r="L11" s="64">
        <v>325</v>
      </c>
      <c r="M11" s="64">
        <v>313</v>
      </c>
      <c r="N11" s="66">
        <v>57</v>
      </c>
      <c r="O11" s="66">
        <v>72</v>
      </c>
      <c r="P11" s="66">
        <v>60</v>
      </c>
      <c r="Q11" s="38">
        <v>1.1220000000000001</v>
      </c>
      <c r="R11" s="38">
        <v>1.8560000000000001</v>
      </c>
      <c r="S11" s="38">
        <v>3.093</v>
      </c>
      <c r="T11" s="38">
        <v>1.147</v>
      </c>
      <c r="U11" s="38">
        <v>1.873</v>
      </c>
      <c r="V11" s="38">
        <v>3.101</v>
      </c>
      <c r="W11" s="38"/>
      <c r="X11" s="38"/>
      <c r="Y11" s="38"/>
      <c r="Z11" s="69">
        <v>1.1220000000000001</v>
      </c>
      <c r="AA11" s="69">
        <v>1.8560000000000001</v>
      </c>
      <c r="AB11" s="69">
        <v>3.093</v>
      </c>
      <c r="AC11" s="38">
        <v>8.8870000000000005</v>
      </c>
      <c r="AD11" s="38">
        <v>8.798</v>
      </c>
      <c r="AE11" s="38">
        <v>9.6419999999999995</v>
      </c>
      <c r="AF11" s="69">
        <v>8.798</v>
      </c>
      <c r="AG11" s="275">
        <v>20.04</v>
      </c>
      <c r="AH11" s="98">
        <v>600</v>
      </c>
      <c r="AI11" s="56"/>
    </row>
    <row r="12" spans="1:35" ht="20" customHeight="1" x14ac:dyDescent="0.25">
      <c r="B12" s="71">
        <v>61</v>
      </c>
      <c r="C12" s="42" t="s">
        <v>202</v>
      </c>
      <c r="D12" s="68" t="s">
        <v>203</v>
      </c>
      <c r="E12" s="63">
        <v>38621</v>
      </c>
      <c r="F12" s="64" t="s">
        <v>41</v>
      </c>
      <c r="G12" s="64" t="s">
        <v>60</v>
      </c>
      <c r="H12" s="132">
        <v>179.6</v>
      </c>
      <c r="I12" s="132">
        <v>75.8</v>
      </c>
      <c r="J12" s="64">
        <v>235</v>
      </c>
      <c r="K12" s="64">
        <v>298</v>
      </c>
      <c r="L12" s="64">
        <v>305</v>
      </c>
      <c r="M12" s="64">
        <v>302</v>
      </c>
      <c r="N12" s="66">
        <v>63</v>
      </c>
      <c r="O12" s="66">
        <v>70</v>
      </c>
      <c r="P12" s="66">
        <v>67</v>
      </c>
      <c r="Q12" s="38">
        <v>0.97899999999999998</v>
      </c>
      <c r="R12" s="38">
        <v>1.6870000000000001</v>
      </c>
      <c r="S12" s="38">
        <v>2.8839999999999999</v>
      </c>
      <c r="T12" s="38">
        <v>1.073</v>
      </c>
      <c r="U12" s="38">
        <v>1.7689999999999999</v>
      </c>
      <c r="V12" s="38">
        <v>2.9649999999999999</v>
      </c>
      <c r="W12" s="38">
        <v>1.0629999999999999</v>
      </c>
      <c r="X12" s="38">
        <v>1.75</v>
      </c>
      <c r="Y12" s="38">
        <v>2.9249999999999998</v>
      </c>
      <c r="Z12" s="69">
        <v>0.97899999999999998</v>
      </c>
      <c r="AA12" s="69">
        <v>1.6870000000000001</v>
      </c>
      <c r="AB12" s="69">
        <v>2.8839999999999999</v>
      </c>
      <c r="AC12" s="38">
        <v>8.6319999999999997</v>
      </c>
      <c r="AD12" s="38">
        <v>9.2949999999999999</v>
      </c>
      <c r="AE12" s="38">
        <v>8.5879999999999992</v>
      </c>
      <c r="AF12" s="69">
        <v>8.5879999999999992</v>
      </c>
      <c r="AG12" s="275">
        <v>21.04</v>
      </c>
      <c r="AH12" s="98">
        <v>920</v>
      </c>
      <c r="AI12" s="56"/>
    </row>
    <row r="13" spans="1:35" ht="20" customHeight="1" x14ac:dyDescent="0.25">
      <c r="B13" s="71">
        <v>62</v>
      </c>
      <c r="C13" s="42" t="s">
        <v>204</v>
      </c>
      <c r="D13" s="68" t="s">
        <v>90</v>
      </c>
      <c r="E13" s="63">
        <v>38582</v>
      </c>
      <c r="F13" s="64" t="s">
        <v>41</v>
      </c>
      <c r="G13" s="64" t="s">
        <v>33</v>
      </c>
      <c r="H13" s="132">
        <v>183.6</v>
      </c>
      <c r="I13" s="132">
        <v>76.099999999999994</v>
      </c>
      <c r="J13" s="64">
        <v>242</v>
      </c>
      <c r="K13" s="64">
        <v>297</v>
      </c>
      <c r="L13" s="64">
        <v>314</v>
      </c>
      <c r="M13" s="64">
        <v>308</v>
      </c>
      <c r="N13" s="66">
        <v>55</v>
      </c>
      <c r="O13" s="66">
        <v>72</v>
      </c>
      <c r="P13" s="66">
        <v>66</v>
      </c>
      <c r="Q13" s="38">
        <v>1.133</v>
      </c>
      <c r="R13" s="38">
        <v>1.859</v>
      </c>
      <c r="S13" s="38">
        <v>3.0859999999999999</v>
      </c>
      <c r="T13" s="38">
        <v>1.1020000000000001</v>
      </c>
      <c r="U13" s="38">
        <v>1.8009999999999999</v>
      </c>
      <c r="V13" s="38">
        <v>3.0270000000000001</v>
      </c>
      <c r="W13" s="38">
        <v>1.141</v>
      </c>
      <c r="X13" s="38">
        <v>1.85</v>
      </c>
      <c r="Y13" s="38">
        <v>3.0859999999999999</v>
      </c>
      <c r="Z13" s="69">
        <v>1.1020000000000001</v>
      </c>
      <c r="AA13" s="69">
        <v>1.8009999999999999</v>
      </c>
      <c r="AB13" s="69">
        <v>3.0270000000000001</v>
      </c>
      <c r="AC13" s="38">
        <v>8.3889999999999993</v>
      </c>
      <c r="AD13" s="38">
        <v>8.4529999999999994</v>
      </c>
      <c r="AE13" s="38">
        <v>8.2210000000000001</v>
      </c>
      <c r="AF13" s="69">
        <v>8.2210000000000001</v>
      </c>
      <c r="AG13" s="275">
        <v>21.02</v>
      </c>
      <c r="AH13" s="98">
        <v>840</v>
      </c>
      <c r="AI13" s="56"/>
    </row>
    <row r="14" spans="1:35" ht="20" customHeight="1" x14ac:dyDescent="0.25">
      <c r="B14" s="71">
        <v>63</v>
      </c>
      <c r="C14" s="42" t="s">
        <v>205</v>
      </c>
      <c r="D14" s="68" t="s">
        <v>206</v>
      </c>
      <c r="E14" s="63">
        <v>38464</v>
      </c>
      <c r="F14" s="64" t="s">
        <v>41</v>
      </c>
      <c r="G14" s="64" t="s">
        <v>33</v>
      </c>
      <c r="H14" s="132">
        <v>187.6</v>
      </c>
      <c r="I14" s="132">
        <v>73.900000000000006</v>
      </c>
      <c r="J14" s="64">
        <v>243</v>
      </c>
      <c r="K14" s="64">
        <v>311</v>
      </c>
      <c r="L14" s="64">
        <v>329</v>
      </c>
      <c r="M14" s="64">
        <v>317</v>
      </c>
      <c r="N14" s="66">
        <v>68</v>
      </c>
      <c r="O14" s="66">
        <v>86</v>
      </c>
      <c r="P14" s="66">
        <v>74</v>
      </c>
      <c r="Q14" s="38">
        <v>1.2170000000000001</v>
      </c>
      <c r="R14" s="38">
        <v>1.911</v>
      </c>
      <c r="S14" s="38">
        <v>3.105</v>
      </c>
      <c r="T14" s="38">
        <v>1.222</v>
      </c>
      <c r="U14" s="38">
        <v>1.9510000000000001</v>
      </c>
      <c r="V14" s="38">
        <v>3.181</v>
      </c>
      <c r="W14" s="38"/>
      <c r="X14" s="38"/>
      <c r="Y14" s="38"/>
      <c r="Z14" s="69">
        <v>1.2170000000000001</v>
      </c>
      <c r="AA14" s="69">
        <v>1.911</v>
      </c>
      <c r="AB14" s="69">
        <v>3.105</v>
      </c>
      <c r="AC14" s="38">
        <v>8.4920000000000009</v>
      </c>
      <c r="AD14" s="38">
        <v>8.42</v>
      </c>
      <c r="AE14" s="38">
        <v>8.4390000000000001</v>
      </c>
      <c r="AF14" s="69">
        <v>8.42</v>
      </c>
      <c r="AG14" s="275">
        <v>20.079999999999998</v>
      </c>
      <c r="AH14" s="98">
        <v>760</v>
      </c>
      <c r="AI14" s="56"/>
    </row>
    <row r="15" spans="1:35" ht="20" customHeight="1" x14ac:dyDescent="0.25">
      <c r="B15" s="71">
        <v>64</v>
      </c>
      <c r="C15" s="42" t="s">
        <v>207</v>
      </c>
      <c r="D15" s="68" t="s">
        <v>203</v>
      </c>
      <c r="E15" s="63">
        <v>38387</v>
      </c>
      <c r="F15" s="64" t="s">
        <v>41</v>
      </c>
      <c r="G15" s="64" t="s">
        <v>28</v>
      </c>
      <c r="H15" s="132">
        <v>187.9</v>
      </c>
      <c r="I15" s="132">
        <v>83.1</v>
      </c>
      <c r="J15" s="64">
        <v>249</v>
      </c>
      <c r="K15" s="64">
        <v>307</v>
      </c>
      <c r="L15" s="64">
        <v>318</v>
      </c>
      <c r="M15" s="64">
        <v>311</v>
      </c>
      <c r="N15" s="66">
        <v>58</v>
      </c>
      <c r="O15" s="66">
        <v>69</v>
      </c>
      <c r="P15" s="66">
        <v>62</v>
      </c>
      <c r="Q15" s="38">
        <v>1.1120000000000001</v>
      </c>
      <c r="R15" s="38">
        <v>1.8460000000000001</v>
      </c>
      <c r="S15" s="38">
        <v>3.0859999999999999</v>
      </c>
      <c r="T15" s="38">
        <v>1.109</v>
      </c>
      <c r="U15" s="38">
        <v>1.8420000000000001</v>
      </c>
      <c r="V15" s="38">
        <v>3.0859999999999999</v>
      </c>
      <c r="W15" s="38">
        <v>1.111</v>
      </c>
      <c r="X15" s="38">
        <v>1.8380000000000001</v>
      </c>
      <c r="Y15" s="38">
        <v>3.0880000000000001</v>
      </c>
      <c r="Z15" s="69">
        <v>1.109</v>
      </c>
      <c r="AA15" s="69">
        <v>1.8380000000000001</v>
      </c>
      <c r="AB15" s="69">
        <v>3.0859999999999999</v>
      </c>
      <c r="AC15" s="38">
        <v>8.3030000000000008</v>
      </c>
      <c r="AD15" s="38">
        <v>8.6359999999999992</v>
      </c>
      <c r="AE15" s="38">
        <v>8.83</v>
      </c>
      <c r="AF15" s="69">
        <v>8.3030000000000008</v>
      </c>
      <c r="AG15" s="275">
        <v>20.03</v>
      </c>
      <c r="AH15" s="98">
        <v>560</v>
      </c>
      <c r="AI15" s="56"/>
    </row>
    <row r="16" spans="1:35" ht="20" customHeight="1" x14ac:dyDescent="0.25">
      <c r="B16" s="71">
        <v>65</v>
      </c>
      <c r="C16" s="42" t="s">
        <v>208</v>
      </c>
      <c r="D16" s="68" t="s">
        <v>209</v>
      </c>
      <c r="E16" s="63">
        <v>38702</v>
      </c>
      <c r="F16" s="64" t="s">
        <v>41</v>
      </c>
      <c r="G16" s="64" t="s">
        <v>35</v>
      </c>
      <c r="H16" s="132">
        <v>178.8</v>
      </c>
      <c r="I16" s="132">
        <v>63.6</v>
      </c>
      <c r="J16" s="64">
        <v>237</v>
      </c>
      <c r="K16" s="64">
        <v>299</v>
      </c>
      <c r="L16" s="64">
        <v>319</v>
      </c>
      <c r="M16" s="64">
        <v>311</v>
      </c>
      <c r="N16" s="66">
        <v>62</v>
      </c>
      <c r="O16" s="66">
        <v>82</v>
      </c>
      <c r="P16" s="66">
        <v>74</v>
      </c>
      <c r="Q16" s="38">
        <v>1.216</v>
      </c>
      <c r="R16" s="38">
        <v>1.925</v>
      </c>
      <c r="S16" s="38">
        <v>3.1459999999999999</v>
      </c>
      <c r="T16" s="38">
        <v>1.204</v>
      </c>
      <c r="U16" s="38">
        <v>1.897</v>
      </c>
      <c r="V16" s="38">
        <v>3.15</v>
      </c>
      <c r="W16" s="38">
        <v>1.276</v>
      </c>
      <c r="X16" s="38">
        <v>1.9890000000000001</v>
      </c>
      <c r="Y16" s="38">
        <v>3.1970000000000001</v>
      </c>
      <c r="Z16" s="69">
        <v>1.204</v>
      </c>
      <c r="AA16" s="69">
        <v>1.897</v>
      </c>
      <c r="AB16" s="69">
        <v>3.1459999999999999</v>
      </c>
      <c r="AC16" s="38">
        <v>8.4060000000000006</v>
      </c>
      <c r="AD16" s="38">
        <v>8.51</v>
      </c>
      <c r="AE16" s="38"/>
      <c r="AF16" s="69">
        <v>8.4060000000000006</v>
      </c>
      <c r="AG16" s="275">
        <v>20.07</v>
      </c>
      <c r="AH16" s="98">
        <v>720</v>
      </c>
      <c r="AI16" s="56"/>
    </row>
    <row r="17" spans="2:35" ht="20" customHeight="1" x14ac:dyDescent="0.25">
      <c r="B17" s="71">
        <v>66</v>
      </c>
      <c r="C17" s="42" t="s">
        <v>86</v>
      </c>
      <c r="D17" s="68" t="s">
        <v>210</v>
      </c>
      <c r="E17" s="63">
        <v>38477</v>
      </c>
      <c r="F17" s="64" t="s">
        <v>41</v>
      </c>
      <c r="G17" s="64" t="s">
        <v>28</v>
      </c>
      <c r="H17" s="132">
        <v>182.5</v>
      </c>
      <c r="I17" s="132">
        <v>80.400000000000006</v>
      </c>
      <c r="J17" s="64">
        <v>239</v>
      </c>
      <c r="K17" s="64">
        <v>296</v>
      </c>
      <c r="L17" s="64">
        <v>311</v>
      </c>
      <c r="M17" s="64">
        <v>298</v>
      </c>
      <c r="N17" s="66">
        <v>57</v>
      </c>
      <c r="O17" s="66">
        <v>72</v>
      </c>
      <c r="P17" s="66">
        <v>59</v>
      </c>
      <c r="Q17" s="38">
        <v>1.143</v>
      </c>
      <c r="R17" s="38">
        <v>1.8520000000000001</v>
      </c>
      <c r="S17" s="38">
        <v>3.1040000000000001</v>
      </c>
      <c r="T17" s="38">
        <v>1.1759999999999999</v>
      </c>
      <c r="U17" s="38">
        <v>1.89</v>
      </c>
      <c r="V17" s="38">
        <v>3.1360000000000001</v>
      </c>
      <c r="W17" s="38">
        <v>1.17</v>
      </c>
      <c r="X17" s="38">
        <v>1.883</v>
      </c>
      <c r="Y17" s="38">
        <v>3.129</v>
      </c>
      <c r="Z17" s="69">
        <v>1.143</v>
      </c>
      <c r="AA17" s="69">
        <v>1.8520000000000001</v>
      </c>
      <c r="AB17" s="69">
        <v>3.1040000000000001</v>
      </c>
      <c r="AC17" s="38">
        <v>8.5920000000000005</v>
      </c>
      <c r="AD17" s="38">
        <v>8.5760000000000005</v>
      </c>
      <c r="AE17" s="38"/>
      <c r="AF17" s="69">
        <v>8.5760000000000005</v>
      </c>
      <c r="AG17" s="275">
        <v>20.07</v>
      </c>
      <c r="AH17" s="98">
        <v>720</v>
      </c>
      <c r="AI17" s="56"/>
    </row>
    <row r="18" spans="2:35" ht="20" customHeight="1" x14ac:dyDescent="0.25">
      <c r="B18" s="71">
        <v>67</v>
      </c>
      <c r="C18" s="42" t="s">
        <v>211</v>
      </c>
      <c r="D18" s="68" t="s">
        <v>212</v>
      </c>
      <c r="E18" s="63">
        <v>38611</v>
      </c>
      <c r="F18" s="64" t="s">
        <v>41</v>
      </c>
      <c r="G18" s="64" t="s">
        <v>37</v>
      </c>
      <c r="H18" s="132">
        <v>199.7</v>
      </c>
      <c r="I18" s="132">
        <v>85</v>
      </c>
      <c r="J18" s="64">
        <v>257</v>
      </c>
      <c r="K18" s="64">
        <v>314</v>
      </c>
      <c r="L18" s="64">
        <v>326</v>
      </c>
      <c r="M18" s="64">
        <v>334</v>
      </c>
      <c r="N18" s="66">
        <v>57</v>
      </c>
      <c r="O18" s="66">
        <v>69</v>
      </c>
      <c r="P18" s="66">
        <v>77</v>
      </c>
      <c r="Q18" s="38">
        <v>1.107</v>
      </c>
      <c r="R18" s="38">
        <v>1.8480000000000001</v>
      </c>
      <c r="S18" s="38">
        <v>3.16</v>
      </c>
      <c r="T18" s="38">
        <v>1.1100000000000001</v>
      </c>
      <c r="U18" s="38">
        <v>1.8660000000000001</v>
      </c>
      <c r="V18" s="38">
        <v>3.1850000000000001</v>
      </c>
      <c r="W18" s="38"/>
      <c r="X18" s="38"/>
      <c r="Y18" s="38"/>
      <c r="Z18" s="69">
        <v>1.107</v>
      </c>
      <c r="AA18" s="69">
        <v>1.8480000000000001</v>
      </c>
      <c r="AB18" s="69">
        <v>3.16</v>
      </c>
      <c r="AC18" s="38">
        <v>8.5090000000000003</v>
      </c>
      <c r="AD18" s="38">
        <v>8.5790000000000006</v>
      </c>
      <c r="AE18" s="38"/>
      <c r="AF18" s="69">
        <v>8.5090000000000003</v>
      </c>
      <c r="AG18" s="275">
        <v>20.04</v>
      </c>
      <c r="AH18" s="98">
        <v>600</v>
      </c>
      <c r="AI18" s="56"/>
    </row>
    <row r="19" spans="2:35" ht="20" customHeight="1" x14ac:dyDescent="0.25">
      <c r="B19" s="71">
        <v>68</v>
      </c>
      <c r="C19" s="42" t="s">
        <v>93</v>
      </c>
      <c r="D19" s="68" t="s">
        <v>213</v>
      </c>
      <c r="E19" s="63">
        <v>38561</v>
      </c>
      <c r="F19" s="64" t="s">
        <v>41</v>
      </c>
      <c r="G19" s="64" t="s">
        <v>33</v>
      </c>
      <c r="H19" s="132">
        <v>182.5</v>
      </c>
      <c r="I19" s="132">
        <v>81.599999999999994</v>
      </c>
      <c r="J19" s="64">
        <v>238</v>
      </c>
      <c r="K19" s="64">
        <v>297</v>
      </c>
      <c r="L19" s="64">
        <v>311</v>
      </c>
      <c r="M19" s="64">
        <v>305</v>
      </c>
      <c r="N19" s="66">
        <v>59</v>
      </c>
      <c r="O19" s="66">
        <v>73</v>
      </c>
      <c r="P19" s="66">
        <v>67</v>
      </c>
      <c r="Q19" s="38">
        <v>1.6220000000000001</v>
      </c>
      <c r="R19" s="38">
        <v>2.3370000000000002</v>
      </c>
      <c r="S19" s="38">
        <v>3.512</v>
      </c>
      <c r="T19" s="38">
        <v>1.371</v>
      </c>
      <c r="U19" s="38">
        <v>2.1</v>
      </c>
      <c r="V19" s="38">
        <v>3.286</v>
      </c>
      <c r="W19" s="38">
        <v>1.405</v>
      </c>
      <c r="X19" s="38">
        <v>2.12</v>
      </c>
      <c r="Y19" s="38">
        <v>3.2890000000000001</v>
      </c>
      <c r="Z19" s="69">
        <v>1.371</v>
      </c>
      <c r="AA19" s="69">
        <v>2.1</v>
      </c>
      <c r="AB19" s="69">
        <v>3.286</v>
      </c>
      <c r="AC19" s="38">
        <v>8.6649999999999991</v>
      </c>
      <c r="AD19" s="38"/>
      <c r="AE19" s="38"/>
      <c r="AF19" s="69">
        <v>8.6649999999999991</v>
      </c>
      <c r="AG19" s="275">
        <v>20.079999999999998</v>
      </c>
      <c r="AH19" s="98">
        <v>760</v>
      </c>
      <c r="AI19" s="56"/>
    </row>
    <row r="20" spans="2:35" ht="20" customHeight="1" x14ac:dyDescent="0.25">
      <c r="B20" s="71">
        <v>69</v>
      </c>
      <c r="C20" s="42" t="s">
        <v>214</v>
      </c>
      <c r="D20" s="68" t="s">
        <v>215</v>
      </c>
      <c r="E20" s="63">
        <v>38568</v>
      </c>
      <c r="F20" s="64" t="s">
        <v>41</v>
      </c>
      <c r="G20" s="64" t="s">
        <v>34</v>
      </c>
      <c r="H20" s="132">
        <v>194.3</v>
      </c>
      <c r="I20" s="132">
        <v>87.7</v>
      </c>
      <c r="J20" s="64">
        <v>256</v>
      </c>
      <c r="K20" s="64">
        <v>318</v>
      </c>
      <c r="L20" s="64">
        <v>344</v>
      </c>
      <c r="M20" s="64">
        <v>328</v>
      </c>
      <c r="N20" s="66">
        <v>62</v>
      </c>
      <c r="O20" s="66">
        <v>88</v>
      </c>
      <c r="P20" s="66">
        <v>72</v>
      </c>
      <c r="Q20" s="38">
        <v>1.0620000000000001</v>
      </c>
      <c r="R20" s="38">
        <v>1.8069999999999999</v>
      </c>
      <c r="S20" s="38">
        <v>3.0760000000000001</v>
      </c>
      <c r="T20" s="38">
        <v>1.091</v>
      </c>
      <c r="U20" s="38">
        <v>1.8360000000000001</v>
      </c>
      <c r="V20" s="38">
        <v>3.117</v>
      </c>
      <c r="W20" s="38">
        <v>1.085</v>
      </c>
      <c r="X20" s="38">
        <v>1.835</v>
      </c>
      <c r="Y20" s="38">
        <v>3.1070000000000002</v>
      </c>
      <c r="Z20" s="69">
        <v>1.0620000000000001</v>
      </c>
      <c r="AA20" s="69">
        <v>1.8069999999999999</v>
      </c>
      <c r="AB20" s="69">
        <v>3.0760000000000001</v>
      </c>
      <c r="AC20" s="38">
        <v>8.4920000000000009</v>
      </c>
      <c r="AD20" s="38">
        <v>8.5500000000000007</v>
      </c>
      <c r="AE20" s="38">
        <v>8.3409999999999993</v>
      </c>
      <c r="AF20" s="69">
        <v>8.3409999999999993</v>
      </c>
      <c r="AG20" s="275">
        <v>20.07</v>
      </c>
      <c r="AH20" s="98">
        <v>720</v>
      </c>
      <c r="AI20" s="56"/>
    </row>
    <row r="21" spans="2:35" ht="20" customHeight="1" x14ac:dyDescent="0.25">
      <c r="B21" s="71">
        <v>70</v>
      </c>
      <c r="C21" s="42" t="s">
        <v>95</v>
      </c>
      <c r="D21" s="68" t="s">
        <v>216</v>
      </c>
      <c r="E21" s="63">
        <v>38453</v>
      </c>
      <c r="F21" s="64" t="s">
        <v>41</v>
      </c>
      <c r="G21" s="64" t="s">
        <v>29</v>
      </c>
      <c r="H21" s="132">
        <v>188.1</v>
      </c>
      <c r="I21" s="132">
        <v>82.7</v>
      </c>
      <c r="J21" s="64">
        <v>248</v>
      </c>
      <c r="K21" s="64">
        <v>304</v>
      </c>
      <c r="L21" s="64">
        <v>319</v>
      </c>
      <c r="M21" s="64">
        <v>318</v>
      </c>
      <c r="N21" s="66">
        <v>56</v>
      </c>
      <c r="O21" s="66">
        <v>71</v>
      </c>
      <c r="P21" s="66">
        <v>70</v>
      </c>
      <c r="Q21" s="38">
        <v>1.125</v>
      </c>
      <c r="R21" s="38">
        <v>1.847</v>
      </c>
      <c r="S21" s="38">
        <v>3.0619999999999998</v>
      </c>
      <c r="T21" s="38">
        <v>1.1339999999999999</v>
      </c>
      <c r="U21" s="38">
        <v>1.8440000000000001</v>
      </c>
      <c r="V21" s="38">
        <v>3.0590000000000002</v>
      </c>
      <c r="W21" s="38"/>
      <c r="X21" s="38"/>
      <c r="Y21" s="38"/>
      <c r="Z21" s="69">
        <v>1.125</v>
      </c>
      <c r="AA21" s="69">
        <v>1.8440000000000001</v>
      </c>
      <c r="AB21" s="69">
        <v>3.0590000000000002</v>
      </c>
      <c r="AC21" s="38">
        <v>8.5549999999999997</v>
      </c>
      <c r="AD21" s="38">
        <v>8.35</v>
      </c>
      <c r="AE21" s="38">
        <v>8.3550000000000004</v>
      </c>
      <c r="AF21" s="69">
        <v>8.35</v>
      </c>
      <c r="AG21" s="275">
        <v>20.010000000000002</v>
      </c>
      <c r="AH21" s="98">
        <v>480</v>
      </c>
      <c r="AI21" s="56"/>
    </row>
    <row r="22" spans="2:35" ht="20" customHeight="1" x14ac:dyDescent="0.25">
      <c r="B22" s="71">
        <v>71</v>
      </c>
      <c r="C22" s="42" t="s">
        <v>217</v>
      </c>
      <c r="D22" s="68" t="s">
        <v>218</v>
      </c>
      <c r="E22" s="63">
        <v>38415</v>
      </c>
      <c r="F22" s="64" t="s">
        <v>41</v>
      </c>
      <c r="G22" s="64" t="s">
        <v>40</v>
      </c>
      <c r="H22" s="132">
        <v>197.8</v>
      </c>
      <c r="I22" s="132">
        <v>83.9</v>
      </c>
      <c r="J22" s="64">
        <v>260</v>
      </c>
      <c r="K22" s="64">
        <v>323</v>
      </c>
      <c r="L22" s="64">
        <v>334</v>
      </c>
      <c r="M22" s="64">
        <v>329</v>
      </c>
      <c r="N22" s="66">
        <v>63</v>
      </c>
      <c r="O22" s="66">
        <v>74</v>
      </c>
      <c r="P22" s="66">
        <v>69</v>
      </c>
      <c r="Q22" s="38">
        <v>1.1200000000000001</v>
      </c>
      <c r="R22" s="38">
        <v>1.847</v>
      </c>
      <c r="S22" s="38">
        <v>3.089</v>
      </c>
      <c r="T22" s="38">
        <v>1.0780000000000001</v>
      </c>
      <c r="U22" s="38">
        <v>1.7829999999999999</v>
      </c>
      <c r="V22" s="38">
        <v>3.0110000000000001</v>
      </c>
      <c r="W22" s="38"/>
      <c r="X22" s="38"/>
      <c r="Y22" s="38"/>
      <c r="Z22" s="69">
        <v>1.0780000000000001</v>
      </c>
      <c r="AA22" s="69">
        <v>1.7829999999999999</v>
      </c>
      <c r="AB22" s="69">
        <v>3.0110000000000001</v>
      </c>
      <c r="AC22" s="38">
        <v>8.5079999999999991</v>
      </c>
      <c r="AD22" s="38">
        <v>8.6370000000000005</v>
      </c>
      <c r="AE22" s="38">
        <v>8.6969999999999992</v>
      </c>
      <c r="AF22" s="69">
        <v>8.5079999999999991</v>
      </c>
      <c r="AG22" s="275">
        <v>20.04</v>
      </c>
      <c r="AH22" s="98">
        <v>600</v>
      </c>
      <c r="AI22" s="56"/>
    </row>
    <row r="23" spans="2:35" ht="20" customHeight="1" x14ac:dyDescent="0.25">
      <c r="B23" s="71">
        <v>72</v>
      </c>
      <c r="C23" s="42" t="s">
        <v>96</v>
      </c>
      <c r="D23" s="68" t="s">
        <v>219</v>
      </c>
      <c r="E23" s="63">
        <v>38001</v>
      </c>
      <c r="F23" s="64" t="s">
        <v>41</v>
      </c>
      <c r="G23" s="64" t="s">
        <v>40</v>
      </c>
      <c r="H23" s="132">
        <v>199.4</v>
      </c>
      <c r="I23" s="132">
        <v>92.7</v>
      </c>
      <c r="J23" s="64">
        <v>263</v>
      </c>
      <c r="K23" s="64">
        <v>314</v>
      </c>
      <c r="L23" s="64">
        <v>326</v>
      </c>
      <c r="M23" s="64">
        <v>318</v>
      </c>
      <c r="N23" s="66">
        <v>51</v>
      </c>
      <c r="O23" s="66">
        <v>63</v>
      </c>
      <c r="P23" s="66">
        <v>55</v>
      </c>
      <c r="Q23" s="38">
        <v>1.1659999999999999</v>
      </c>
      <c r="R23" s="38">
        <v>1.9430000000000001</v>
      </c>
      <c r="S23" s="38">
        <v>3.26</v>
      </c>
      <c r="T23" s="38">
        <v>1.214</v>
      </c>
      <c r="U23" s="38">
        <v>2.04</v>
      </c>
      <c r="V23" s="38">
        <v>3.339</v>
      </c>
      <c r="W23" s="38">
        <v>1.153</v>
      </c>
      <c r="X23" s="38">
        <v>1.966</v>
      </c>
      <c r="Y23" s="38">
        <v>3.222</v>
      </c>
      <c r="Z23" s="69">
        <v>1.153</v>
      </c>
      <c r="AA23" s="69">
        <v>1.9430000000000001</v>
      </c>
      <c r="AB23" s="69">
        <v>3.222</v>
      </c>
      <c r="AC23" s="38">
        <v>8.69</v>
      </c>
      <c r="AD23" s="38"/>
      <c r="AE23" s="38"/>
      <c r="AF23" s="69">
        <v>8.69</v>
      </c>
      <c r="AG23" s="275">
        <v>19.03</v>
      </c>
      <c r="AH23" s="98">
        <v>400</v>
      </c>
      <c r="AI23" s="56"/>
    </row>
    <row r="24" spans="2:35" ht="20" customHeight="1" x14ac:dyDescent="0.25">
      <c r="B24" s="71">
        <v>73</v>
      </c>
      <c r="C24" s="42" t="s">
        <v>220</v>
      </c>
      <c r="D24" s="68" t="s">
        <v>221</v>
      </c>
      <c r="E24" s="63">
        <v>38600</v>
      </c>
      <c r="F24" s="64" t="s">
        <v>41</v>
      </c>
      <c r="G24" s="64" t="s">
        <v>40</v>
      </c>
      <c r="H24" s="132">
        <v>202.9</v>
      </c>
      <c r="I24" s="132">
        <v>96.5</v>
      </c>
      <c r="J24" s="64">
        <v>266</v>
      </c>
      <c r="K24" s="64">
        <v>324</v>
      </c>
      <c r="L24" s="64">
        <v>339</v>
      </c>
      <c r="M24" s="64">
        <v>330</v>
      </c>
      <c r="N24" s="66">
        <v>58</v>
      </c>
      <c r="O24" s="66">
        <v>73</v>
      </c>
      <c r="P24" s="66">
        <v>64</v>
      </c>
      <c r="Q24" s="38">
        <v>1.1060000000000001</v>
      </c>
      <c r="R24" s="38">
        <v>1.857</v>
      </c>
      <c r="S24" s="38">
        <v>3.1349999999999998</v>
      </c>
      <c r="T24" s="38">
        <v>1.113</v>
      </c>
      <c r="U24" s="38">
        <v>1.87</v>
      </c>
      <c r="V24" s="38">
        <v>3.1520000000000001</v>
      </c>
      <c r="W24" s="38"/>
      <c r="X24" s="38"/>
      <c r="Y24" s="38"/>
      <c r="Z24" s="69">
        <v>1.1060000000000001</v>
      </c>
      <c r="AA24" s="69">
        <v>1.857</v>
      </c>
      <c r="AB24" s="69">
        <v>3.1349999999999998</v>
      </c>
      <c r="AC24" s="38">
        <v>9.0039999999999996</v>
      </c>
      <c r="AD24" s="38">
        <v>8.9770000000000003</v>
      </c>
      <c r="AE24" s="38">
        <v>9.0429999999999993</v>
      </c>
      <c r="AF24" s="69">
        <v>8.9770000000000003</v>
      </c>
      <c r="AG24" s="275">
        <v>19.04</v>
      </c>
      <c r="AH24" s="98">
        <v>440</v>
      </c>
      <c r="AI24" s="56"/>
    </row>
    <row r="25" spans="2:35" ht="20" customHeight="1" x14ac:dyDescent="0.25">
      <c r="B25" s="71">
        <v>74</v>
      </c>
      <c r="C25" s="42" t="s">
        <v>222</v>
      </c>
      <c r="D25" s="68" t="s">
        <v>223</v>
      </c>
      <c r="E25" s="63">
        <v>38684</v>
      </c>
      <c r="F25" s="64" t="s">
        <v>41</v>
      </c>
      <c r="G25" s="64" t="s">
        <v>28</v>
      </c>
      <c r="H25" s="132">
        <v>188.1</v>
      </c>
      <c r="I25" s="132">
        <v>80.5</v>
      </c>
      <c r="J25" s="64">
        <v>244</v>
      </c>
      <c r="K25" s="64">
        <v>313</v>
      </c>
      <c r="L25" s="64">
        <v>316</v>
      </c>
      <c r="M25" s="64">
        <v>324</v>
      </c>
      <c r="N25" s="66">
        <v>69</v>
      </c>
      <c r="O25" s="66">
        <v>72</v>
      </c>
      <c r="P25" s="66">
        <v>80</v>
      </c>
      <c r="Q25" s="38">
        <v>1.1140000000000001</v>
      </c>
      <c r="R25" s="38">
        <v>1.82</v>
      </c>
      <c r="S25" s="38">
        <v>3.0230000000000001</v>
      </c>
      <c r="T25" s="38">
        <v>1.083</v>
      </c>
      <c r="U25" s="38">
        <v>1.7929999999999999</v>
      </c>
      <c r="V25" s="38">
        <v>3.0009999999999999</v>
      </c>
      <c r="W25" s="38">
        <v>1.1160000000000001</v>
      </c>
      <c r="X25" s="38">
        <v>1.8140000000000001</v>
      </c>
      <c r="Y25" s="38">
        <v>3.0249999999999999</v>
      </c>
      <c r="Z25" s="69">
        <v>1.083</v>
      </c>
      <c r="AA25" s="69">
        <v>1.7929999999999999</v>
      </c>
      <c r="AB25" s="69">
        <v>3.0009999999999999</v>
      </c>
      <c r="AC25" s="38">
        <v>8.3650000000000002</v>
      </c>
      <c r="AD25" s="38">
        <v>8.3870000000000005</v>
      </c>
      <c r="AE25" s="38">
        <v>8.4920000000000009</v>
      </c>
      <c r="AF25" s="69">
        <v>8.3650000000000002</v>
      </c>
      <c r="AG25" s="275">
        <v>20.079999999999998</v>
      </c>
      <c r="AH25" s="98">
        <v>760</v>
      </c>
      <c r="AI25" s="56"/>
    </row>
    <row r="26" spans="2:35" ht="20" customHeight="1" x14ac:dyDescent="0.25">
      <c r="B26" s="71">
        <v>75</v>
      </c>
      <c r="C26" s="42" t="s">
        <v>125</v>
      </c>
      <c r="D26" s="68" t="s">
        <v>224</v>
      </c>
      <c r="E26" s="63">
        <v>38083</v>
      </c>
      <c r="F26" s="64" t="s">
        <v>41</v>
      </c>
      <c r="G26" s="64" t="s">
        <v>40</v>
      </c>
      <c r="H26" s="132">
        <v>199.4</v>
      </c>
      <c r="I26" s="132">
        <v>76.099999999999994</v>
      </c>
      <c r="J26" s="64">
        <v>262</v>
      </c>
      <c r="K26" s="64">
        <v>317</v>
      </c>
      <c r="L26" s="64">
        <v>335</v>
      </c>
      <c r="M26" s="64">
        <v>317</v>
      </c>
      <c r="N26" s="66">
        <v>55</v>
      </c>
      <c r="O26" s="66">
        <v>73</v>
      </c>
      <c r="P26" s="66">
        <v>55</v>
      </c>
      <c r="Q26" s="38">
        <v>1.226</v>
      </c>
      <c r="R26" s="38">
        <v>1.99</v>
      </c>
      <c r="S26" s="38">
        <v>3.3530000000000002</v>
      </c>
      <c r="T26" s="38">
        <v>1.175</v>
      </c>
      <c r="U26" s="38">
        <v>1.9730000000000001</v>
      </c>
      <c r="V26" s="38">
        <v>3.3290000000000002</v>
      </c>
      <c r="W26" s="38">
        <v>1.1519999999999999</v>
      </c>
      <c r="X26" s="38">
        <v>1.96</v>
      </c>
      <c r="Y26" s="38">
        <v>3.343</v>
      </c>
      <c r="Z26" s="69">
        <v>1.1519999999999999</v>
      </c>
      <c r="AA26" s="69">
        <v>1.96</v>
      </c>
      <c r="AB26" s="69">
        <v>3.3290000000000002</v>
      </c>
      <c r="AC26" s="38">
        <v>8.8550000000000004</v>
      </c>
      <c r="AD26" s="38">
        <v>8.5709999999999997</v>
      </c>
      <c r="AE26" s="38"/>
      <c r="AF26" s="69">
        <v>8.5709999999999997</v>
      </c>
      <c r="AG26" s="275">
        <v>19.03</v>
      </c>
      <c r="AH26" s="98">
        <v>400</v>
      </c>
      <c r="AI26" s="56"/>
    </row>
    <row r="27" spans="2:35" ht="20" customHeight="1" x14ac:dyDescent="0.25">
      <c r="B27" s="71">
        <v>76</v>
      </c>
      <c r="C27" s="42" t="s">
        <v>225</v>
      </c>
      <c r="D27" s="68" t="s">
        <v>123</v>
      </c>
      <c r="E27" s="63">
        <v>38351</v>
      </c>
      <c r="F27" s="64" t="s">
        <v>41</v>
      </c>
      <c r="G27" s="64" t="s">
        <v>28</v>
      </c>
      <c r="H27" s="132">
        <v>190.2</v>
      </c>
      <c r="I27" s="132">
        <v>81.5</v>
      </c>
      <c r="J27" s="64">
        <v>246</v>
      </c>
      <c r="K27" s="64">
        <v>307</v>
      </c>
      <c r="L27" s="64">
        <v>316</v>
      </c>
      <c r="M27" s="64">
        <v>316</v>
      </c>
      <c r="N27" s="66">
        <v>61</v>
      </c>
      <c r="O27" s="66">
        <v>70</v>
      </c>
      <c r="P27" s="66">
        <v>70</v>
      </c>
      <c r="Q27" s="38">
        <v>1.093</v>
      </c>
      <c r="R27" s="38">
        <v>1.8169999999999999</v>
      </c>
      <c r="S27" s="38">
        <v>3.0750000000000002</v>
      </c>
      <c r="T27" s="38">
        <v>1.113</v>
      </c>
      <c r="U27" s="38">
        <v>1.819</v>
      </c>
      <c r="V27" s="38">
        <v>3.0920000000000001</v>
      </c>
      <c r="W27" s="38">
        <v>1.1060000000000001</v>
      </c>
      <c r="X27" s="38">
        <v>1.8460000000000001</v>
      </c>
      <c r="Y27" s="38">
        <v>3.093</v>
      </c>
      <c r="Z27" s="69">
        <v>1.093</v>
      </c>
      <c r="AA27" s="69">
        <v>1.8169999999999999</v>
      </c>
      <c r="AB27" s="69">
        <v>3.0750000000000002</v>
      </c>
      <c r="AC27" s="38">
        <v>8.8109999999999999</v>
      </c>
      <c r="AD27" s="38">
        <v>8.6929999999999996</v>
      </c>
      <c r="AE27" s="38">
        <v>8.6980000000000004</v>
      </c>
      <c r="AF27" s="69">
        <v>8.6929999999999996</v>
      </c>
      <c r="AG27" s="275">
        <v>20.03</v>
      </c>
      <c r="AH27" s="98">
        <v>560</v>
      </c>
      <c r="AI27" s="56"/>
    </row>
    <row r="28" spans="2:35" ht="20" customHeight="1" x14ac:dyDescent="0.25">
      <c r="B28" s="71">
        <v>77</v>
      </c>
      <c r="C28" s="42" t="s">
        <v>226</v>
      </c>
      <c r="D28" s="68" t="s">
        <v>227</v>
      </c>
      <c r="E28" s="63">
        <v>38373</v>
      </c>
      <c r="F28" s="64" t="s">
        <v>41</v>
      </c>
      <c r="G28" s="64" t="s">
        <v>33</v>
      </c>
      <c r="H28" s="132">
        <v>186.1</v>
      </c>
      <c r="I28" s="132">
        <v>85.1</v>
      </c>
      <c r="J28" s="64">
        <v>241</v>
      </c>
      <c r="K28" s="64">
        <v>305</v>
      </c>
      <c r="L28" s="64">
        <v>320</v>
      </c>
      <c r="M28" s="64">
        <v>312</v>
      </c>
      <c r="N28" s="66">
        <v>64</v>
      </c>
      <c r="O28" s="66">
        <v>79</v>
      </c>
      <c r="P28" s="66">
        <v>71</v>
      </c>
      <c r="Q28" s="38">
        <v>1.1579999999999999</v>
      </c>
      <c r="R28" s="38">
        <v>1.8580000000000001</v>
      </c>
      <c r="S28" s="38">
        <v>3.06</v>
      </c>
      <c r="T28" s="38">
        <v>1.159</v>
      </c>
      <c r="U28" s="38">
        <v>1.8460000000000001</v>
      </c>
      <c r="V28" s="38">
        <v>3.0529999999999999</v>
      </c>
      <c r="W28" s="38">
        <v>1.1779999999999999</v>
      </c>
      <c r="X28" s="38">
        <v>1.871</v>
      </c>
      <c r="Y28" s="38">
        <v>3.089</v>
      </c>
      <c r="Z28" s="69">
        <v>1.1579999999999999</v>
      </c>
      <c r="AA28" s="69">
        <v>1.8460000000000001</v>
      </c>
      <c r="AB28" s="69">
        <v>3.0529999999999999</v>
      </c>
      <c r="AC28" s="38">
        <v>8.68</v>
      </c>
      <c r="AD28" s="38">
        <v>8.7010000000000005</v>
      </c>
      <c r="AE28" s="38">
        <v>8.673</v>
      </c>
      <c r="AF28" s="69">
        <v>8.673</v>
      </c>
      <c r="AG28" s="275">
        <v>21.02</v>
      </c>
      <c r="AH28" s="98">
        <v>840</v>
      </c>
      <c r="AI28" s="56"/>
    </row>
    <row r="29" spans="2:35" ht="20" customHeight="1" x14ac:dyDescent="0.25">
      <c r="B29" s="71">
        <v>78</v>
      </c>
      <c r="C29" s="42" t="s">
        <v>228</v>
      </c>
      <c r="D29" s="68" t="s">
        <v>229</v>
      </c>
      <c r="E29" s="63">
        <v>38546</v>
      </c>
      <c r="F29" s="64" t="s">
        <v>41</v>
      </c>
      <c r="G29" s="64" t="s">
        <v>61</v>
      </c>
      <c r="H29" s="132">
        <v>179.9</v>
      </c>
      <c r="I29" s="132">
        <v>82.2</v>
      </c>
      <c r="J29" s="64">
        <v>233</v>
      </c>
      <c r="K29" s="64">
        <v>293</v>
      </c>
      <c r="L29" s="64">
        <v>302</v>
      </c>
      <c r="M29" s="64">
        <v>310</v>
      </c>
      <c r="N29" s="66">
        <v>60</v>
      </c>
      <c r="O29" s="66">
        <v>69</v>
      </c>
      <c r="P29" s="66">
        <v>77</v>
      </c>
      <c r="Q29" s="38">
        <v>1.1619999999999999</v>
      </c>
      <c r="R29" s="38">
        <v>1.88</v>
      </c>
      <c r="S29" s="38">
        <v>3.11</v>
      </c>
      <c r="T29" s="38">
        <v>1.1639999999999999</v>
      </c>
      <c r="U29" s="38">
        <v>1.8819999999999999</v>
      </c>
      <c r="V29" s="38">
        <v>3.1080000000000001</v>
      </c>
      <c r="W29" s="38">
        <v>1.19</v>
      </c>
      <c r="X29" s="38">
        <v>1.91</v>
      </c>
      <c r="Y29" s="38">
        <v>3.1389999999999998</v>
      </c>
      <c r="Z29" s="69">
        <v>1.1619999999999999</v>
      </c>
      <c r="AA29" s="69">
        <v>1.88</v>
      </c>
      <c r="AB29" s="69">
        <v>3.1080000000000001</v>
      </c>
      <c r="AC29" s="38">
        <v>8.3379999999999992</v>
      </c>
      <c r="AD29" s="38">
        <v>8.2759999999999998</v>
      </c>
      <c r="AE29" s="38">
        <v>8.2899999999999991</v>
      </c>
      <c r="AF29" s="69">
        <v>8.2759999999999998</v>
      </c>
      <c r="AG29" s="275">
        <v>20.03</v>
      </c>
      <c r="AH29" s="98">
        <v>560</v>
      </c>
      <c r="AI29" s="56"/>
    </row>
    <row r="30" spans="2:35" ht="20" customHeight="1" x14ac:dyDescent="0.25">
      <c r="B30" s="71">
        <v>79</v>
      </c>
      <c r="C30" s="42" t="s">
        <v>198</v>
      </c>
      <c r="D30" s="68" t="s">
        <v>230</v>
      </c>
      <c r="E30" s="63">
        <v>38060</v>
      </c>
      <c r="F30" s="64" t="s">
        <v>41</v>
      </c>
      <c r="G30" s="64" t="s">
        <v>34</v>
      </c>
      <c r="H30" s="132">
        <v>194.8</v>
      </c>
      <c r="I30" s="132">
        <v>81.5</v>
      </c>
      <c r="J30" s="64">
        <v>253</v>
      </c>
      <c r="K30" s="64">
        <v>307</v>
      </c>
      <c r="L30" s="64">
        <v>318</v>
      </c>
      <c r="M30" s="64">
        <v>311</v>
      </c>
      <c r="N30" s="66">
        <v>54</v>
      </c>
      <c r="O30" s="66">
        <v>65</v>
      </c>
      <c r="P30" s="66">
        <v>58</v>
      </c>
      <c r="Q30" s="38">
        <v>1.272</v>
      </c>
      <c r="R30" s="38">
        <v>2.0070000000000001</v>
      </c>
      <c r="S30" s="38">
        <v>3.3090000000000002</v>
      </c>
      <c r="T30" s="38">
        <v>1.2689999999999999</v>
      </c>
      <c r="U30" s="38">
        <v>2.0179999999999998</v>
      </c>
      <c r="V30" s="38">
        <v>3.3050000000000002</v>
      </c>
      <c r="W30" s="38">
        <v>1.2230000000000001</v>
      </c>
      <c r="X30" s="38">
        <v>1.9630000000000001</v>
      </c>
      <c r="Y30" s="38">
        <v>3.2410000000000001</v>
      </c>
      <c r="Z30" s="69">
        <v>1.2230000000000001</v>
      </c>
      <c r="AA30" s="69">
        <v>1.9630000000000001</v>
      </c>
      <c r="AB30" s="69">
        <v>3.2410000000000001</v>
      </c>
      <c r="AC30" s="38">
        <v>8.9570000000000007</v>
      </c>
      <c r="AD30" s="38">
        <v>8.9450000000000003</v>
      </c>
      <c r="AE30" s="38">
        <v>8.7230000000000008</v>
      </c>
      <c r="AF30" s="69">
        <v>8.7230000000000008</v>
      </c>
      <c r="AG30" s="275">
        <v>20.03</v>
      </c>
      <c r="AH30" s="98">
        <v>560</v>
      </c>
      <c r="AI30" s="56"/>
    </row>
    <row r="31" spans="2:35" ht="20" customHeight="1" x14ac:dyDescent="0.25">
      <c r="B31" s="71">
        <v>80</v>
      </c>
      <c r="C31" s="42" t="s">
        <v>96</v>
      </c>
      <c r="D31" s="68" t="s">
        <v>231</v>
      </c>
      <c r="E31" s="63">
        <v>39069</v>
      </c>
      <c r="F31" s="64" t="s">
        <v>41</v>
      </c>
      <c r="G31" s="64" t="s">
        <v>60</v>
      </c>
      <c r="H31" s="132">
        <v>178.6</v>
      </c>
      <c r="I31" s="132">
        <v>74.900000000000006</v>
      </c>
      <c r="J31" s="64">
        <v>232</v>
      </c>
      <c r="K31" s="64">
        <v>297</v>
      </c>
      <c r="L31" s="64">
        <v>311</v>
      </c>
      <c r="M31" s="64">
        <v>311</v>
      </c>
      <c r="N31" s="66">
        <v>65</v>
      </c>
      <c r="O31" s="66">
        <v>79</v>
      </c>
      <c r="P31" s="66">
        <v>79</v>
      </c>
      <c r="Q31" s="38">
        <v>1.075</v>
      </c>
      <c r="R31" s="38">
        <v>1.802</v>
      </c>
      <c r="S31" s="38">
        <v>2.992</v>
      </c>
      <c r="T31" s="38">
        <v>1.113</v>
      </c>
      <c r="U31" s="38">
        <v>1.823</v>
      </c>
      <c r="V31" s="38">
        <v>3.0259999999999998</v>
      </c>
      <c r="W31" s="38">
        <v>1.109</v>
      </c>
      <c r="X31" s="38">
        <v>1.83</v>
      </c>
      <c r="Y31" s="38">
        <v>3.1080000000000001</v>
      </c>
      <c r="Z31" s="69">
        <v>1.075</v>
      </c>
      <c r="AA31" s="69">
        <v>1.802</v>
      </c>
      <c r="AB31" s="69">
        <v>2.992</v>
      </c>
      <c r="AC31" s="38">
        <v>8.5579999999999998</v>
      </c>
      <c r="AD31" s="38">
        <v>8.3780000000000001</v>
      </c>
      <c r="AE31" s="38">
        <v>8.3810000000000002</v>
      </c>
      <c r="AF31" s="69">
        <v>8.3780000000000001</v>
      </c>
      <c r="AG31" s="275">
        <v>21.07</v>
      </c>
      <c r="AH31" s="98">
        <v>1040</v>
      </c>
      <c r="AI31" s="56"/>
    </row>
    <row r="32" spans="2:35" ht="20" customHeight="1" x14ac:dyDescent="0.25">
      <c r="B32" s="71">
        <v>81</v>
      </c>
      <c r="C32" s="42" t="s">
        <v>185</v>
      </c>
      <c r="D32" s="68" t="s">
        <v>232</v>
      </c>
      <c r="E32" s="63">
        <v>38534</v>
      </c>
      <c r="F32" s="64" t="s">
        <v>41</v>
      </c>
      <c r="G32" s="64" t="s">
        <v>60</v>
      </c>
      <c r="H32" s="132">
        <v>177.8</v>
      </c>
      <c r="I32" s="132">
        <v>70.099999999999994</v>
      </c>
      <c r="J32" s="64">
        <v>230</v>
      </c>
      <c r="K32" s="64">
        <v>287</v>
      </c>
      <c r="L32" s="64">
        <v>305</v>
      </c>
      <c r="M32" s="64">
        <v>301</v>
      </c>
      <c r="N32" s="66">
        <v>57</v>
      </c>
      <c r="O32" s="66">
        <v>75</v>
      </c>
      <c r="P32" s="66">
        <v>71</v>
      </c>
      <c r="Q32" s="38">
        <v>1.1839999999999999</v>
      </c>
      <c r="R32" s="38">
        <v>1.893</v>
      </c>
      <c r="S32" s="38">
        <v>3.1309999999999998</v>
      </c>
      <c r="T32" s="38">
        <v>1.1679999999999999</v>
      </c>
      <c r="U32" s="38">
        <v>1.8779999999999999</v>
      </c>
      <c r="V32" s="38">
        <v>3.11</v>
      </c>
      <c r="W32" s="38"/>
      <c r="X32" s="38"/>
      <c r="Y32" s="38"/>
      <c r="Z32" s="69">
        <v>1.1679999999999999</v>
      </c>
      <c r="AA32" s="69">
        <v>1.8779999999999999</v>
      </c>
      <c r="AB32" s="69">
        <v>3.11</v>
      </c>
      <c r="AC32" s="38">
        <v>8.1649999999999991</v>
      </c>
      <c r="AD32" s="38">
        <v>7.9710000000000001</v>
      </c>
      <c r="AE32" s="38"/>
      <c r="AF32" s="69">
        <v>7.9710000000000001</v>
      </c>
      <c r="AG32" s="275">
        <v>22.01</v>
      </c>
      <c r="AH32" s="98">
        <v>1120</v>
      </c>
      <c r="AI32" s="56"/>
    </row>
    <row r="33" spans="2:35" ht="20" customHeight="1" x14ac:dyDescent="0.25">
      <c r="B33" s="71">
        <v>82</v>
      </c>
      <c r="C33" s="42" t="s">
        <v>233</v>
      </c>
      <c r="D33" s="68" t="s">
        <v>234</v>
      </c>
      <c r="E33" s="63">
        <v>38736</v>
      </c>
      <c r="F33" s="64" t="s">
        <v>41</v>
      </c>
      <c r="G33" s="64" t="s">
        <v>33</v>
      </c>
      <c r="H33" s="132">
        <v>184.5</v>
      </c>
      <c r="I33" s="132">
        <v>77.5</v>
      </c>
      <c r="J33" s="64">
        <v>243</v>
      </c>
      <c r="K33" s="64">
        <v>301</v>
      </c>
      <c r="L33" s="64">
        <v>326</v>
      </c>
      <c r="M33" s="64">
        <v>309</v>
      </c>
      <c r="N33" s="66">
        <v>58</v>
      </c>
      <c r="O33" s="66">
        <v>83</v>
      </c>
      <c r="P33" s="66">
        <v>66</v>
      </c>
      <c r="Q33" s="38">
        <v>1.181</v>
      </c>
      <c r="R33" s="38">
        <v>1.883</v>
      </c>
      <c r="S33" s="38">
        <v>3.1469999999999998</v>
      </c>
      <c r="T33" s="38">
        <v>1.131</v>
      </c>
      <c r="U33" s="38">
        <v>1.831</v>
      </c>
      <c r="V33" s="38">
        <v>3.0720000000000001</v>
      </c>
      <c r="W33" s="38"/>
      <c r="X33" s="38"/>
      <c r="Y33" s="38"/>
      <c r="Z33" s="69">
        <v>1.131</v>
      </c>
      <c r="AA33" s="69">
        <v>1.831</v>
      </c>
      <c r="AB33" s="69">
        <v>3.0720000000000001</v>
      </c>
      <c r="AC33" s="38">
        <v>8.5719999999999992</v>
      </c>
      <c r="AD33" s="38"/>
      <c r="AE33" s="38"/>
      <c r="AF33" s="69">
        <v>8.5719999999999992</v>
      </c>
      <c r="AG33" s="275">
        <v>21.05</v>
      </c>
      <c r="AH33" s="98">
        <v>960</v>
      </c>
      <c r="AI33" s="56"/>
    </row>
    <row r="34" spans="2:35" ht="20" customHeight="1" x14ac:dyDescent="0.25">
      <c r="B34" s="71">
        <v>83</v>
      </c>
      <c r="C34" s="42" t="s">
        <v>235</v>
      </c>
      <c r="D34" s="68" t="s">
        <v>236</v>
      </c>
      <c r="E34" s="63">
        <v>38553</v>
      </c>
      <c r="F34" s="64" t="s">
        <v>41</v>
      </c>
      <c r="G34" s="64" t="s">
        <v>29</v>
      </c>
      <c r="H34" s="132">
        <v>188.2</v>
      </c>
      <c r="I34" s="132">
        <v>86.4</v>
      </c>
      <c r="J34" s="64">
        <v>245</v>
      </c>
      <c r="K34" s="64">
        <v>313</v>
      </c>
      <c r="L34" s="64">
        <v>334</v>
      </c>
      <c r="M34" s="64">
        <v>315</v>
      </c>
      <c r="N34" s="66">
        <v>68</v>
      </c>
      <c r="O34" s="66">
        <v>89</v>
      </c>
      <c r="P34" s="66">
        <v>70</v>
      </c>
      <c r="Q34" s="38">
        <v>1.645</v>
      </c>
      <c r="R34" s="38">
        <v>2.39</v>
      </c>
      <c r="S34" s="38">
        <v>3.6440000000000001</v>
      </c>
      <c r="T34" s="38">
        <v>1.091</v>
      </c>
      <c r="U34" s="38">
        <v>1.8149999999999999</v>
      </c>
      <c r="V34" s="38">
        <v>3.077</v>
      </c>
      <c r="W34" s="38">
        <v>1.1379999999999999</v>
      </c>
      <c r="X34" s="38">
        <v>1.875</v>
      </c>
      <c r="Y34" s="38">
        <v>3.1360000000000001</v>
      </c>
      <c r="Z34" s="69">
        <v>1.091</v>
      </c>
      <c r="AA34" s="69">
        <v>1.8149999999999999</v>
      </c>
      <c r="AB34" s="69">
        <v>3.077</v>
      </c>
      <c r="AC34" s="38">
        <v>8.9049999999999994</v>
      </c>
      <c r="AD34" s="38"/>
      <c r="AE34" s="38"/>
      <c r="AF34" s="69">
        <v>8.9049999999999994</v>
      </c>
      <c r="AG34" s="275">
        <v>19.03</v>
      </c>
      <c r="AH34" s="98">
        <v>400</v>
      </c>
      <c r="AI34" s="56"/>
    </row>
    <row r="35" spans="2:35" ht="20" customHeight="1" x14ac:dyDescent="0.25">
      <c r="B35" s="71">
        <v>84</v>
      </c>
      <c r="C35" s="42" t="s">
        <v>237</v>
      </c>
      <c r="D35" s="68" t="s">
        <v>238</v>
      </c>
      <c r="E35" s="63">
        <v>38502</v>
      </c>
      <c r="F35" s="64" t="s">
        <v>41</v>
      </c>
      <c r="G35" s="64" t="s">
        <v>61</v>
      </c>
      <c r="H35" s="132">
        <v>180.1</v>
      </c>
      <c r="I35" s="132">
        <v>71.2</v>
      </c>
      <c r="J35" s="64">
        <v>237</v>
      </c>
      <c r="K35" s="64">
        <v>301</v>
      </c>
      <c r="L35" s="64">
        <v>317</v>
      </c>
      <c r="M35" s="64">
        <v>324</v>
      </c>
      <c r="N35" s="66">
        <v>64</v>
      </c>
      <c r="O35" s="66">
        <v>80</v>
      </c>
      <c r="P35" s="66">
        <v>87</v>
      </c>
      <c r="Q35" s="38">
        <v>1.161</v>
      </c>
      <c r="R35" s="38">
        <v>1.8959999999999999</v>
      </c>
      <c r="S35" s="38">
        <v>3.1080000000000001</v>
      </c>
      <c r="T35" s="38">
        <v>1.127</v>
      </c>
      <c r="U35" s="38">
        <v>1.8260000000000001</v>
      </c>
      <c r="V35" s="38">
        <v>3.004</v>
      </c>
      <c r="W35" s="38">
        <v>1.1259999999999999</v>
      </c>
      <c r="X35" s="38">
        <v>1.8260000000000001</v>
      </c>
      <c r="Y35" s="38">
        <v>3.0070000000000001</v>
      </c>
      <c r="Z35" s="69">
        <v>1.1259999999999999</v>
      </c>
      <c r="AA35" s="69">
        <v>1.8260000000000001</v>
      </c>
      <c r="AB35" s="69">
        <v>3.004</v>
      </c>
      <c r="AC35" s="38">
        <v>8.452</v>
      </c>
      <c r="AD35" s="38">
        <v>8.4969999999999999</v>
      </c>
      <c r="AE35" s="38">
        <v>8.64</v>
      </c>
      <c r="AF35" s="69">
        <v>8.452</v>
      </c>
      <c r="AG35" s="275">
        <v>20.07</v>
      </c>
      <c r="AH35" s="98">
        <v>720</v>
      </c>
      <c r="AI35" s="56"/>
    </row>
    <row r="36" spans="2:35" ht="20" customHeight="1" x14ac:dyDescent="0.25">
      <c r="B36" s="71">
        <v>85</v>
      </c>
      <c r="C36" s="42" t="s">
        <v>239</v>
      </c>
      <c r="D36" s="68" t="s">
        <v>240</v>
      </c>
      <c r="E36" s="63">
        <v>38431</v>
      </c>
      <c r="F36" s="64" t="s">
        <v>41</v>
      </c>
      <c r="G36" s="64" t="s">
        <v>33</v>
      </c>
      <c r="H36" s="132">
        <v>184</v>
      </c>
      <c r="I36" s="132">
        <v>78.599999999999994</v>
      </c>
      <c r="J36" s="64">
        <v>236</v>
      </c>
      <c r="K36" s="64">
        <v>302</v>
      </c>
      <c r="L36" s="64">
        <v>320</v>
      </c>
      <c r="M36" s="64">
        <v>311</v>
      </c>
      <c r="N36" s="66">
        <v>66</v>
      </c>
      <c r="O36" s="66">
        <v>84</v>
      </c>
      <c r="P36" s="66">
        <v>75</v>
      </c>
      <c r="Q36" s="38">
        <v>1.147</v>
      </c>
      <c r="R36" s="38">
        <v>1.851</v>
      </c>
      <c r="S36" s="38">
        <v>3.0579999999999998</v>
      </c>
      <c r="T36" s="38">
        <v>1.1870000000000001</v>
      </c>
      <c r="U36" s="38">
        <v>1.8939999999999999</v>
      </c>
      <c r="V36" s="38">
        <v>3.0950000000000002</v>
      </c>
      <c r="W36" s="38">
        <v>1.1719999999999999</v>
      </c>
      <c r="X36" s="38">
        <v>1.877</v>
      </c>
      <c r="Y36" s="38">
        <v>3.0950000000000002</v>
      </c>
      <c r="Z36" s="69">
        <v>1.147</v>
      </c>
      <c r="AA36" s="69">
        <v>1.851</v>
      </c>
      <c r="AB36" s="69">
        <v>3.0579999999999998</v>
      </c>
      <c r="AC36" s="38">
        <v>8.5630000000000006</v>
      </c>
      <c r="AD36" s="38">
        <v>8.5289999999999999</v>
      </c>
      <c r="AE36" s="38">
        <v>8.7100000000000009</v>
      </c>
      <c r="AF36" s="69">
        <v>8.5289999999999999</v>
      </c>
      <c r="AG36" s="275">
        <v>21.07</v>
      </c>
      <c r="AH36" s="98">
        <v>1040</v>
      </c>
      <c r="AI36" s="56"/>
    </row>
    <row r="37" spans="2:35" ht="20" customHeight="1" x14ac:dyDescent="0.25">
      <c r="B37" s="71">
        <v>86</v>
      </c>
      <c r="C37" s="42" t="s">
        <v>241</v>
      </c>
      <c r="D37" s="68" t="s">
        <v>242</v>
      </c>
      <c r="E37" s="63">
        <v>38817</v>
      </c>
      <c r="F37" s="64" t="s">
        <v>41</v>
      </c>
      <c r="G37" s="64" t="s">
        <v>34</v>
      </c>
      <c r="H37" s="132">
        <v>192.5</v>
      </c>
      <c r="I37" s="132">
        <v>85.7</v>
      </c>
      <c r="J37" s="64">
        <v>251</v>
      </c>
      <c r="K37" s="64">
        <v>316</v>
      </c>
      <c r="L37" s="64">
        <v>325</v>
      </c>
      <c r="M37" s="64">
        <v>317</v>
      </c>
      <c r="N37" s="66">
        <v>65</v>
      </c>
      <c r="O37" s="66">
        <v>74</v>
      </c>
      <c r="P37" s="66">
        <v>66</v>
      </c>
      <c r="Q37" s="38">
        <v>1.137</v>
      </c>
      <c r="R37" s="38">
        <v>1.863</v>
      </c>
      <c r="S37" s="38">
        <v>3.1030000000000002</v>
      </c>
      <c r="T37" s="38">
        <v>1.1830000000000001</v>
      </c>
      <c r="U37" s="38">
        <v>1.9179999999999999</v>
      </c>
      <c r="V37" s="38">
        <v>3.161</v>
      </c>
      <c r="W37" s="38">
        <v>1.2</v>
      </c>
      <c r="X37" s="38">
        <v>1.9359999999999999</v>
      </c>
      <c r="Y37" s="38">
        <v>3.1960000000000002</v>
      </c>
      <c r="Z37" s="69">
        <v>1.137</v>
      </c>
      <c r="AA37" s="69">
        <v>1.863</v>
      </c>
      <c r="AB37" s="69">
        <v>3.1030000000000002</v>
      </c>
      <c r="AC37" s="38">
        <v>8.7249999999999996</v>
      </c>
      <c r="AD37" s="38">
        <v>8.6809999999999992</v>
      </c>
      <c r="AE37" s="38">
        <v>8.6579999999999995</v>
      </c>
      <c r="AF37" s="69">
        <v>8.6579999999999995</v>
      </c>
      <c r="AG37" s="275">
        <v>20.05</v>
      </c>
      <c r="AH37" s="98">
        <v>640</v>
      </c>
      <c r="AI37" s="56"/>
    </row>
    <row r="38" spans="2:35" ht="20" hidden="1" customHeight="1" x14ac:dyDescent="0.25">
      <c r="B38" s="71"/>
      <c r="C38" s="42"/>
      <c r="D38" s="68"/>
      <c r="E38" s="63"/>
      <c r="F38" s="64"/>
      <c r="G38" s="64"/>
      <c r="H38" s="132"/>
      <c r="I38" s="132"/>
      <c r="J38" s="64"/>
      <c r="K38" s="64"/>
      <c r="L38" s="64"/>
      <c r="M38" s="64"/>
      <c r="N38" s="66"/>
      <c r="O38" s="66"/>
      <c r="P38" s="66"/>
      <c r="Q38" s="38"/>
      <c r="R38" s="38"/>
      <c r="S38" s="38"/>
      <c r="T38" s="38"/>
      <c r="U38" s="38"/>
      <c r="V38" s="38"/>
      <c r="W38" s="38"/>
      <c r="X38" s="38"/>
      <c r="Y38" s="38"/>
      <c r="Z38" s="69"/>
      <c r="AA38" s="69"/>
      <c r="AB38" s="69"/>
      <c r="AC38" s="38"/>
      <c r="AD38" s="38"/>
      <c r="AE38" s="38"/>
      <c r="AF38" s="69"/>
      <c r="AG38" s="275"/>
      <c r="AH38" s="98"/>
      <c r="AI38" s="56"/>
    </row>
    <row r="39" spans="2:35" ht="20" hidden="1" customHeight="1" x14ac:dyDescent="0.25">
      <c r="B39" s="71"/>
      <c r="C39" s="42"/>
      <c r="D39" s="68"/>
      <c r="E39" s="63"/>
      <c r="F39" s="64"/>
      <c r="G39" s="64"/>
      <c r="H39" s="132"/>
      <c r="I39" s="132"/>
      <c r="J39" s="64"/>
      <c r="K39" s="64"/>
      <c r="L39" s="64"/>
      <c r="M39" s="64"/>
      <c r="N39" s="66"/>
      <c r="O39" s="66"/>
      <c r="P39" s="66"/>
      <c r="Q39" s="38"/>
      <c r="R39" s="38"/>
      <c r="S39" s="38"/>
      <c r="T39" s="38"/>
      <c r="U39" s="38"/>
      <c r="V39" s="38"/>
      <c r="W39" s="38"/>
      <c r="X39" s="38"/>
      <c r="Y39" s="38"/>
      <c r="Z39" s="69"/>
      <c r="AA39" s="69"/>
      <c r="AB39" s="69"/>
      <c r="AC39" s="38"/>
      <c r="AD39" s="38"/>
      <c r="AE39" s="38"/>
      <c r="AF39" s="69"/>
      <c r="AG39" s="275"/>
      <c r="AH39" s="98"/>
      <c r="AI39" s="56"/>
    </row>
    <row r="40" spans="2:35" ht="20" hidden="1" customHeight="1" x14ac:dyDescent="0.25">
      <c r="B40" s="71"/>
      <c r="C40" s="42"/>
      <c r="D40" s="68"/>
      <c r="E40" s="63"/>
      <c r="F40" s="64"/>
      <c r="G40" s="64"/>
      <c r="H40" s="132"/>
      <c r="I40" s="132"/>
      <c r="J40" s="64"/>
      <c r="K40" s="64"/>
      <c r="L40" s="64"/>
      <c r="M40" s="64"/>
      <c r="N40" s="66"/>
      <c r="O40" s="66"/>
      <c r="P40" s="66"/>
      <c r="Q40" s="38"/>
      <c r="R40" s="38"/>
      <c r="S40" s="38"/>
      <c r="T40" s="38"/>
      <c r="U40" s="38"/>
      <c r="V40" s="38"/>
      <c r="W40" s="38"/>
      <c r="X40" s="38"/>
      <c r="Y40" s="38"/>
      <c r="Z40" s="69"/>
      <c r="AA40" s="69"/>
      <c r="AB40" s="69"/>
      <c r="AC40" s="38"/>
      <c r="AD40" s="38"/>
      <c r="AE40" s="38"/>
      <c r="AF40" s="69"/>
      <c r="AG40" s="275"/>
      <c r="AH40" s="98"/>
      <c r="AI40" s="56"/>
    </row>
    <row r="41" spans="2:35" ht="20" hidden="1" customHeight="1" x14ac:dyDescent="0.25">
      <c r="B41" s="71"/>
      <c r="C41" s="42"/>
      <c r="D41" s="68"/>
      <c r="E41" s="63"/>
      <c r="F41" s="64"/>
      <c r="G41" s="64"/>
      <c r="H41" s="132"/>
      <c r="I41" s="132"/>
      <c r="J41" s="64"/>
      <c r="K41" s="64"/>
      <c r="L41" s="64"/>
      <c r="M41" s="64"/>
      <c r="N41" s="66"/>
      <c r="O41" s="66"/>
      <c r="P41" s="66"/>
      <c r="Q41" s="38"/>
      <c r="R41" s="38"/>
      <c r="S41" s="38"/>
      <c r="T41" s="38"/>
      <c r="U41" s="38"/>
      <c r="V41" s="38"/>
      <c r="W41" s="38"/>
      <c r="X41" s="38"/>
      <c r="Y41" s="38"/>
      <c r="Z41" s="69"/>
      <c r="AA41" s="69"/>
      <c r="AB41" s="69"/>
      <c r="AC41" s="38"/>
      <c r="AD41" s="38"/>
      <c r="AE41" s="38"/>
      <c r="AF41" s="69"/>
      <c r="AG41" s="275"/>
      <c r="AH41" s="98"/>
      <c r="AI41" s="56"/>
    </row>
    <row r="42" spans="2:35" ht="20" hidden="1" customHeight="1" x14ac:dyDescent="0.25">
      <c r="B42" s="71"/>
      <c r="C42" s="42"/>
      <c r="D42" s="68"/>
      <c r="E42" s="63"/>
      <c r="F42" s="64"/>
      <c r="G42" s="64"/>
      <c r="H42" s="132"/>
      <c r="I42" s="132"/>
      <c r="J42" s="64"/>
      <c r="K42" s="64"/>
      <c r="L42" s="64"/>
      <c r="M42" s="64"/>
      <c r="N42" s="66"/>
      <c r="O42" s="66"/>
      <c r="P42" s="66"/>
      <c r="Q42" s="38"/>
      <c r="R42" s="38"/>
      <c r="S42" s="38"/>
      <c r="T42" s="38"/>
      <c r="U42" s="38"/>
      <c r="V42" s="38"/>
      <c r="W42" s="38"/>
      <c r="X42" s="38"/>
      <c r="Y42" s="38"/>
      <c r="Z42" s="69"/>
      <c r="AA42" s="69"/>
      <c r="AB42" s="69"/>
      <c r="AC42" s="38"/>
      <c r="AD42" s="38"/>
      <c r="AE42" s="38"/>
      <c r="AF42" s="69"/>
      <c r="AG42" s="275"/>
      <c r="AH42" s="98"/>
      <c r="AI42" s="56"/>
    </row>
    <row r="43" spans="2:35" ht="20" hidden="1" customHeight="1" x14ac:dyDescent="0.25">
      <c r="B43" s="71"/>
      <c r="C43" s="42"/>
      <c r="D43" s="68"/>
      <c r="E43" s="63"/>
      <c r="F43" s="64"/>
      <c r="G43" s="64"/>
      <c r="H43" s="132"/>
      <c r="I43" s="132"/>
      <c r="J43" s="64"/>
      <c r="K43" s="64"/>
      <c r="L43" s="64"/>
      <c r="M43" s="64"/>
      <c r="N43" s="66"/>
      <c r="O43" s="66"/>
      <c r="P43" s="66"/>
      <c r="Q43" s="38"/>
      <c r="R43" s="38"/>
      <c r="S43" s="38"/>
      <c r="T43" s="38"/>
      <c r="U43" s="38"/>
      <c r="V43" s="38"/>
      <c r="W43" s="38"/>
      <c r="X43" s="38"/>
      <c r="Y43" s="38"/>
      <c r="Z43" s="69"/>
      <c r="AA43" s="69"/>
      <c r="AB43" s="69"/>
      <c r="AC43" s="38"/>
      <c r="AD43" s="38"/>
      <c r="AE43" s="38"/>
      <c r="AF43" s="69"/>
      <c r="AG43" s="275"/>
      <c r="AH43" s="98"/>
      <c r="AI43" s="56"/>
    </row>
    <row r="44" spans="2:35" hidden="1" x14ac:dyDescent="0.25">
      <c r="B44" s="71"/>
      <c r="C44" s="42"/>
      <c r="D44" s="68"/>
      <c r="E44" s="63"/>
      <c r="F44" s="64"/>
      <c r="G44" s="64"/>
      <c r="H44" s="132"/>
      <c r="I44" s="132"/>
      <c r="J44" s="64"/>
      <c r="K44" s="64"/>
      <c r="L44" s="64"/>
      <c r="M44" s="64"/>
      <c r="N44" s="66"/>
      <c r="O44" s="66"/>
      <c r="P44" s="66"/>
      <c r="Q44" s="38"/>
      <c r="R44" s="38"/>
      <c r="S44" s="38"/>
      <c r="T44" s="38"/>
      <c r="U44" s="38"/>
      <c r="V44" s="38"/>
      <c r="W44" s="38"/>
      <c r="X44" s="38"/>
      <c r="Y44" s="38"/>
      <c r="Z44" s="69"/>
      <c r="AA44" s="69"/>
      <c r="AB44" s="69"/>
      <c r="AC44" s="38"/>
      <c r="AD44" s="38"/>
      <c r="AE44" s="38"/>
      <c r="AF44" s="69"/>
      <c r="AG44" s="126"/>
      <c r="AH44" s="98"/>
      <c r="AI44" s="56">
        <v>18</v>
      </c>
    </row>
    <row r="45" spans="2:35" x14ac:dyDescent="0.25">
      <c r="B45" s="31"/>
      <c r="C45" s="31"/>
      <c r="D45" s="7" t="s">
        <v>30</v>
      </c>
      <c r="E45" s="8"/>
      <c r="F45" s="31"/>
      <c r="G45" s="31"/>
      <c r="H45" s="34">
        <f>AVERAGE(H3:H44)</f>
        <v>188.26571428571432</v>
      </c>
      <c r="I45" s="34"/>
      <c r="J45" s="33">
        <f t="shared" ref="J45:AF45" si="0">AVERAGE(J3:J44)</f>
        <v>245.11428571428573</v>
      </c>
      <c r="K45" s="33">
        <f t="shared" si="0"/>
        <v>306.28571428571428</v>
      </c>
      <c r="L45" s="33">
        <f t="shared" si="0"/>
        <v>321.14285714285717</v>
      </c>
      <c r="M45" s="33">
        <f t="shared" si="0"/>
        <v>314.45714285714286</v>
      </c>
      <c r="N45" s="34">
        <f t="shared" si="0"/>
        <v>61.171428571428571</v>
      </c>
      <c r="O45" s="34">
        <f t="shared" si="0"/>
        <v>76.028571428571425</v>
      </c>
      <c r="P45" s="34">
        <f t="shared" si="0"/>
        <v>69.342857142857142</v>
      </c>
      <c r="Q45" s="175">
        <f t="shared" si="0"/>
        <v>1.1805714285714288</v>
      </c>
      <c r="R45" s="175">
        <f t="shared" si="0"/>
        <v>1.9039142857142861</v>
      </c>
      <c r="S45" s="175">
        <f t="shared" si="0"/>
        <v>3.1392571428571432</v>
      </c>
      <c r="T45" s="175">
        <f t="shared" si="0"/>
        <v>1.1539999999999999</v>
      </c>
      <c r="U45" s="175">
        <f t="shared" si="0"/>
        <v>1.8764285714285713</v>
      </c>
      <c r="V45" s="175">
        <f t="shared" si="0"/>
        <v>3.1134571428571429</v>
      </c>
      <c r="W45" s="175">
        <f t="shared" si="0"/>
        <v>1.1626521739130435</v>
      </c>
      <c r="X45" s="175">
        <f t="shared" si="0"/>
        <v>1.8893913043478263</v>
      </c>
      <c r="Y45" s="175">
        <f t="shared" si="0"/>
        <v>3.123608695652174</v>
      </c>
      <c r="Z45" s="175">
        <f t="shared" si="0"/>
        <v>1.1350571428571428</v>
      </c>
      <c r="AA45" s="175">
        <f t="shared" si="0"/>
        <v>1.8564571428571428</v>
      </c>
      <c r="AB45" s="175">
        <f t="shared" si="0"/>
        <v>3.0893999999999999</v>
      </c>
      <c r="AC45" s="175">
        <f t="shared" si="0"/>
        <v>8.6044285714285706</v>
      </c>
      <c r="AD45" s="175">
        <f t="shared" si="0"/>
        <v>8.5749999999999993</v>
      </c>
      <c r="AE45" s="175">
        <f t="shared" si="0"/>
        <v>8.61982608695652</v>
      </c>
      <c r="AF45" s="175">
        <f t="shared" si="0"/>
        <v>8.5189714285714295</v>
      </c>
      <c r="AG45" s="32">
        <v>20.07</v>
      </c>
      <c r="AH45" s="33">
        <f>AVERAGE(AH3:AH44)</f>
        <v>712</v>
      </c>
      <c r="AI45" s="56" t="e">
        <f>CONCATENATE(#REF! &amp; "." &amp; AH45)</f>
        <v>#REF!</v>
      </c>
    </row>
    <row r="46" spans="2:35" ht="14.5" customHeight="1" x14ac:dyDescent="0.25">
      <c r="B46" s="31"/>
      <c r="C46" s="31"/>
      <c r="D46" s="7" t="s">
        <v>31</v>
      </c>
      <c r="E46" s="8"/>
      <c r="F46" s="31"/>
      <c r="G46" s="31"/>
      <c r="H46" s="34">
        <f>MAX(H3:H44)</f>
        <v>202.9</v>
      </c>
      <c r="I46" s="34"/>
      <c r="J46" s="33">
        <f t="shared" ref="J46:AF46" si="1">MAX(J3:J44)</f>
        <v>266</v>
      </c>
      <c r="K46" s="33">
        <f t="shared" si="1"/>
        <v>324</v>
      </c>
      <c r="L46" s="33">
        <f t="shared" si="1"/>
        <v>344</v>
      </c>
      <c r="M46" s="33">
        <f t="shared" si="1"/>
        <v>334</v>
      </c>
      <c r="N46" s="34">
        <f t="shared" si="1"/>
        <v>74</v>
      </c>
      <c r="O46" s="34">
        <f t="shared" si="1"/>
        <v>90</v>
      </c>
      <c r="P46" s="34">
        <f t="shared" si="1"/>
        <v>87</v>
      </c>
      <c r="Q46" s="175">
        <f t="shared" si="1"/>
        <v>1.645</v>
      </c>
      <c r="R46" s="175">
        <f t="shared" si="1"/>
        <v>2.39</v>
      </c>
      <c r="S46" s="175">
        <f t="shared" si="1"/>
        <v>3.6440000000000001</v>
      </c>
      <c r="T46" s="175">
        <f t="shared" si="1"/>
        <v>1.371</v>
      </c>
      <c r="U46" s="175">
        <f t="shared" si="1"/>
        <v>2.1</v>
      </c>
      <c r="V46" s="175">
        <f t="shared" si="1"/>
        <v>3.339</v>
      </c>
      <c r="W46" s="175">
        <f t="shared" si="1"/>
        <v>1.405</v>
      </c>
      <c r="X46" s="175">
        <f t="shared" si="1"/>
        <v>2.12</v>
      </c>
      <c r="Y46" s="175">
        <f t="shared" si="1"/>
        <v>3.343</v>
      </c>
      <c r="Z46" s="175">
        <f t="shared" si="1"/>
        <v>1.371</v>
      </c>
      <c r="AA46" s="175">
        <f t="shared" si="1"/>
        <v>2.1</v>
      </c>
      <c r="AB46" s="175">
        <f t="shared" si="1"/>
        <v>3.3290000000000002</v>
      </c>
      <c r="AC46" s="175">
        <f t="shared" si="1"/>
        <v>9.0039999999999996</v>
      </c>
      <c r="AD46" s="175">
        <f t="shared" si="1"/>
        <v>9.2949999999999999</v>
      </c>
      <c r="AE46" s="175">
        <f t="shared" si="1"/>
        <v>9.6419999999999995</v>
      </c>
      <c r="AF46" s="175">
        <f t="shared" si="1"/>
        <v>8.9770000000000003</v>
      </c>
      <c r="AG46" s="32">
        <v>22.01</v>
      </c>
      <c r="AH46" s="33">
        <f>MAX(AH3:AH44)</f>
        <v>1120</v>
      </c>
      <c r="AI46" s="56" t="e">
        <f>CONCATENATE(#REF! &amp; "." &amp; AH46)</f>
        <v>#REF!</v>
      </c>
    </row>
    <row r="47" spans="2:35" ht="14.5" customHeight="1" x14ac:dyDescent="0.25">
      <c r="B47" s="31"/>
      <c r="C47" s="31"/>
      <c r="D47" s="7" t="s">
        <v>32</v>
      </c>
      <c r="E47" s="8"/>
      <c r="F47" s="31"/>
      <c r="G47" s="31"/>
      <c r="H47" s="34">
        <f>MIN(H3:H44)</f>
        <v>177.8</v>
      </c>
      <c r="I47" s="34"/>
      <c r="J47" s="33">
        <f t="shared" ref="J47:AF47" si="2">MIN(J3:J44)</f>
        <v>230</v>
      </c>
      <c r="K47" s="33">
        <f t="shared" si="2"/>
        <v>287</v>
      </c>
      <c r="L47" s="33">
        <f t="shared" si="2"/>
        <v>302</v>
      </c>
      <c r="M47" s="33">
        <f t="shared" si="2"/>
        <v>298</v>
      </c>
      <c r="N47" s="34">
        <f t="shared" si="2"/>
        <v>51</v>
      </c>
      <c r="O47" s="34">
        <f t="shared" si="2"/>
        <v>62</v>
      </c>
      <c r="P47" s="34">
        <f t="shared" si="2"/>
        <v>52</v>
      </c>
      <c r="Q47" s="175">
        <f t="shared" si="2"/>
        <v>0.97899999999999998</v>
      </c>
      <c r="R47" s="175">
        <f t="shared" si="2"/>
        <v>1.6870000000000001</v>
      </c>
      <c r="S47" s="175">
        <f t="shared" si="2"/>
        <v>2.8839999999999999</v>
      </c>
      <c r="T47" s="175">
        <f t="shared" si="2"/>
        <v>1.073</v>
      </c>
      <c r="U47" s="175">
        <f t="shared" si="2"/>
        <v>1.7689999999999999</v>
      </c>
      <c r="V47" s="175">
        <f t="shared" si="2"/>
        <v>2.9649999999999999</v>
      </c>
      <c r="W47" s="175">
        <f t="shared" si="2"/>
        <v>1.0629999999999999</v>
      </c>
      <c r="X47" s="175">
        <f t="shared" si="2"/>
        <v>1.75</v>
      </c>
      <c r="Y47" s="175">
        <f t="shared" si="2"/>
        <v>2.9249999999999998</v>
      </c>
      <c r="Z47" s="175">
        <f t="shared" si="2"/>
        <v>0.97899999999999998</v>
      </c>
      <c r="AA47" s="175">
        <f t="shared" si="2"/>
        <v>1.6870000000000001</v>
      </c>
      <c r="AB47" s="175">
        <f t="shared" si="2"/>
        <v>2.8839999999999999</v>
      </c>
      <c r="AC47" s="175">
        <f t="shared" si="2"/>
        <v>8.1649999999999991</v>
      </c>
      <c r="AD47" s="175">
        <f t="shared" si="2"/>
        <v>7.9710000000000001</v>
      </c>
      <c r="AE47" s="175">
        <f t="shared" si="2"/>
        <v>8.2210000000000001</v>
      </c>
      <c r="AF47" s="175">
        <f t="shared" si="2"/>
        <v>7.9710000000000001</v>
      </c>
      <c r="AG47" s="32">
        <v>19.03</v>
      </c>
      <c r="AH47" s="33">
        <f>MIN(AH3:AH44)</f>
        <v>400</v>
      </c>
      <c r="AI47" s="56" t="e">
        <f>CONCATENATE(#REF! &amp; "." &amp; AH47)</f>
        <v>#REF!</v>
      </c>
    </row>
    <row r="48" spans="2:35" ht="6" customHeight="1" x14ac:dyDescent="0.25">
      <c r="B48" s="51"/>
      <c r="C48" s="101"/>
      <c r="D48" s="111"/>
      <c r="E48" s="112"/>
      <c r="F48" s="101"/>
      <c r="G48" s="101"/>
      <c r="H48" s="100"/>
      <c r="I48" s="100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0"/>
      <c r="AA48" s="100"/>
      <c r="AB48" s="100"/>
      <c r="AC48" s="101"/>
      <c r="AD48" s="101"/>
      <c r="AE48" s="101"/>
      <c r="AF48" s="100"/>
      <c r="AG48" s="136"/>
      <c r="AH48" s="86"/>
      <c r="AI48" s="56" t="e">
        <f>CONCATENATE(AF48 &amp; "." &amp;#REF!)</f>
        <v>#REF!</v>
      </c>
    </row>
    <row r="49" spans="4:34" hidden="1" x14ac:dyDescent="0.35">
      <c r="D49" s="27"/>
      <c r="E49" s="27"/>
      <c r="N49" s="27"/>
      <c r="O49" s="27"/>
      <c r="P49" s="27"/>
      <c r="Z49" s="27"/>
      <c r="AA49" s="27"/>
      <c r="AB49" s="27"/>
      <c r="AF49" s="27"/>
      <c r="AG49" s="127"/>
      <c r="AH49" s="27"/>
    </row>
    <row r="50" spans="4:34" hidden="1" x14ac:dyDescent="0.35">
      <c r="D50" s="27"/>
      <c r="E50" s="27"/>
      <c r="N50" s="27"/>
      <c r="O50" s="27"/>
      <c r="P50" s="27"/>
      <c r="Z50" s="27"/>
      <c r="AA50" s="27"/>
      <c r="AB50" s="27"/>
      <c r="AF50" s="27"/>
      <c r="AG50" s="127"/>
      <c r="AH50" s="27"/>
    </row>
    <row r="51" spans="4:34" hidden="1" x14ac:dyDescent="0.35">
      <c r="D51" s="27"/>
      <c r="E51" s="27"/>
      <c r="N51" s="27"/>
      <c r="O51" s="27"/>
      <c r="P51" s="27"/>
      <c r="Z51" s="27"/>
      <c r="AA51" s="27"/>
      <c r="AB51" s="27"/>
      <c r="AF51" s="27"/>
      <c r="AG51" s="127"/>
      <c r="AH51" s="27"/>
    </row>
    <row r="52" spans="4:34" hidden="1" x14ac:dyDescent="0.35">
      <c r="D52" s="27"/>
      <c r="E52" s="27"/>
      <c r="N52" s="27"/>
      <c r="O52" s="27"/>
      <c r="P52" s="27"/>
      <c r="Z52" s="27"/>
      <c r="AA52" s="27"/>
      <c r="AB52" s="27"/>
      <c r="AF52" s="27"/>
      <c r="AG52" s="127"/>
      <c r="AH52" s="27"/>
    </row>
    <row r="53" spans="4:34" hidden="1" x14ac:dyDescent="0.35">
      <c r="D53" s="27"/>
      <c r="E53" s="27"/>
      <c r="N53" s="27"/>
      <c r="O53" s="27"/>
      <c r="P53" s="27"/>
      <c r="Z53" s="27"/>
      <c r="AA53" s="27"/>
      <c r="AB53" s="27"/>
      <c r="AF53" s="27"/>
      <c r="AG53" s="127"/>
      <c r="AH53" s="27"/>
    </row>
    <row r="54" spans="4:34" hidden="1" x14ac:dyDescent="0.35">
      <c r="D54" s="27"/>
      <c r="E54" s="27"/>
      <c r="N54" s="27"/>
      <c r="O54" s="27"/>
      <c r="P54" s="27"/>
      <c r="Z54" s="27"/>
      <c r="AA54" s="27"/>
      <c r="AB54" s="27"/>
      <c r="AF54" s="27"/>
      <c r="AG54" s="127"/>
      <c r="AH54" s="27"/>
    </row>
    <row r="55" spans="4:34" hidden="1" x14ac:dyDescent="0.35">
      <c r="D55" s="27"/>
      <c r="E55" s="27"/>
      <c r="N55" s="27"/>
      <c r="O55" s="27"/>
      <c r="P55" s="27"/>
      <c r="Z55" s="27"/>
      <c r="AA55" s="27"/>
      <c r="AB55" s="27"/>
      <c r="AF55" s="27"/>
      <c r="AG55" s="127"/>
      <c r="AH55" s="27"/>
    </row>
    <row r="56" spans="4:34" hidden="1" x14ac:dyDescent="0.35">
      <c r="D56" s="27"/>
      <c r="E56" s="27"/>
      <c r="N56" s="27"/>
      <c r="O56" s="27"/>
      <c r="P56" s="27"/>
      <c r="Z56" s="27"/>
      <c r="AA56" s="27"/>
      <c r="AB56" s="27"/>
      <c r="AF56" s="27"/>
      <c r="AG56" s="127"/>
      <c r="AH56" s="27"/>
    </row>
    <row r="57" spans="4:34" hidden="1" x14ac:dyDescent="0.35">
      <c r="D57" s="27"/>
      <c r="E57" s="27"/>
      <c r="N57" s="27"/>
      <c r="O57" s="27"/>
      <c r="P57" s="27"/>
      <c r="Z57" s="27"/>
      <c r="AA57" s="27"/>
      <c r="AB57" s="27"/>
      <c r="AF57" s="27"/>
      <c r="AG57" s="127"/>
      <c r="AH57" s="27"/>
    </row>
    <row r="58" spans="4:34" hidden="1" x14ac:dyDescent="0.35">
      <c r="D58" s="27"/>
      <c r="E58" s="27"/>
      <c r="N58" s="27"/>
      <c r="O58" s="27"/>
      <c r="P58" s="27"/>
      <c r="Z58" s="27"/>
      <c r="AA58" s="27"/>
      <c r="AB58" s="27"/>
      <c r="AF58" s="27"/>
      <c r="AG58" s="127"/>
      <c r="AH58" s="27"/>
    </row>
    <row r="59" spans="4:34" hidden="1" x14ac:dyDescent="0.35">
      <c r="D59" s="27"/>
      <c r="E59" s="27"/>
      <c r="N59" s="27"/>
      <c r="O59" s="27"/>
      <c r="P59" s="27"/>
      <c r="Z59" s="27"/>
      <c r="AA59" s="27"/>
      <c r="AB59" s="27"/>
      <c r="AF59" s="27"/>
      <c r="AG59" s="127"/>
      <c r="AH59" s="27"/>
    </row>
    <row r="60" spans="4:34" hidden="1" x14ac:dyDescent="0.35">
      <c r="D60" s="27"/>
      <c r="E60" s="27"/>
      <c r="N60" s="27"/>
      <c r="O60" s="27"/>
      <c r="P60" s="27"/>
      <c r="Z60" s="27"/>
      <c r="AA60" s="27"/>
      <c r="AB60" s="27"/>
      <c r="AF60" s="27"/>
      <c r="AG60" s="127"/>
      <c r="AH60" s="27"/>
    </row>
    <row r="61" spans="4:34" hidden="1" x14ac:dyDescent="0.35">
      <c r="D61" s="27"/>
      <c r="E61" s="27"/>
      <c r="N61" s="27"/>
      <c r="O61" s="27"/>
      <c r="P61" s="27"/>
      <c r="Z61" s="27"/>
      <c r="AA61" s="27"/>
      <c r="AB61" s="27"/>
      <c r="AF61" s="27"/>
      <c r="AG61" s="127"/>
      <c r="AH61" s="27"/>
    </row>
    <row r="62" spans="4:34" hidden="1" x14ac:dyDescent="0.35">
      <c r="D62" s="27"/>
      <c r="E62" s="27"/>
      <c r="N62" s="27"/>
      <c r="O62" s="27"/>
      <c r="P62" s="27"/>
      <c r="Z62" s="27"/>
      <c r="AA62" s="27"/>
      <c r="AB62" s="27"/>
      <c r="AF62" s="27"/>
      <c r="AG62" s="127"/>
      <c r="AH62" s="27"/>
    </row>
    <row r="63" spans="4:34" hidden="1" x14ac:dyDescent="0.35">
      <c r="D63" s="27"/>
      <c r="E63" s="27"/>
      <c r="N63" s="27"/>
      <c r="O63" s="27"/>
      <c r="P63" s="27"/>
      <c r="Z63" s="27"/>
      <c r="AA63" s="27"/>
      <c r="AB63" s="27"/>
      <c r="AF63" s="27"/>
      <c r="AG63" s="127"/>
      <c r="AH63" s="27"/>
    </row>
    <row r="64" spans="4:34" hidden="1" x14ac:dyDescent="0.35">
      <c r="D64" s="27"/>
      <c r="E64" s="27"/>
      <c r="N64" s="27"/>
      <c r="O64" s="27"/>
      <c r="P64" s="27"/>
      <c r="Z64" s="27"/>
      <c r="AA64" s="27"/>
      <c r="AB64" s="27"/>
      <c r="AF64" s="27"/>
      <c r="AG64" s="127"/>
      <c r="AH64" s="27"/>
    </row>
    <row r="65" spans="4:34" hidden="1" x14ac:dyDescent="0.35">
      <c r="D65" s="27"/>
      <c r="E65" s="27"/>
      <c r="N65" s="27"/>
      <c r="O65" s="27"/>
      <c r="P65" s="27"/>
      <c r="Z65" s="27"/>
      <c r="AA65" s="27"/>
      <c r="AB65" s="27"/>
      <c r="AF65" s="27"/>
      <c r="AG65" s="127"/>
      <c r="AH65" s="27"/>
    </row>
    <row r="66" spans="4:34" hidden="1" x14ac:dyDescent="0.35">
      <c r="D66" s="27"/>
      <c r="E66" s="27"/>
      <c r="N66" s="27"/>
      <c r="O66" s="27"/>
      <c r="P66" s="27"/>
      <c r="Z66" s="27"/>
      <c r="AA66" s="27"/>
      <c r="AB66" s="27"/>
      <c r="AF66" s="27"/>
      <c r="AG66" s="127"/>
      <c r="AH66" s="27"/>
    </row>
    <row r="67" spans="4:34" hidden="1" x14ac:dyDescent="0.35">
      <c r="D67" s="27"/>
      <c r="E67" s="27"/>
      <c r="N67" s="27"/>
      <c r="O67" s="27"/>
      <c r="P67" s="27"/>
      <c r="Z67" s="27"/>
      <c r="AA67" s="27"/>
      <c r="AB67" s="27"/>
      <c r="AF67" s="27"/>
      <c r="AG67" s="127"/>
      <c r="AH67" s="27"/>
    </row>
    <row r="68" spans="4:34" hidden="1" x14ac:dyDescent="0.35">
      <c r="D68" s="27"/>
      <c r="E68" s="27"/>
      <c r="N68" s="27"/>
      <c r="O68" s="27"/>
      <c r="P68" s="27"/>
      <c r="Z68" s="27"/>
      <c r="AA68" s="27"/>
      <c r="AB68" s="27"/>
      <c r="AF68" s="27"/>
      <c r="AG68" s="127"/>
      <c r="AH68" s="27"/>
    </row>
    <row r="69" spans="4:34" hidden="1" x14ac:dyDescent="0.35">
      <c r="D69" s="27"/>
      <c r="E69" s="27"/>
      <c r="N69" s="27"/>
      <c r="O69" s="27"/>
      <c r="P69" s="27"/>
      <c r="Z69" s="27"/>
      <c r="AA69" s="27"/>
      <c r="AB69" s="27"/>
      <c r="AF69" s="27"/>
      <c r="AG69" s="127"/>
      <c r="AH69" s="27"/>
    </row>
    <row r="70" spans="4:34" hidden="1" x14ac:dyDescent="0.35">
      <c r="D70" s="27"/>
      <c r="E70" s="27"/>
      <c r="N70" s="27"/>
      <c r="O70" s="27"/>
      <c r="P70" s="27"/>
      <c r="Z70" s="27"/>
      <c r="AA70" s="27"/>
      <c r="AB70" s="27"/>
      <c r="AF70" s="27"/>
      <c r="AG70" s="127"/>
      <c r="AH70" s="27"/>
    </row>
    <row r="71" spans="4:34" hidden="1" x14ac:dyDescent="0.35">
      <c r="D71" s="27"/>
      <c r="E71" s="27"/>
      <c r="N71" s="27"/>
      <c r="O71" s="27"/>
      <c r="P71" s="27"/>
      <c r="Z71" s="27"/>
      <c r="AA71" s="27"/>
      <c r="AB71" s="27"/>
      <c r="AF71" s="27"/>
      <c r="AG71" s="127"/>
      <c r="AH71" s="27"/>
    </row>
    <row r="72" spans="4:34" hidden="1" x14ac:dyDescent="0.35">
      <c r="D72" s="27"/>
      <c r="E72" s="27"/>
      <c r="N72" s="27"/>
      <c r="O72" s="27"/>
      <c r="P72" s="27"/>
      <c r="Z72" s="27"/>
      <c r="AA72" s="27"/>
      <c r="AB72" s="27"/>
      <c r="AF72" s="27"/>
      <c r="AG72" s="127"/>
      <c r="AH72" s="27"/>
    </row>
    <row r="73" spans="4:34" hidden="1" x14ac:dyDescent="0.35">
      <c r="D73" s="27"/>
      <c r="E73" s="27"/>
      <c r="N73" s="27"/>
      <c r="O73" s="27"/>
      <c r="P73" s="27"/>
      <c r="Z73" s="27"/>
      <c r="AA73" s="27"/>
      <c r="AB73" s="27"/>
      <c r="AF73" s="27"/>
      <c r="AG73" s="127"/>
      <c r="AH73" s="27"/>
    </row>
    <row r="74" spans="4:34" hidden="1" x14ac:dyDescent="0.35">
      <c r="D74" s="27"/>
      <c r="E74" s="27"/>
      <c r="N74" s="27"/>
      <c r="O74" s="27"/>
      <c r="P74" s="27"/>
      <c r="Z74" s="27"/>
      <c r="AA74" s="27"/>
      <c r="AB74" s="27"/>
      <c r="AF74" s="27"/>
      <c r="AG74" s="127"/>
      <c r="AH74" s="27"/>
    </row>
    <row r="75" spans="4:34" hidden="1" x14ac:dyDescent="0.35">
      <c r="D75" s="27"/>
      <c r="E75" s="27"/>
      <c r="N75" s="27"/>
      <c r="O75" s="27"/>
      <c r="P75" s="27"/>
      <c r="Z75" s="27"/>
      <c r="AA75" s="27"/>
      <c r="AB75" s="27"/>
      <c r="AF75" s="27"/>
      <c r="AG75" s="127"/>
      <c r="AH75" s="27"/>
    </row>
    <row r="76" spans="4:34" hidden="1" x14ac:dyDescent="0.35">
      <c r="D76" s="27"/>
      <c r="E76" s="27"/>
      <c r="N76" s="27"/>
      <c r="O76" s="27"/>
      <c r="P76" s="27"/>
      <c r="Z76" s="27"/>
      <c r="AA76" s="27"/>
      <c r="AB76" s="27"/>
      <c r="AF76" s="27"/>
      <c r="AG76" s="127"/>
      <c r="AH76" s="27"/>
    </row>
    <row r="77" spans="4:34" hidden="1" x14ac:dyDescent="0.35">
      <c r="D77" s="27"/>
      <c r="E77" s="27"/>
      <c r="N77" s="27"/>
      <c r="O77" s="27"/>
      <c r="P77" s="27"/>
      <c r="Z77" s="27"/>
      <c r="AA77" s="27"/>
      <c r="AB77" s="27"/>
      <c r="AF77" s="27"/>
      <c r="AG77" s="127"/>
      <c r="AH77" s="27"/>
    </row>
    <row r="78" spans="4:34" hidden="1" x14ac:dyDescent="0.35">
      <c r="D78" s="27"/>
      <c r="E78" s="27"/>
      <c r="N78" s="27"/>
      <c r="O78" s="27"/>
      <c r="P78" s="27"/>
      <c r="Z78" s="27"/>
      <c r="AA78" s="27"/>
      <c r="AB78" s="27"/>
      <c r="AF78" s="27"/>
      <c r="AG78" s="127"/>
      <c r="AH78" s="27"/>
    </row>
    <row r="79" spans="4:34" hidden="1" x14ac:dyDescent="0.35">
      <c r="D79" s="27"/>
      <c r="E79" s="27"/>
      <c r="N79" s="27"/>
      <c r="O79" s="27"/>
      <c r="P79" s="27"/>
      <c r="Z79" s="27"/>
      <c r="AA79" s="27"/>
      <c r="AB79" s="27"/>
      <c r="AF79" s="27"/>
      <c r="AG79" s="127"/>
      <c r="AH79" s="27"/>
    </row>
    <row r="80" spans="4:34" hidden="1" x14ac:dyDescent="0.35">
      <c r="D80" s="27"/>
      <c r="E80" s="27"/>
      <c r="N80" s="27"/>
      <c r="O80" s="27"/>
      <c r="P80" s="27"/>
      <c r="Z80" s="27"/>
      <c r="AA80" s="27"/>
      <c r="AB80" s="27"/>
      <c r="AF80" s="27"/>
      <c r="AG80" s="127"/>
      <c r="AH80" s="27"/>
    </row>
    <row r="81" spans="4:34" hidden="1" x14ac:dyDescent="0.35">
      <c r="D81" s="27"/>
      <c r="E81" s="27"/>
      <c r="N81" s="27"/>
      <c r="O81" s="27"/>
      <c r="P81" s="27"/>
      <c r="Z81" s="27"/>
      <c r="AA81" s="27"/>
      <c r="AB81" s="27"/>
      <c r="AF81" s="27"/>
      <c r="AG81" s="127"/>
      <c r="AH81" s="27"/>
    </row>
    <row r="82" spans="4:34" hidden="1" x14ac:dyDescent="0.35">
      <c r="D82" s="27"/>
      <c r="E82" s="27"/>
      <c r="N82" s="27"/>
      <c r="O82" s="27"/>
      <c r="P82" s="27"/>
      <c r="Z82" s="27"/>
      <c r="AA82" s="27"/>
      <c r="AB82" s="27"/>
      <c r="AF82" s="27"/>
      <c r="AG82" s="127"/>
      <c r="AH82" s="27"/>
    </row>
    <row r="83" spans="4:34" hidden="1" x14ac:dyDescent="0.35">
      <c r="D83" s="27"/>
      <c r="E83" s="27"/>
      <c r="N83" s="27"/>
      <c r="O83" s="27"/>
      <c r="P83" s="27"/>
      <c r="Z83" s="27"/>
      <c r="AA83" s="27"/>
      <c r="AB83" s="27"/>
      <c r="AF83" s="27"/>
      <c r="AG83" s="127"/>
      <c r="AH83" s="27"/>
    </row>
    <row r="84" spans="4:34" hidden="1" x14ac:dyDescent="0.35">
      <c r="D84" s="27"/>
      <c r="E84" s="27"/>
      <c r="N84" s="27"/>
      <c r="O84" s="27"/>
      <c r="P84" s="27"/>
      <c r="Z84" s="27"/>
      <c r="AA84" s="27"/>
      <c r="AB84" s="27"/>
      <c r="AF84" s="27"/>
      <c r="AG84" s="127"/>
      <c r="AH84" s="27"/>
    </row>
    <row r="85" spans="4:34" hidden="1" x14ac:dyDescent="0.35">
      <c r="D85" s="27"/>
      <c r="E85" s="27"/>
      <c r="N85" s="27"/>
      <c r="O85" s="27"/>
      <c r="P85" s="27"/>
      <c r="Z85" s="27"/>
      <c r="AA85" s="27"/>
      <c r="AB85" s="27"/>
      <c r="AF85" s="27"/>
      <c r="AG85" s="127"/>
      <c r="AH85" s="27"/>
    </row>
    <row r="86" spans="4:34" hidden="1" x14ac:dyDescent="0.35">
      <c r="D86" s="27"/>
      <c r="E86" s="27"/>
      <c r="N86" s="27"/>
      <c r="O86" s="27"/>
      <c r="P86" s="27"/>
      <c r="Z86" s="27"/>
      <c r="AA86" s="27"/>
      <c r="AB86" s="27"/>
      <c r="AF86" s="27"/>
      <c r="AG86" s="127"/>
      <c r="AH86" s="27"/>
    </row>
    <row r="87" spans="4:34" hidden="1" x14ac:dyDescent="0.35">
      <c r="D87" s="27"/>
      <c r="E87" s="27"/>
      <c r="N87" s="27"/>
      <c r="O87" s="27"/>
      <c r="P87" s="27"/>
      <c r="Z87" s="27"/>
      <c r="AA87" s="27"/>
      <c r="AB87" s="27"/>
      <c r="AF87" s="27"/>
      <c r="AG87" s="127"/>
      <c r="AH87" s="27"/>
    </row>
    <row r="88" spans="4:34" hidden="1" x14ac:dyDescent="0.35">
      <c r="D88" s="27"/>
      <c r="E88" s="27"/>
      <c r="N88" s="27"/>
      <c r="O88" s="27"/>
      <c r="P88" s="27"/>
      <c r="Z88" s="27"/>
      <c r="AA88" s="27"/>
      <c r="AB88" s="27"/>
      <c r="AF88" s="27"/>
      <c r="AG88" s="127"/>
      <c r="AH88" s="27"/>
    </row>
    <row r="89" spans="4:34" hidden="1" x14ac:dyDescent="0.35">
      <c r="D89" s="27"/>
      <c r="E89" s="27"/>
      <c r="N89" s="27"/>
      <c r="O89" s="27"/>
      <c r="P89" s="27"/>
      <c r="Z89" s="27"/>
      <c r="AA89" s="27"/>
      <c r="AB89" s="27"/>
      <c r="AF89" s="27"/>
      <c r="AG89" s="127"/>
      <c r="AH89" s="27"/>
    </row>
    <row r="90" spans="4:34" hidden="1" x14ac:dyDescent="0.35">
      <c r="D90" s="27"/>
      <c r="E90" s="27"/>
      <c r="N90" s="27"/>
      <c r="O90" s="27"/>
      <c r="P90" s="27"/>
      <c r="Z90" s="27"/>
      <c r="AA90" s="27"/>
      <c r="AB90" s="27"/>
      <c r="AF90" s="27"/>
      <c r="AG90" s="127"/>
      <c r="AH90" s="27"/>
    </row>
    <row r="91" spans="4:34" hidden="1" x14ac:dyDescent="0.35">
      <c r="D91" s="27"/>
      <c r="E91" s="27"/>
      <c r="N91" s="27"/>
      <c r="O91" s="27"/>
      <c r="P91" s="27"/>
      <c r="Z91" s="27"/>
      <c r="AA91" s="27"/>
      <c r="AB91" s="27"/>
      <c r="AF91" s="27"/>
      <c r="AG91" s="127"/>
      <c r="AH91" s="27"/>
    </row>
    <row r="92" spans="4:34" hidden="1" x14ac:dyDescent="0.35">
      <c r="D92" s="27"/>
      <c r="E92" s="27"/>
      <c r="N92" s="27"/>
      <c r="O92" s="27"/>
      <c r="P92" s="27"/>
      <c r="Z92" s="27"/>
      <c r="AA92" s="27"/>
      <c r="AB92" s="27"/>
      <c r="AF92" s="27"/>
      <c r="AG92" s="127"/>
      <c r="AH92" s="27"/>
    </row>
    <row r="93" spans="4:34" hidden="1" x14ac:dyDescent="0.35">
      <c r="D93" s="27"/>
      <c r="E93" s="27"/>
      <c r="N93" s="27"/>
      <c r="O93" s="27"/>
      <c r="P93" s="27"/>
      <c r="Z93" s="27"/>
      <c r="AA93" s="27"/>
      <c r="AB93" s="27"/>
      <c r="AF93" s="27"/>
      <c r="AG93" s="127"/>
      <c r="AH93" s="27"/>
    </row>
    <row r="94" spans="4:34" hidden="1" x14ac:dyDescent="0.35">
      <c r="D94" s="27"/>
      <c r="E94" s="27"/>
      <c r="N94" s="27"/>
      <c r="O94" s="27"/>
      <c r="P94" s="27"/>
      <c r="Z94" s="27"/>
      <c r="AA94" s="27"/>
      <c r="AB94" s="27"/>
      <c r="AF94" s="27"/>
      <c r="AG94" s="127"/>
      <c r="AH94" s="27"/>
    </row>
    <row r="95" spans="4:34" hidden="1" x14ac:dyDescent="0.35">
      <c r="D95" s="27"/>
      <c r="E95" s="27"/>
      <c r="N95" s="27"/>
      <c r="O95" s="27"/>
      <c r="P95" s="27"/>
      <c r="Z95" s="27"/>
      <c r="AA95" s="27"/>
      <c r="AB95" s="27"/>
      <c r="AF95" s="27"/>
      <c r="AG95" s="127"/>
      <c r="AH95" s="27"/>
    </row>
    <row r="96" spans="4:34" hidden="1" x14ac:dyDescent="0.35">
      <c r="D96" s="27"/>
      <c r="E96" s="27"/>
      <c r="N96" s="27"/>
      <c r="O96" s="27"/>
      <c r="P96" s="27"/>
      <c r="Z96" s="27"/>
      <c r="AA96" s="27"/>
      <c r="AB96" s="27"/>
      <c r="AF96" s="27"/>
      <c r="AG96" s="127"/>
      <c r="AH96" s="27"/>
    </row>
    <row r="97" spans="4:34" hidden="1" x14ac:dyDescent="0.35">
      <c r="D97" s="27"/>
      <c r="E97" s="27"/>
      <c r="N97" s="27"/>
      <c r="O97" s="27"/>
      <c r="P97" s="27"/>
      <c r="Z97" s="27"/>
      <c r="AA97" s="27"/>
      <c r="AB97" s="27"/>
      <c r="AF97" s="27"/>
      <c r="AG97" s="127"/>
      <c r="AH97" s="27"/>
    </row>
    <row r="98" spans="4:34" hidden="1" x14ac:dyDescent="0.35">
      <c r="D98" s="27"/>
      <c r="E98" s="27"/>
      <c r="N98" s="27"/>
      <c r="O98" s="27"/>
      <c r="P98" s="27"/>
      <c r="Z98" s="27"/>
      <c r="AA98" s="27"/>
      <c r="AB98" s="27"/>
      <c r="AF98" s="27"/>
      <c r="AG98" s="127"/>
      <c r="AH98" s="27"/>
    </row>
    <row r="99" spans="4:34" hidden="1" x14ac:dyDescent="0.35">
      <c r="D99" s="27"/>
      <c r="E99" s="27"/>
      <c r="N99" s="27"/>
      <c r="O99" s="27"/>
      <c r="P99" s="27"/>
      <c r="Z99" s="27"/>
      <c r="AA99" s="27"/>
      <c r="AB99" s="27"/>
      <c r="AF99" s="27"/>
      <c r="AG99" s="127"/>
      <c r="AH99" s="27"/>
    </row>
    <row r="100" spans="4:34" hidden="1" x14ac:dyDescent="0.35">
      <c r="D100" s="27"/>
      <c r="E100" s="27"/>
      <c r="N100" s="27"/>
      <c r="O100" s="27"/>
      <c r="P100" s="27"/>
      <c r="Z100" s="27"/>
      <c r="AA100" s="27"/>
      <c r="AB100" s="27"/>
      <c r="AF100" s="27"/>
      <c r="AG100" s="127"/>
      <c r="AH100" s="27"/>
    </row>
    <row r="101" spans="4:34" hidden="1" x14ac:dyDescent="0.35">
      <c r="D101" s="27"/>
      <c r="E101" s="27"/>
      <c r="N101" s="27"/>
      <c r="O101" s="27"/>
      <c r="P101" s="27"/>
      <c r="Z101" s="27"/>
      <c r="AA101" s="27"/>
      <c r="AB101" s="27"/>
      <c r="AF101" s="27"/>
      <c r="AG101" s="127"/>
      <c r="AH101" s="27"/>
    </row>
    <row r="102" spans="4:34" hidden="1" x14ac:dyDescent="0.35">
      <c r="D102" s="27"/>
      <c r="E102" s="27"/>
      <c r="N102" s="27"/>
      <c r="O102" s="27"/>
      <c r="P102" s="27"/>
      <c r="Z102" s="27"/>
      <c r="AA102" s="27"/>
      <c r="AB102" s="27"/>
      <c r="AF102" s="27"/>
      <c r="AG102" s="127"/>
      <c r="AH102" s="27"/>
    </row>
    <row r="103" spans="4:34" hidden="1" x14ac:dyDescent="0.35">
      <c r="D103" s="27"/>
      <c r="E103" s="27"/>
      <c r="N103" s="27"/>
      <c r="O103" s="27"/>
      <c r="P103" s="27"/>
      <c r="Z103" s="27"/>
      <c r="AA103" s="27"/>
      <c r="AB103" s="27"/>
      <c r="AF103" s="27"/>
      <c r="AG103" s="127"/>
      <c r="AH103" s="27"/>
    </row>
    <row r="104" spans="4:34" hidden="1" x14ac:dyDescent="0.35">
      <c r="D104" s="27"/>
      <c r="E104" s="27"/>
      <c r="N104" s="27"/>
      <c r="O104" s="27"/>
      <c r="P104" s="27"/>
      <c r="Z104" s="27"/>
      <c r="AA104" s="27"/>
      <c r="AB104" s="27"/>
      <c r="AF104" s="27"/>
      <c r="AG104" s="127"/>
      <c r="AH104" s="27"/>
    </row>
    <row r="105" spans="4:34" hidden="1" x14ac:dyDescent="0.35">
      <c r="D105" s="27"/>
      <c r="E105" s="27"/>
      <c r="N105" s="27"/>
      <c r="O105" s="27"/>
      <c r="P105" s="27"/>
      <c r="Z105" s="27"/>
      <c r="AA105" s="27"/>
      <c r="AB105" s="27"/>
      <c r="AF105" s="27"/>
      <c r="AG105" s="127"/>
      <c r="AH105" s="27"/>
    </row>
    <row r="106" spans="4:34" hidden="1" x14ac:dyDescent="0.35">
      <c r="D106" s="27"/>
      <c r="E106" s="27"/>
      <c r="N106" s="27"/>
      <c r="O106" s="27"/>
      <c r="P106" s="27"/>
      <c r="Z106" s="27"/>
      <c r="AA106" s="27"/>
      <c r="AB106" s="27"/>
      <c r="AF106" s="27"/>
      <c r="AG106" s="127"/>
      <c r="AH106" s="27"/>
    </row>
    <row r="107" spans="4:34" hidden="1" x14ac:dyDescent="0.35">
      <c r="D107" s="27"/>
      <c r="E107" s="27"/>
      <c r="N107" s="27"/>
      <c r="O107" s="27"/>
      <c r="P107" s="27"/>
      <c r="Z107" s="27"/>
      <c r="AA107" s="27"/>
      <c r="AB107" s="27"/>
      <c r="AF107" s="27"/>
      <c r="AG107" s="127"/>
      <c r="AH107" s="27"/>
    </row>
    <row r="108" spans="4:34" hidden="1" x14ac:dyDescent="0.35">
      <c r="D108" s="27"/>
      <c r="E108" s="27"/>
      <c r="N108" s="27"/>
      <c r="O108" s="27"/>
      <c r="P108" s="27"/>
      <c r="Z108" s="27"/>
      <c r="AA108" s="27"/>
      <c r="AB108" s="27"/>
      <c r="AF108" s="27"/>
      <c r="AG108" s="127"/>
      <c r="AH108" s="27"/>
    </row>
    <row r="109" spans="4:34" hidden="1" x14ac:dyDescent="0.35">
      <c r="D109" s="27"/>
      <c r="E109" s="27"/>
      <c r="N109" s="27"/>
      <c r="O109" s="27"/>
      <c r="P109" s="27"/>
      <c r="Z109" s="27"/>
      <c r="AA109" s="27"/>
      <c r="AB109" s="27"/>
      <c r="AF109" s="27"/>
      <c r="AG109" s="127"/>
      <c r="AH109" s="27"/>
    </row>
    <row r="110" spans="4:34" hidden="1" x14ac:dyDescent="0.35">
      <c r="D110" s="27"/>
      <c r="E110" s="27"/>
      <c r="N110" s="27"/>
      <c r="O110" s="27"/>
      <c r="P110" s="27"/>
      <c r="Z110" s="27"/>
      <c r="AA110" s="27"/>
      <c r="AB110" s="27"/>
      <c r="AF110" s="27"/>
      <c r="AG110" s="127"/>
      <c r="AH110" s="27"/>
    </row>
    <row r="111" spans="4:34" hidden="1" x14ac:dyDescent="0.35">
      <c r="D111" s="27"/>
      <c r="E111" s="27"/>
      <c r="N111" s="27"/>
      <c r="O111" s="27"/>
      <c r="P111" s="27"/>
      <c r="Z111" s="27"/>
      <c r="AA111" s="27"/>
      <c r="AB111" s="27"/>
      <c r="AF111" s="27"/>
      <c r="AG111" s="127"/>
      <c r="AH111" s="27"/>
    </row>
    <row r="112" spans="4:34" hidden="1" x14ac:dyDescent="0.35">
      <c r="D112" s="27"/>
      <c r="E112" s="27"/>
      <c r="N112" s="27"/>
      <c r="O112" s="27"/>
      <c r="P112" s="27"/>
      <c r="Z112" s="27"/>
      <c r="AA112" s="27"/>
      <c r="AB112" s="27"/>
      <c r="AF112" s="27"/>
      <c r="AG112" s="127"/>
      <c r="AH112" s="27"/>
    </row>
    <row r="113" spans="4:34" hidden="1" x14ac:dyDescent="0.35">
      <c r="D113" s="27"/>
      <c r="E113" s="27"/>
      <c r="N113" s="27"/>
      <c r="O113" s="27"/>
      <c r="P113" s="27"/>
      <c r="Z113" s="27"/>
      <c r="AA113" s="27"/>
      <c r="AB113" s="27"/>
      <c r="AF113" s="27"/>
      <c r="AG113" s="127"/>
      <c r="AH113" s="27"/>
    </row>
    <row r="114" spans="4:34" hidden="1" x14ac:dyDescent="0.35">
      <c r="D114" s="27"/>
      <c r="E114" s="27"/>
      <c r="N114" s="27"/>
      <c r="O114" s="27"/>
      <c r="P114" s="27"/>
      <c r="Z114" s="27"/>
      <c r="AA114" s="27"/>
      <c r="AB114" s="27"/>
      <c r="AF114" s="27"/>
      <c r="AG114" s="127"/>
      <c r="AH114" s="27"/>
    </row>
    <row r="115" spans="4:34" hidden="1" x14ac:dyDescent="0.35">
      <c r="D115" s="27"/>
      <c r="E115" s="27"/>
      <c r="N115" s="27"/>
      <c r="O115" s="27"/>
      <c r="P115" s="27"/>
      <c r="Z115" s="27"/>
      <c r="AA115" s="27"/>
      <c r="AB115" s="27"/>
      <c r="AF115" s="27"/>
      <c r="AG115" s="127"/>
      <c r="AH115" s="27"/>
    </row>
    <row r="116" spans="4:34" hidden="1" x14ac:dyDescent="0.35">
      <c r="D116" s="27"/>
      <c r="E116" s="27"/>
      <c r="N116" s="27"/>
      <c r="O116" s="27"/>
      <c r="P116" s="27"/>
      <c r="Z116" s="27"/>
      <c r="AA116" s="27"/>
      <c r="AB116" s="27"/>
      <c r="AF116" s="27"/>
      <c r="AG116" s="127"/>
      <c r="AH116" s="27"/>
    </row>
    <row r="117" spans="4:34" hidden="1" x14ac:dyDescent="0.35">
      <c r="D117" s="27"/>
      <c r="E117" s="27"/>
      <c r="N117" s="27"/>
      <c r="O117" s="27"/>
      <c r="P117" s="27"/>
      <c r="Z117" s="27"/>
      <c r="AA117" s="27"/>
      <c r="AB117" s="27"/>
      <c r="AF117" s="27"/>
      <c r="AG117" s="127"/>
      <c r="AH117" s="27"/>
    </row>
    <row r="118" spans="4:34" hidden="1" x14ac:dyDescent="0.35">
      <c r="D118" s="27"/>
      <c r="E118" s="27"/>
      <c r="N118" s="27"/>
      <c r="O118" s="27"/>
      <c r="P118" s="27"/>
      <c r="Z118" s="27"/>
      <c r="AA118" s="27"/>
      <c r="AB118" s="27"/>
      <c r="AF118" s="27"/>
      <c r="AG118" s="127"/>
      <c r="AH118" s="27"/>
    </row>
    <row r="119" spans="4:34" hidden="1" x14ac:dyDescent="0.35">
      <c r="D119" s="27"/>
      <c r="E119" s="27"/>
      <c r="N119" s="27"/>
      <c r="O119" s="27"/>
      <c r="P119" s="27"/>
      <c r="Z119" s="27"/>
      <c r="AA119" s="27"/>
      <c r="AB119" s="27"/>
      <c r="AF119" s="27"/>
      <c r="AG119" s="127"/>
      <c r="AH119" s="27"/>
    </row>
    <row r="120" spans="4:34" hidden="1" x14ac:dyDescent="0.35">
      <c r="D120" s="27"/>
      <c r="E120" s="27"/>
      <c r="N120" s="27"/>
      <c r="O120" s="27"/>
      <c r="P120" s="27"/>
      <c r="Z120" s="27"/>
      <c r="AA120" s="27"/>
      <c r="AB120" s="27"/>
      <c r="AF120" s="27"/>
      <c r="AG120" s="127"/>
      <c r="AH120" s="27"/>
    </row>
    <row r="121" spans="4:34" hidden="1" x14ac:dyDescent="0.35">
      <c r="D121" s="27"/>
      <c r="E121" s="27"/>
      <c r="N121" s="27"/>
      <c r="O121" s="27"/>
      <c r="P121" s="27"/>
      <c r="Z121" s="27"/>
      <c r="AA121" s="27"/>
      <c r="AB121" s="27"/>
      <c r="AF121" s="27"/>
      <c r="AG121" s="127"/>
      <c r="AH121" s="27"/>
    </row>
    <row r="122" spans="4:34" hidden="1" x14ac:dyDescent="0.35">
      <c r="D122" s="27"/>
      <c r="E122" s="27"/>
      <c r="N122" s="27"/>
      <c r="O122" s="27"/>
      <c r="P122" s="27"/>
      <c r="Z122" s="27"/>
      <c r="AA122" s="27"/>
      <c r="AB122" s="27"/>
      <c r="AF122" s="27"/>
      <c r="AG122" s="127"/>
      <c r="AH122" s="27"/>
    </row>
    <row r="123" spans="4:34" hidden="1" x14ac:dyDescent="0.35">
      <c r="D123" s="27"/>
      <c r="E123" s="27"/>
      <c r="N123" s="27"/>
      <c r="O123" s="27"/>
      <c r="P123" s="27"/>
      <c r="Z123" s="27"/>
      <c r="AA123" s="27"/>
      <c r="AB123" s="27"/>
      <c r="AF123" s="27"/>
      <c r="AG123" s="127"/>
      <c r="AH123" s="27"/>
    </row>
    <row r="124" spans="4:34" hidden="1" x14ac:dyDescent="0.35">
      <c r="D124" s="27"/>
      <c r="E124" s="27"/>
      <c r="N124" s="27"/>
      <c r="O124" s="27"/>
      <c r="P124" s="27"/>
      <c r="Z124" s="27"/>
      <c r="AA124" s="27"/>
      <c r="AB124" s="27"/>
      <c r="AF124" s="27"/>
      <c r="AG124" s="127"/>
      <c r="AH124" s="27"/>
    </row>
    <row r="125" spans="4:34" hidden="1" x14ac:dyDescent="0.35">
      <c r="D125" s="27"/>
      <c r="E125" s="27"/>
      <c r="N125" s="27"/>
      <c r="O125" s="27"/>
      <c r="P125" s="27"/>
      <c r="Z125" s="27"/>
      <c r="AA125" s="27"/>
      <c r="AB125" s="27"/>
      <c r="AF125" s="27"/>
      <c r="AG125" s="127"/>
      <c r="AH125" s="27"/>
    </row>
    <row r="126" spans="4:34" hidden="1" x14ac:dyDescent="0.35">
      <c r="D126" s="27"/>
      <c r="E126" s="27"/>
      <c r="N126" s="27"/>
      <c r="O126" s="27"/>
      <c r="P126" s="27"/>
      <c r="Z126" s="27"/>
      <c r="AA126" s="27"/>
      <c r="AB126" s="27"/>
      <c r="AF126" s="27"/>
      <c r="AG126" s="127"/>
      <c r="AH126" s="27"/>
    </row>
    <row r="127" spans="4:34" hidden="1" x14ac:dyDescent="0.35">
      <c r="D127" s="27"/>
      <c r="E127" s="27"/>
      <c r="N127" s="27"/>
      <c r="O127" s="27"/>
      <c r="P127" s="27"/>
      <c r="Z127" s="27"/>
      <c r="AA127" s="27"/>
      <c r="AB127" s="27"/>
      <c r="AF127" s="27"/>
      <c r="AG127" s="127"/>
      <c r="AH127" s="27"/>
    </row>
    <row r="128" spans="4:34" hidden="1" x14ac:dyDescent="0.35">
      <c r="D128" s="27"/>
      <c r="E128" s="27"/>
      <c r="N128" s="27"/>
      <c r="O128" s="27"/>
      <c r="P128" s="27"/>
      <c r="Z128" s="27"/>
      <c r="AA128" s="27"/>
      <c r="AB128" s="27"/>
      <c r="AF128" s="27"/>
      <c r="AG128" s="127"/>
      <c r="AH128" s="27"/>
    </row>
    <row r="129" spans="4:34" hidden="1" x14ac:dyDescent="0.35">
      <c r="D129" s="27"/>
      <c r="E129" s="27"/>
      <c r="N129" s="27"/>
      <c r="O129" s="27"/>
      <c r="P129" s="27"/>
      <c r="Z129" s="27"/>
      <c r="AA129" s="27"/>
      <c r="AB129" s="27"/>
      <c r="AF129" s="27"/>
      <c r="AG129" s="127"/>
      <c r="AH129" s="27"/>
    </row>
    <row r="130" spans="4:34" hidden="1" x14ac:dyDescent="0.35">
      <c r="D130" s="27"/>
      <c r="E130" s="27"/>
      <c r="N130" s="27"/>
      <c r="O130" s="27"/>
      <c r="P130" s="27"/>
      <c r="Z130" s="27"/>
      <c r="AA130" s="27"/>
      <c r="AB130" s="27"/>
      <c r="AF130" s="27"/>
      <c r="AG130" s="127"/>
      <c r="AH130" s="27"/>
    </row>
    <row r="131" spans="4:34" hidden="1" x14ac:dyDescent="0.35">
      <c r="D131" s="27"/>
      <c r="E131" s="27"/>
      <c r="N131" s="27"/>
      <c r="O131" s="27"/>
      <c r="P131" s="27"/>
      <c r="Z131" s="27"/>
      <c r="AA131" s="27"/>
      <c r="AB131" s="27"/>
      <c r="AF131" s="27"/>
      <c r="AG131" s="127"/>
      <c r="AH131" s="27"/>
    </row>
    <row r="132" spans="4:34" hidden="1" x14ac:dyDescent="0.35">
      <c r="D132" s="27"/>
      <c r="E132" s="27"/>
      <c r="N132" s="27"/>
      <c r="O132" s="27"/>
      <c r="P132" s="27"/>
      <c r="Z132" s="27"/>
      <c r="AA132" s="27"/>
      <c r="AB132" s="27"/>
      <c r="AF132" s="27"/>
      <c r="AG132" s="127"/>
      <c r="AH132" s="27"/>
    </row>
    <row r="133" spans="4:34" hidden="1" x14ac:dyDescent="0.35">
      <c r="D133" s="27"/>
      <c r="E133" s="27"/>
      <c r="N133" s="27"/>
      <c r="O133" s="27"/>
      <c r="P133" s="27"/>
      <c r="Z133" s="27"/>
      <c r="AA133" s="27"/>
      <c r="AB133" s="27"/>
      <c r="AF133" s="27"/>
      <c r="AG133" s="127"/>
      <c r="AH133" s="27"/>
    </row>
    <row r="134" spans="4:34" hidden="1" x14ac:dyDescent="0.35">
      <c r="D134" s="27"/>
      <c r="E134" s="27"/>
      <c r="N134" s="27"/>
      <c r="O134" s="27"/>
      <c r="P134" s="27"/>
      <c r="Z134" s="27"/>
      <c r="AA134" s="27"/>
      <c r="AB134" s="27"/>
      <c r="AF134" s="27"/>
      <c r="AG134" s="127"/>
      <c r="AH134" s="27"/>
    </row>
    <row r="135" spans="4:34" hidden="1" x14ac:dyDescent="0.35">
      <c r="D135" s="27"/>
      <c r="E135" s="27"/>
      <c r="N135" s="27"/>
      <c r="O135" s="27"/>
      <c r="P135" s="27"/>
      <c r="Z135" s="27"/>
      <c r="AA135" s="27"/>
      <c r="AB135" s="27"/>
      <c r="AF135" s="27"/>
      <c r="AG135" s="127"/>
      <c r="AH135" s="27"/>
    </row>
    <row r="136" spans="4:34" hidden="1" x14ac:dyDescent="0.35">
      <c r="D136" s="27"/>
      <c r="E136" s="27"/>
      <c r="N136" s="27"/>
      <c r="O136" s="27"/>
      <c r="P136" s="27"/>
      <c r="Z136" s="27"/>
      <c r="AA136" s="27"/>
      <c r="AB136" s="27"/>
      <c r="AF136" s="27"/>
      <c r="AG136" s="127"/>
      <c r="AH136" s="27"/>
    </row>
    <row r="137" spans="4:34" hidden="1" x14ac:dyDescent="0.35">
      <c r="D137" s="27"/>
      <c r="E137" s="27"/>
      <c r="N137" s="27"/>
      <c r="O137" s="27"/>
      <c r="P137" s="27"/>
      <c r="Z137" s="27"/>
      <c r="AA137" s="27"/>
      <c r="AB137" s="27"/>
      <c r="AF137" s="27"/>
      <c r="AG137" s="127"/>
      <c r="AH137" s="27"/>
    </row>
    <row r="138" spans="4:34" hidden="1" x14ac:dyDescent="0.35">
      <c r="D138" s="27"/>
      <c r="E138" s="27"/>
      <c r="N138" s="27"/>
      <c r="O138" s="27"/>
      <c r="P138" s="27"/>
      <c r="Z138" s="27"/>
      <c r="AA138" s="27"/>
      <c r="AB138" s="27"/>
      <c r="AF138" s="27"/>
      <c r="AG138" s="127"/>
      <c r="AH138" s="27"/>
    </row>
    <row r="139" spans="4:34" hidden="1" x14ac:dyDescent="0.35">
      <c r="D139" s="27"/>
      <c r="E139" s="27"/>
      <c r="N139" s="27"/>
      <c r="O139" s="27"/>
      <c r="P139" s="27"/>
      <c r="Z139" s="27"/>
      <c r="AA139" s="27"/>
      <c r="AB139" s="27"/>
      <c r="AF139" s="27"/>
      <c r="AG139" s="127"/>
      <c r="AH139" s="27"/>
    </row>
    <row r="140" spans="4:34" hidden="1" x14ac:dyDescent="0.35">
      <c r="D140" s="27"/>
      <c r="E140" s="27"/>
      <c r="N140" s="27"/>
      <c r="O140" s="27"/>
      <c r="P140" s="27"/>
      <c r="Z140" s="27"/>
      <c r="AA140" s="27"/>
      <c r="AB140" s="27"/>
      <c r="AF140" s="27"/>
      <c r="AG140" s="127"/>
      <c r="AH140" s="27"/>
    </row>
    <row r="141" spans="4:34" hidden="1" x14ac:dyDescent="0.35">
      <c r="D141" s="27"/>
      <c r="E141" s="27"/>
      <c r="N141" s="27"/>
      <c r="O141" s="27"/>
      <c r="P141" s="27"/>
      <c r="Z141" s="27"/>
      <c r="AA141" s="27"/>
      <c r="AB141" s="27"/>
      <c r="AF141" s="27"/>
      <c r="AG141" s="127"/>
      <c r="AH141" s="27"/>
    </row>
    <row r="142" spans="4:34" hidden="1" x14ac:dyDescent="0.35">
      <c r="D142" s="27"/>
      <c r="E142" s="27"/>
      <c r="N142" s="27"/>
      <c r="O142" s="27"/>
      <c r="P142" s="27"/>
      <c r="Z142" s="27"/>
      <c r="AA142" s="27"/>
      <c r="AB142" s="27"/>
      <c r="AF142" s="27"/>
      <c r="AG142" s="127"/>
      <c r="AH142" s="27"/>
    </row>
    <row r="143" spans="4:34" hidden="1" x14ac:dyDescent="0.35">
      <c r="D143" s="27"/>
      <c r="E143" s="27"/>
      <c r="N143" s="27"/>
      <c r="O143" s="27"/>
      <c r="P143" s="27"/>
      <c r="Z143" s="27"/>
      <c r="AA143" s="27"/>
      <c r="AB143" s="27"/>
      <c r="AF143" s="27"/>
      <c r="AG143" s="127"/>
      <c r="AH143" s="27"/>
    </row>
    <row r="144" spans="4:34" hidden="1" x14ac:dyDescent="0.35">
      <c r="D144" s="27"/>
      <c r="E144" s="27"/>
      <c r="N144" s="27"/>
      <c r="O144" s="27"/>
      <c r="P144" s="27"/>
      <c r="Z144" s="27"/>
      <c r="AA144" s="27"/>
      <c r="AB144" s="27"/>
      <c r="AF144" s="27"/>
      <c r="AG144" s="127"/>
      <c r="AH144" s="27"/>
    </row>
    <row r="145" spans="4:34" hidden="1" x14ac:dyDescent="0.35">
      <c r="D145" s="27"/>
      <c r="E145" s="27"/>
      <c r="N145" s="27"/>
      <c r="O145" s="27"/>
      <c r="P145" s="27"/>
      <c r="Z145" s="27"/>
      <c r="AA145" s="27"/>
      <c r="AB145" s="27"/>
      <c r="AF145" s="27"/>
      <c r="AG145" s="127"/>
      <c r="AH145" s="27"/>
    </row>
    <row r="146" spans="4:34" hidden="1" x14ac:dyDescent="0.35">
      <c r="D146" s="27"/>
      <c r="E146" s="27"/>
      <c r="N146" s="27"/>
      <c r="O146" s="27"/>
      <c r="P146" s="27"/>
      <c r="Z146" s="27"/>
      <c r="AA146" s="27"/>
      <c r="AB146" s="27"/>
      <c r="AF146" s="27"/>
      <c r="AG146" s="127"/>
      <c r="AH146" s="27"/>
    </row>
    <row r="147" spans="4:34" hidden="1" x14ac:dyDescent="0.35">
      <c r="D147" s="27"/>
      <c r="E147" s="27"/>
      <c r="N147" s="27"/>
      <c r="O147" s="27"/>
      <c r="P147" s="27"/>
      <c r="Z147" s="27"/>
      <c r="AA147" s="27"/>
      <c r="AB147" s="27"/>
      <c r="AF147" s="27"/>
      <c r="AG147" s="127"/>
      <c r="AH147" s="27"/>
    </row>
    <row r="148" spans="4:34" hidden="1" x14ac:dyDescent="0.35">
      <c r="D148" s="27"/>
      <c r="E148" s="27"/>
      <c r="N148" s="27"/>
      <c r="O148" s="27"/>
      <c r="P148" s="27"/>
      <c r="Z148" s="27"/>
      <c r="AA148" s="27"/>
      <c r="AB148" s="27"/>
      <c r="AF148" s="27"/>
      <c r="AG148" s="127"/>
      <c r="AH148" s="27"/>
    </row>
    <row r="149" spans="4:34" hidden="1" x14ac:dyDescent="0.35">
      <c r="D149" s="27"/>
      <c r="E149" s="27"/>
      <c r="N149" s="27"/>
      <c r="O149" s="27"/>
      <c r="P149" s="27"/>
      <c r="Z149" s="27"/>
      <c r="AA149" s="27"/>
      <c r="AB149" s="27"/>
      <c r="AF149" s="27"/>
      <c r="AG149" s="127"/>
      <c r="AH149" s="27"/>
    </row>
    <row r="150" spans="4:34" hidden="1" x14ac:dyDescent="0.35">
      <c r="D150" s="27"/>
      <c r="E150" s="27"/>
      <c r="N150" s="27"/>
      <c r="O150" s="27"/>
      <c r="P150" s="27"/>
      <c r="Z150" s="27"/>
      <c r="AA150" s="27"/>
      <c r="AB150" s="27"/>
      <c r="AF150" s="27"/>
      <c r="AG150" s="127"/>
      <c r="AH150" s="27"/>
    </row>
    <row r="151" spans="4:34" hidden="1" x14ac:dyDescent="0.35">
      <c r="D151" s="27"/>
      <c r="E151" s="27"/>
      <c r="N151" s="27"/>
      <c r="O151" s="27"/>
      <c r="P151" s="27"/>
      <c r="Z151" s="27"/>
      <c r="AA151" s="27"/>
      <c r="AB151" s="27"/>
      <c r="AF151" s="27"/>
      <c r="AG151" s="127"/>
      <c r="AH151" s="27"/>
    </row>
    <row r="152" spans="4:34" hidden="1" x14ac:dyDescent="0.35">
      <c r="D152" s="27"/>
      <c r="E152" s="27"/>
      <c r="N152" s="27"/>
      <c r="O152" s="27"/>
      <c r="P152" s="27"/>
      <c r="Z152" s="27"/>
      <c r="AA152" s="27"/>
      <c r="AB152" s="27"/>
      <c r="AF152" s="27"/>
      <c r="AG152" s="127"/>
      <c r="AH152" s="27"/>
    </row>
    <row r="153" spans="4:34" hidden="1" x14ac:dyDescent="0.35">
      <c r="D153" s="27"/>
      <c r="E153" s="27"/>
      <c r="N153" s="27"/>
      <c r="O153" s="27"/>
      <c r="P153" s="27"/>
      <c r="Z153" s="27"/>
      <c r="AA153" s="27"/>
      <c r="AB153" s="27"/>
      <c r="AF153" s="27"/>
      <c r="AG153" s="127"/>
      <c r="AH153" s="27"/>
    </row>
    <row r="154" spans="4:34" hidden="1" x14ac:dyDescent="0.35">
      <c r="D154" s="27"/>
      <c r="E154" s="27"/>
      <c r="N154" s="27"/>
      <c r="O154" s="27"/>
      <c r="P154" s="27"/>
      <c r="Z154" s="27"/>
      <c r="AA154" s="27"/>
      <c r="AB154" s="27"/>
      <c r="AF154" s="27"/>
      <c r="AG154" s="127"/>
      <c r="AH154" s="27"/>
    </row>
    <row r="155" spans="4:34" hidden="1" x14ac:dyDescent="0.35">
      <c r="D155" s="27"/>
      <c r="E155" s="27"/>
      <c r="N155" s="27"/>
      <c r="O155" s="27"/>
      <c r="P155" s="27"/>
      <c r="Z155" s="27"/>
      <c r="AA155" s="27"/>
      <c r="AB155" s="27"/>
      <c r="AF155" s="27"/>
      <c r="AG155" s="127"/>
      <c r="AH155" s="27"/>
    </row>
    <row r="156" spans="4:34" hidden="1" x14ac:dyDescent="0.35">
      <c r="D156" s="27"/>
      <c r="E156" s="27"/>
      <c r="N156" s="27"/>
      <c r="O156" s="27"/>
      <c r="P156" s="27"/>
      <c r="Z156" s="27"/>
      <c r="AA156" s="27"/>
      <c r="AB156" s="27"/>
      <c r="AF156" s="27"/>
      <c r="AG156" s="127"/>
      <c r="AH156" s="27"/>
    </row>
    <row r="157" spans="4:34" hidden="1" x14ac:dyDescent="0.35">
      <c r="D157" s="27"/>
      <c r="E157" s="27"/>
      <c r="N157" s="27"/>
      <c r="O157" s="27"/>
      <c r="P157" s="27"/>
      <c r="Z157" s="27"/>
      <c r="AA157" s="27"/>
      <c r="AB157" s="27"/>
      <c r="AF157" s="27"/>
      <c r="AG157" s="127"/>
      <c r="AH157" s="27"/>
    </row>
    <row r="158" spans="4:34" hidden="1" x14ac:dyDescent="0.35">
      <c r="D158" s="27"/>
      <c r="E158" s="27"/>
      <c r="N158" s="27"/>
      <c r="O158" s="27"/>
      <c r="P158" s="27"/>
      <c r="Z158" s="27"/>
      <c r="AA158" s="27"/>
      <c r="AB158" s="27"/>
      <c r="AF158" s="27"/>
      <c r="AG158" s="127"/>
      <c r="AH158" s="27"/>
    </row>
    <row r="159" spans="4:34" hidden="1" x14ac:dyDescent="0.35">
      <c r="D159" s="27"/>
      <c r="E159" s="27"/>
      <c r="N159" s="27"/>
      <c r="O159" s="27"/>
      <c r="P159" s="27"/>
      <c r="Z159" s="27"/>
      <c r="AA159" s="27"/>
      <c r="AB159" s="27"/>
      <c r="AF159" s="27"/>
      <c r="AG159" s="127"/>
      <c r="AH159" s="27"/>
    </row>
    <row r="160" spans="4:34" hidden="1" x14ac:dyDescent="0.35">
      <c r="D160" s="27"/>
      <c r="E160" s="27"/>
      <c r="N160" s="27"/>
      <c r="O160" s="27"/>
      <c r="P160" s="27"/>
      <c r="Z160" s="27"/>
      <c r="AA160" s="27"/>
      <c r="AB160" s="27"/>
      <c r="AF160" s="27"/>
      <c r="AG160" s="127"/>
      <c r="AH160" s="27"/>
    </row>
    <row r="161" spans="4:34" hidden="1" x14ac:dyDescent="0.35">
      <c r="D161" s="27"/>
      <c r="E161" s="27"/>
      <c r="N161" s="27"/>
      <c r="O161" s="27"/>
      <c r="P161" s="27"/>
      <c r="Z161" s="27"/>
      <c r="AA161" s="27"/>
      <c r="AB161" s="27"/>
      <c r="AF161" s="27"/>
      <c r="AG161" s="127"/>
      <c r="AH161" s="27"/>
    </row>
    <row r="162" spans="4:34" hidden="1" x14ac:dyDescent="0.35">
      <c r="D162" s="27"/>
      <c r="E162" s="27"/>
      <c r="N162" s="27"/>
      <c r="O162" s="27"/>
      <c r="P162" s="27"/>
      <c r="Z162" s="27"/>
      <c r="AA162" s="27"/>
      <c r="AB162" s="27"/>
      <c r="AF162" s="27"/>
      <c r="AG162" s="127"/>
      <c r="AH162" s="27"/>
    </row>
    <row r="163" spans="4:34" hidden="1" x14ac:dyDescent="0.35">
      <c r="D163" s="27"/>
      <c r="E163" s="27"/>
      <c r="N163" s="27"/>
      <c r="O163" s="27"/>
      <c r="P163" s="27"/>
      <c r="Z163" s="27"/>
      <c r="AA163" s="27"/>
      <c r="AB163" s="27"/>
      <c r="AF163" s="27"/>
      <c r="AG163" s="127"/>
      <c r="AH163" s="27"/>
    </row>
    <row r="164" spans="4:34" hidden="1" x14ac:dyDescent="0.35">
      <c r="D164" s="27"/>
      <c r="E164" s="27"/>
      <c r="N164" s="27"/>
      <c r="O164" s="27"/>
      <c r="P164" s="27"/>
      <c r="Z164" s="27"/>
      <c r="AA164" s="27"/>
      <c r="AB164" s="27"/>
      <c r="AF164" s="27"/>
      <c r="AG164" s="127"/>
      <c r="AH164" s="27"/>
    </row>
    <row r="165" spans="4:34" hidden="1" x14ac:dyDescent="0.35">
      <c r="D165" s="27"/>
      <c r="E165" s="27"/>
      <c r="N165" s="27"/>
      <c r="O165" s="27"/>
      <c r="P165" s="27"/>
      <c r="Z165" s="27"/>
      <c r="AA165" s="27"/>
      <c r="AB165" s="27"/>
      <c r="AF165" s="27"/>
      <c r="AG165" s="127"/>
      <c r="AH165" s="27"/>
    </row>
    <row r="166" spans="4:34" hidden="1" x14ac:dyDescent="0.35">
      <c r="D166" s="27"/>
      <c r="E166" s="27"/>
      <c r="N166" s="27"/>
      <c r="O166" s="27"/>
      <c r="P166" s="27"/>
      <c r="Z166" s="27"/>
      <c r="AA166" s="27"/>
      <c r="AB166" s="27"/>
      <c r="AF166" s="27"/>
      <c r="AG166" s="127"/>
      <c r="AH166" s="27"/>
    </row>
    <row r="167" spans="4:34" hidden="1" x14ac:dyDescent="0.35">
      <c r="D167" s="27"/>
      <c r="E167" s="27"/>
      <c r="N167" s="27"/>
      <c r="O167" s="27"/>
      <c r="P167" s="27"/>
      <c r="Z167" s="27"/>
      <c r="AA167" s="27"/>
      <c r="AB167" s="27"/>
      <c r="AF167" s="27"/>
      <c r="AG167" s="127"/>
      <c r="AH167" s="27"/>
    </row>
    <row r="168" spans="4:34" hidden="1" x14ac:dyDescent="0.35">
      <c r="D168" s="27"/>
      <c r="E168" s="27"/>
      <c r="N168" s="27"/>
      <c r="O168" s="27"/>
      <c r="P168" s="27"/>
      <c r="Z168" s="27"/>
      <c r="AA168" s="27"/>
      <c r="AB168" s="27"/>
      <c r="AF168" s="27"/>
      <c r="AG168" s="127"/>
      <c r="AH168" s="27"/>
    </row>
    <row r="169" spans="4:34" hidden="1" x14ac:dyDescent="0.35">
      <c r="D169" s="27"/>
      <c r="E169" s="27"/>
      <c r="N169" s="27"/>
      <c r="O169" s="27"/>
      <c r="P169" s="27"/>
      <c r="Z169" s="27"/>
      <c r="AA169" s="27"/>
      <c r="AB169" s="27"/>
      <c r="AF169" s="27"/>
      <c r="AG169" s="127"/>
      <c r="AH169" s="27"/>
    </row>
    <row r="170" spans="4:34" hidden="1" x14ac:dyDescent="0.35">
      <c r="D170" s="27"/>
      <c r="E170" s="27"/>
      <c r="N170" s="27"/>
      <c r="O170" s="27"/>
      <c r="P170" s="27"/>
      <c r="Z170" s="27"/>
      <c r="AA170" s="27"/>
      <c r="AB170" s="27"/>
      <c r="AF170" s="27"/>
      <c r="AG170" s="127"/>
      <c r="AH170" s="27"/>
    </row>
    <row r="171" spans="4:34" hidden="1" x14ac:dyDescent="0.35">
      <c r="D171" s="27"/>
      <c r="E171" s="27"/>
      <c r="N171" s="27"/>
      <c r="O171" s="27"/>
      <c r="P171" s="27"/>
      <c r="Z171" s="27"/>
      <c r="AA171" s="27"/>
      <c r="AB171" s="27"/>
      <c r="AF171" s="27"/>
      <c r="AG171" s="127"/>
      <c r="AH171" s="27"/>
    </row>
    <row r="172" spans="4:34" hidden="1" x14ac:dyDescent="0.35">
      <c r="D172" s="27"/>
      <c r="E172" s="27"/>
      <c r="N172" s="27"/>
      <c r="O172" s="27"/>
      <c r="P172" s="27"/>
      <c r="Z172" s="27"/>
      <c r="AA172" s="27"/>
      <c r="AB172" s="27"/>
      <c r="AF172" s="27"/>
      <c r="AG172" s="127"/>
      <c r="AH172" s="27"/>
    </row>
    <row r="173" spans="4:34" hidden="1" x14ac:dyDescent="0.35">
      <c r="D173" s="27"/>
      <c r="E173" s="27"/>
      <c r="N173" s="27"/>
      <c r="O173" s="27"/>
      <c r="P173" s="27"/>
      <c r="Z173" s="27"/>
      <c r="AA173" s="27"/>
      <c r="AB173" s="27"/>
      <c r="AF173" s="27"/>
      <c r="AG173" s="127"/>
      <c r="AH173" s="27"/>
    </row>
    <row r="174" spans="4:34" hidden="1" x14ac:dyDescent="0.35">
      <c r="D174" s="27"/>
      <c r="E174" s="27"/>
      <c r="N174" s="27"/>
      <c r="O174" s="27"/>
      <c r="P174" s="27"/>
      <c r="Z174" s="27"/>
      <c r="AA174" s="27"/>
      <c r="AB174" s="27"/>
      <c r="AF174" s="27"/>
      <c r="AG174" s="127"/>
      <c r="AH174" s="27"/>
    </row>
    <row r="175" spans="4:34" hidden="1" x14ac:dyDescent="0.35">
      <c r="D175" s="27"/>
      <c r="E175" s="27"/>
      <c r="N175" s="27"/>
      <c r="O175" s="27"/>
      <c r="P175" s="27"/>
      <c r="Z175" s="27"/>
      <c r="AA175" s="27"/>
      <c r="AB175" s="27"/>
      <c r="AF175" s="27"/>
      <c r="AG175" s="127"/>
      <c r="AH175" s="27"/>
    </row>
    <row r="176" spans="4:34" hidden="1" x14ac:dyDescent="0.35">
      <c r="D176" s="27"/>
      <c r="E176" s="27"/>
      <c r="N176" s="27"/>
      <c r="O176" s="27"/>
      <c r="P176" s="27"/>
      <c r="Z176" s="27"/>
      <c r="AA176" s="27"/>
      <c r="AB176" s="27"/>
      <c r="AF176" s="27"/>
      <c r="AG176" s="127"/>
      <c r="AH176" s="27"/>
    </row>
    <row r="177" spans="4:34" hidden="1" x14ac:dyDescent="0.35">
      <c r="D177" s="27"/>
      <c r="E177" s="27"/>
      <c r="N177" s="27"/>
      <c r="O177" s="27"/>
      <c r="P177" s="27"/>
      <c r="Z177" s="27"/>
      <c r="AA177" s="27"/>
      <c r="AB177" s="27"/>
      <c r="AF177" s="27"/>
      <c r="AG177" s="127"/>
      <c r="AH177" s="27"/>
    </row>
    <row r="178" spans="4:34" hidden="1" x14ac:dyDescent="0.35">
      <c r="D178" s="27"/>
      <c r="E178" s="27"/>
      <c r="N178" s="27"/>
      <c r="O178" s="27"/>
      <c r="P178" s="27"/>
      <c r="Z178" s="27"/>
      <c r="AA178" s="27"/>
      <c r="AB178" s="27"/>
      <c r="AF178" s="27"/>
      <c r="AG178" s="127"/>
      <c r="AH178" s="27"/>
    </row>
    <row r="179" spans="4:34" hidden="1" x14ac:dyDescent="0.35">
      <c r="D179" s="27"/>
      <c r="E179" s="27"/>
      <c r="N179" s="27"/>
      <c r="O179" s="27"/>
      <c r="P179" s="27"/>
      <c r="Z179" s="27"/>
      <c r="AA179" s="27"/>
      <c r="AB179" s="27"/>
      <c r="AF179" s="27"/>
      <c r="AG179" s="127"/>
      <c r="AH179" s="27"/>
    </row>
    <row r="180" spans="4:34" hidden="1" x14ac:dyDescent="0.35">
      <c r="D180" s="27"/>
      <c r="E180" s="27"/>
      <c r="N180" s="27"/>
      <c r="O180" s="27"/>
      <c r="P180" s="27"/>
      <c r="Z180" s="27"/>
      <c r="AA180" s="27"/>
      <c r="AB180" s="27"/>
      <c r="AF180" s="27"/>
      <c r="AG180" s="127"/>
      <c r="AH180" s="27"/>
    </row>
    <row r="181" spans="4:34" hidden="1" x14ac:dyDescent="0.35">
      <c r="D181" s="27"/>
      <c r="E181" s="27"/>
      <c r="N181" s="27"/>
      <c r="O181" s="27"/>
      <c r="P181" s="27"/>
      <c r="Z181" s="27"/>
      <c r="AA181" s="27"/>
      <c r="AB181" s="27"/>
      <c r="AF181" s="27"/>
      <c r="AG181" s="127"/>
      <c r="AH181" s="27"/>
    </row>
    <row r="182" spans="4:34" hidden="1" x14ac:dyDescent="0.35">
      <c r="D182" s="27"/>
      <c r="E182" s="27"/>
      <c r="N182" s="27"/>
      <c r="O182" s="27"/>
      <c r="P182" s="27"/>
      <c r="Z182" s="27"/>
      <c r="AA182" s="27"/>
      <c r="AB182" s="27"/>
      <c r="AF182" s="27"/>
      <c r="AG182" s="127"/>
      <c r="AH182" s="27"/>
    </row>
    <row r="183" spans="4:34" hidden="1" x14ac:dyDescent="0.35">
      <c r="D183" s="27"/>
      <c r="E183" s="27"/>
      <c r="N183" s="27"/>
      <c r="O183" s="27"/>
      <c r="P183" s="27"/>
      <c r="Z183" s="27"/>
      <c r="AA183" s="27"/>
      <c r="AB183" s="27"/>
      <c r="AF183" s="27"/>
      <c r="AG183" s="127"/>
      <c r="AH183" s="27"/>
    </row>
    <row r="184" spans="4:34" hidden="1" x14ac:dyDescent="0.35">
      <c r="D184" s="27"/>
      <c r="E184" s="27"/>
      <c r="N184" s="27"/>
      <c r="O184" s="27"/>
      <c r="P184" s="27"/>
      <c r="Z184" s="27"/>
      <c r="AA184" s="27"/>
      <c r="AB184" s="27"/>
      <c r="AF184" s="27"/>
      <c r="AG184" s="127"/>
      <c r="AH184" s="27"/>
    </row>
    <row r="185" spans="4:34" hidden="1" x14ac:dyDescent="0.35">
      <c r="D185" s="27"/>
      <c r="E185" s="27"/>
      <c r="N185" s="27"/>
      <c r="O185" s="27"/>
      <c r="P185" s="27"/>
      <c r="Z185" s="27"/>
      <c r="AA185" s="27"/>
      <c r="AB185" s="27"/>
      <c r="AF185" s="27"/>
      <c r="AG185" s="127"/>
      <c r="AH185" s="27"/>
    </row>
    <row r="186" spans="4:34" hidden="1" x14ac:dyDescent="0.35">
      <c r="D186" s="27"/>
      <c r="E186" s="27"/>
      <c r="N186" s="27"/>
      <c r="O186" s="27"/>
      <c r="P186" s="27"/>
      <c r="Z186" s="27"/>
      <c r="AA186" s="27"/>
      <c r="AB186" s="27"/>
      <c r="AF186" s="27"/>
      <c r="AG186" s="127"/>
      <c r="AH186" s="27"/>
    </row>
    <row r="187" spans="4:34" hidden="1" x14ac:dyDescent="0.35">
      <c r="D187" s="27"/>
      <c r="E187" s="27"/>
      <c r="N187" s="27"/>
      <c r="O187" s="27"/>
      <c r="P187" s="27"/>
      <c r="Z187" s="27"/>
      <c r="AA187" s="27"/>
      <c r="AB187" s="27"/>
      <c r="AF187" s="27"/>
      <c r="AG187" s="127"/>
      <c r="AH187" s="27"/>
    </row>
    <row r="188" spans="4:34" hidden="1" x14ac:dyDescent="0.35">
      <c r="D188" s="27"/>
      <c r="E188" s="27"/>
      <c r="N188" s="27"/>
      <c r="O188" s="27"/>
      <c r="P188" s="27"/>
      <c r="Z188" s="27"/>
      <c r="AA188" s="27"/>
      <c r="AB188" s="27"/>
      <c r="AF188" s="27"/>
      <c r="AG188" s="127"/>
      <c r="AH188" s="27"/>
    </row>
    <row r="189" spans="4:34" hidden="1" x14ac:dyDescent="0.35">
      <c r="D189" s="27"/>
      <c r="E189" s="27"/>
      <c r="N189" s="27"/>
      <c r="O189" s="27"/>
      <c r="P189" s="27"/>
      <c r="Z189" s="27"/>
      <c r="AA189" s="27"/>
      <c r="AB189" s="27"/>
      <c r="AF189" s="27"/>
      <c r="AG189" s="127"/>
      <c r="AH189" s="27"/>
    </row>
    <row r="190" spans="4:34" hidden="1" x14ac:dyDescent="0.35">
      <c r="D190" s="27"/>
      <c r="E190" s="27"/>
      <c r="N190" s="27"/>
      <c r="O190" s="27"/>
      <c r="P190" s="27"/>
      <c r="Z190" s="27"/>
      <c r="AA190" s="27"/>
      <c r="AB190" s="27"/>
      <c r="AF190" s="27"/>
      <c r="AG190" s="127"/>
      <c r="AH190" s="27"/>
    </row>
    <row r="191" spans="4:34" hidden="1" x14ac:dyDescent="0.35">
      <c r="D191" s="27"/>
      <c r="E191" s="27"/>
      <c r="N191" s="27"/>
      <c r="O191" s="27"/>
      <c r="P191" s="27"/>
      <c r="Z191" s="27"/>
      <c r="AA191" s="27"/>
      <c r="AB191" s="27"/>
      <c r="AF191" s="27"/>
      <c r="AG191" s="127"/>
      <c r="AH191" s="27"/>
    </row>
    <row r="192" spans="4:34" hidden="1" x14ac:dyDescent="0.35">
      <c r="D192" s="27"/>
      <c r="E192" s="27"/>
      <c r="N192" s="27"/>
      <c r="O192" s="27"/>
      <c r="P192" s="27"/>
      <c r="Z192" s="27"/>
      <c r="AA192" s="27"/>
      <c r="AB192" s="27"/>
      <c r="AF192" s="27"/>
      <c r="AG192" s="127"/>
      <c r="AH192" s="27"/>
    </row>
    <row r="193" spans="4:34" hidden="1" x14ac:dyDescent="0.35">
      <c r="D193" s="27"/>
      <c r="E193" s="27"/>
      <c r="N193" s="27"/>
      <c r="O193" s="27"/>
      <c r="P193" s="27"/>
      <c r="Z193" s="27"/>
      <c r="AA193" s="27"/>
      <c r="AB193" s="27"/>
      <c r="AF193" s="27"/>
      <c r="AG193" s="127"/>
      <c r="AH193" s="27"/>
    </row>
    <row r="194" spans="4:34" hidden="1" x14ac:dyDescent="0.35">
      <c r="D194" s="27"/>
      <c r="E194" s="27"/>
      <c r="N194" s="27"/>
      <c r="O194" s="27"/>
      <c r="P194" s="27"/>
      <c r="Z194" s="27"/>
      <c r="AA194" s="27"/>
      <c r="AB194" s="27"/>
      <c r="AF194" s="27"/>
      <c r="AG194" s="127"/>
      <c r="AH194" s="27"/>
    </row>
    <row r="195" spans="4:34" hidden="1" x14ac:dyDescent="0.35">
      <c r="D195" s="27"/>
      <c r="E195" s="27"/>
      <c r="N195" s="27"/>
      <c r="O195" s="27"/>
      <c r="P195" s="27"/>
      <c r="Z195" s="27"/>
      <c r="AA195" s="27"/>
      <c r="AB195" s="27"/>
      <c r="AF195" s="27"/>
      <c r="AG195" s="127"/>
      <c r="AH195" s="27"/>
    </row>
    <row r="196" spans="4:34" hidden="1" x14ac:dyDescent="0.35">
      <c r="D196" s="27"/>
      <c r="E196" s="27"/>
      <c r="N196" s="27"/>
      <c r="O196" s="27"/>
      <c r="P196" s="27"/>
      <c r="Z196" s="27"/>
      <c r="AA196" s="27"/>
      <c r="AB196" s="27"/>
      <c r="AF196" s="27"/>
      <c r="AG196" s="127"/>
      <c r="AH196" s="27"/>
    </row>
    <row r="197" spans="4:34" hidden="1" x14ac:dyDescent="0.35">
      <c r="D197" s="27"/>
      <c r="E197" s="27"/>
      <c r="N197" s="27"/>
      <c r="O197" s="27"/>
      <c r="P197" s="27"/>
      <c r="Z197" s="27"/>
      <c r="AA197" s="27"/>
      <c r="AB197" s="27"/>
      <c r="AF197" s="27"/>
      <c r="AG197" s="127"/>
      <c r="AH197" s="27"/>
    </row>
    <row r="198" spans="4:34" hidden="1" x14ac:dyDescent="0.35">
      <c r="D198" s="27"/>
      <c r="E198" s="27"/>
      <c r="N198" s="27"/>
      <c r="O198" s="27"/>
      <c r="P198" s="27"/>
      <c r="Z198" s="27"/>
      <c r="AA198" s="27"/>
      <c r="AB198" s="27"/>
      <c r="AF198" s="27"/>
      <c r="AG198" s="127"/>
      <c r="AH198" s="27"/>
    </row>
    <row r="199" spans="4:34" hidden="1" x14ac:dyDescent="0.35">
      <c r="D199" s="27"/>
      <c r="E199" s="27"/>
      <c r="N199" s="27"/>
      <c r="O199" s="27"/>
      <c r="P199" s="27"/>
      <c r="Z199" s="27"/>
      <c r="AA199" s="27"/>
      <c r="AB199" s="27"/>
      <c r="AF199" s="27"/>
      <c r="AG199" s="127"/>
      <c r="AH199" s="27"/>
    </row>
    <row r="200" spans="4:34" hidden="1" x14ac:dyDescent="0.35">
      <c r="D200" s="27"/>
      <c r="E200" s="27"/>
      <c r="N200" s="27"/>
      <c r="O200" s="27"/>
      <c r="P200" s="27"/>
      <c r="Z200" s="27"/>
      <c r="AA200" s="27"/>
      <c r="AB200" s="27"/>
      <c r="AF200" s="27"/>
      <c r="AG200" s="127"/>
      <c r="AH200" s="27"/>
    </row>
    <row r="201" spans="4:34" hidden="1" x14ac:dyDescent="0.35">
      <c r="D201" s="27"/>
      <c r="E201" s="27"/>
      <c r="N201" s="27"/>
      <c r="O201" s="27"/>
      <c r="P201" s="27"/>
      <c r="Z201" s="27"/>
      <c r="AA201" s="27"/>
      <c r="AB201" s="27"/>
      <c r="AF201" s="27"/>
      <c r="AG201" s="127"/>
      <c r="AH201" s="27"/>
    </row>
    <row r="202" spans="4:34" hidden="1" x14ac:dyDescent="0.35">
      <c r="D202" s="27"/>
      <c r="E202" s="27"/>
      <c r="N202" s="27"/>
      <c r="O202" s="27"/>
      <c r="P202" s="27"/>
      <c r="Z202" s="27"/>
      <c r="AA202" s="27"/>
      <c r="AB202" s="27"/>
      <c r="AF202" s="27"/>
      <c r="AG202" s="127"/>
      <c r="AH202" s="27"/>
    </row>
    <row r="203" spans="4:34" hidden="1" x14ac:dyDescent="0.35">
      <c r="D203" s="27"/>
      <c r="E203" s="27"/>
      <c r="N203" s="27"/>
      <c r="O203" s="27"/>
      <c r="P203" s="27"/>
      <c r="Z203" s="27"/>
      <c r="AA203" s="27"/>
      <c r="AB203" s="27"/>
      <c r="AF203" s="27"/>
      <c r="AG203" s="127"/>
      <c r="AH203" s="27"/>
    </row>
    <row r="204" spans="4:34" hidden="1" x14ac:dyDescent="0.35">
      <c r="D204" s="27"/>
      <c r="E204" s="27"/>
      <c r="N204" s="27"/>
      <c r="O204" s="27"/>
      <c r="P204" s="27"/>
      <c r="Z204" s="27"/>
      <c r="AA204" s="27"/>
      <c r="AB204" s="27"/>
      <c r="AF204" s="27"/>
      <c r="AG204" s="127"/>
      <c r="AH204" s="27"/>
    </row>
    <row r="205" spans="4:34" hidden="1" x14ac:dyDescent="0.35">
      <c r="D205" s="27"/>
      <c r="E205" s="27"/>
      <c r="N205" s="27"/>
      <c r="O205" s="27"/>
      <c r="P205" s="27"/>
      <c r="Z205" s="27"/>
      <c r="AA205" s="27"/>
      <c r="AB205" s="27"/>
      <c r="AF205" s="27"/>
      <c r="AG205" s="127"/>
      <c r="AH205" s="27"/>
    </row>
    <row r="206" spans="4:34" hidden="1" x14ac:dyDescent="0.35">
      <c r="D206" s="27"/>
      <c r="E206" s="27"/>
      <c r="N206" s="27"/>
      <c r="O206" s="27"/>
      <c r="P206" s="27"/>
      <c r="Z206" s="27"/>
      <c r="AA206" s="27"/>
      <c r="AB206" s="27"/>
      <c r="AF206" s="27"/>
      <c r="AG206" s="127"/>
      <c r="AH206" s="27"/>
    </row>
    <row r="207" spans="4:34" hidden="1" x14ac:dyDescent="0.35">
      <c r="D207" s="27"/>
      <c r="E207" s="27"/>
      <c r="N207" s="27"/>
      <c r="O207" s="27"/>
      <c r="P207" s="27"/>
      <c r="Z207" s="27"/>
      <c r="AA207" s="27"/>
      <c r="AB207" s="27"/>
      <c r="AF207" s="27"/>
      <c r="AG207" s="127"/>
      <c r="AH207" s="27"/>
    </row>
    <row r="208" spans="4:34" hidden="1" x14ac:dyDescent="0.35">
      <c r="D208" s="27"/>
      <c r="E208" s="27"/>
      <c r="N208" s="27"/>
      <c r="O208" s="27"/>
      <c r="P208" s="27"/>
      <c r="Z208" s="27"/>
      <c r="AA208" s="27"/>
      <c r="AB208" s="27"/>
      <c r="AF208" s="27"/>
      <c r="AG208" s="127"/>
      <c r="AH208" s="27"/>
    </row>
    <row r="209" spans="4:34" hidden="1" x14ac:dyDescent="0.35">
      <c r="D209" s="27"/>
      <c r="E209" s="27"/>
      <c r="N209" s="27"/>
      <c r="O209" s="27"/>
      <c r="P209" s="27"/>
      <c r="Z209" s="27"/>
      <c r="AA209" s="27"/>
      <c r="AB209" s="27"/>
      <c r="AF209" s="27"/>
      <c r="AG209" s="127"/>
      <c r="AH209" s="27"/>
    </row>
    <row r="210" spans="4:34" hidden="1" x14ac:dyDescent="0.35">
      <c r="D210" s="27"/>
      <c r="E210" s="27"/>
      <c r="N210" s="27"/>
      <c r="O210" s="27"/>
      <c r="P210" s="27"/>
      <c r="Z210" s="27"/>
      <c r="AA210" s="27"/>
      <c r="AB210" s="27"/>
      <c r="AF210" s="27"/>
      <c r="AG210" s="127"/>
      <c r="AH210" s="27"/>
    </row>
    <row r="211" spans="4:34" hidden="1" x14ac:dyDescent="0.35">
      <c r="D211" s="27"/>
      <c r="E211" s="27"/>
      <c r="N211" s="27"/>
      <c r="O211" s="27"/>
      <c r="P211" s="27"/>
      <c r="Z211" s="27"/>
      <c r="AA211" s="27"/>
      <c r="AB211" s="27"/>
      <c r="AF211" s="27"/>
      <c r="AG211" s="127"/>
      <c r="AH211" s="27"/>
    </row>
    <row r="212" spans="4:34" hidden="1" x14ac:dyDescent="0.35">
      <c r="D212" s="27"/>
      <c r="E212" s="27"/>
      <c r="N212" s="27"/>
      <c r="O212" s="27"/>
      <c r="P212" s="27"/>
      <c r="Z212" s="27"/>
      <c r="AA212" s="27"/>
      <c r="AB212" s="27"/>
      <c r="AF212" s="27"/>
      <c r="AG212" s="127"/>
      <c r="AH212" s="27"/>
    </row>
    <row r="213" spans="4:34" hidden="1" x14ac:dyDescent="0.35">
      <c r="D213" s="27"/>
      <c r="E213" s="27"/>
      <c r="N213" s="27"/>
      <c r="O213" s="27"/>
      <c r="P213" s="27"/>
      <c r="Z213" s="27"/>
      <c r="AA213" s="27"/>
      <c r="AB213" s="27"/>
      <c r="AF213" s="27"/>
      <c r="AG213" s="127"/>
      <c r="AH213" s="27"/>
    </row>
    <row r="214" spans="4:34" hidden="1" x14ac:dyDescent="0.35">
      <c r="D214" s="27"/>
      <c r="E214" s="27"/>
      <c r="N214" s="27"/>
      <c r="O214" s="27"/>
      <c r="P214" s="27"/>
      <c r="Z214" s="27"/>
      <c r="AA214" s="27"/>
      <c r="AB214" s="27"/>
      <c r="AF214" s="27"/>
      <c r="AG214" s="127"/>
      <c r="AH214" s="27"/>
    </row>
    <row r="215" spans="4:34" hidden="1" x14ac:dyDescent="0.35">
      <c r="D215" s="27"/>
      <c r="E215" s="27"/>
      <c r="N215" s="27"/>
      <c r="O215" s="27"/>
      <c r="P215" s="27"/>
      <c r="Z215" s="27"/>
      <c r="AA215" s="27"/>
      <c r="AB215" s="27"/>
      <c r="AF215" s="27"/>
      <c r="AG215" s="127"/>
      <c r="AH215" s="27"/>
    </row>
    <row r="216" spans="4:34" hidden="1" x14ac:dyDescent="0.35">
      <c r="D216" s="27"/>
      <c r="E216" s="27"/>
      <c r="N216" s="27"/>
      <c r="O216" s="27"/>
      <c r="P216" s="27"/>
      <c r="Z216" s="27"/>
      <c r="AA216" s="27"/>
      <c r="AB216" s="27"/>
      <c r="AF216" s="27"/>
      <c r="AG216" s="127"/>
      <c r="AH216" s="27"/>
    </row>
    <row r="217" spans="4:34" hidden="1" x14ac:dyDescent="0.35">
      <c r="D217" s="27"/>
      <c r="E217" s="27"/>
      <c r="N217" s="27"/>
      <c r="O217" s="27"/>
      <c r="P217" s="27"/>
      <c r="Z217" s="27"/>
      <c r="AA217" s="27"/>
      <c r="AB217" s="27"/>
      <c r="AF217" s="27"/>
      <c r="AG217" s="127"/>
      <c r="AH217" s="27"/>
    </row>
    <row r="218" spans="4:34" hidden="1" x14ac:dyDescent="0.35">
      <c r="D218" s="27"/>
      <c r="E218" s="27"/>
      <c r="N218" s="27"/>
      <c r="O218" s="27"/>
      <c r="P218" s="27"/>
      <c r="Z218" s="27"/>
      <c r="AA218" s="27"/>
      <c r="AB218" s="27"/>
      <c r="AF218" s="27"/>
      <c r="AG218" s="127"/>
      <c r="AH218" s="27"/>
    </row>
    <row r="219" spans="4:34" hidden="1" x14ac:dyDescent="0.35">
      <c r="D219" s="27"/>
      <c r="E219" s="27"/>
      <c r="N219" s="27"/>
      <c r="O219" s="27"/>
      <c r="P219" s="27"/>
      <c r="Z219" s="27"/>
      <c r="AA219" s="27"/>
      <c r="AB219" s="27"/>
      <c r="AF219" s="27"/>
      <c r="AG219" s="127"/>
      <c r="AH219" s="27"/>
    </row>
    <row r="220" spans="4:34" hidden="1" x14ac:dyDescent="0.35">
      <c r="D220" s="27"/>
      <c r="E220" s="27"/>
      <c r="N220" s="27"/>
      <c r="O220" s="27"/>
      <c r="P220" s="27"/>
      <c r="Z220" s="27"/>
      <c r="AA220" s="27"/>
      <c r="AB220" s="27"/>
      <c r="AF220" s="27"/>
      <c r="AG220" s="127"/>
      <c r="AH220" s="27"/>
    </row>
    <row r="221" spans="4:34" hidden="1" x14ac:dyDescent="0.35">
      <c r="D221" s="27"/>
      <c r="E221" s="27"/>
      <c r="N221" s="27"/>
      <c r="O221" s="27"/>
      <c r="P221" s="27"/>
      <c r="Z221" s="27"/>
      <c r="AA221" s="27"/>
      <c r="AB221" s="27"/>
      <c r="AF221" s="27"/>
      <c r="AG221" s="127"/>
      <c r="AH221" s="27"/>
    </row>
    <row r="222" spans="4:34" hidden="1" x14ac:dyDescent="0.35">
      <c r="D222" s="27"/>
      <c r="E222" s="27"/>
      <c r="N222" s="27"/>
      <c r="O222" s="27"/>
      <c r="P222" s="27"/>
      <c r="Z222" s="27"/>
      <c r="AA222" s="27"/>
      <c r="AB222" s="27"/>
      <c r="AF222" s="27"/>
      <c r="AG222" s="127"/>
      <c r="AH222" s="27"/>
    </row>
    <row r="223" spans="4:34" hidden="1" x14ac:dyDescent="0.35">
      <c r="D223" s="27"/>
      <c r="E223" s="27"/>
      <c r="N223" s="27"/>
      <c r="O223" s="27"/>
      <c r="P223" s="27"/>
      <c r="Z223" s="27"/>
      <c r="AA223" s="27"/>
      <c r="AB223" s="27"/>
      <c r="AF223" s="27"/>
      <c r="AG223" s="127"/>
      <c r="AH223" s="27"/>
    </row>
    <row r="224" spans="4:34" hidden="1" x14ac:dyDescent="0.35">
      <c r="D224" s="27"/>
      <c r="E224" s="27"/>
      <c r="N224" s="27"/>
      <c r="O224" s="27"/>
      <c r="P224" s="27"/>
      <c r="Z224" s="27"/>
      <c r="AA224" s="27"/>
      <c r="AB224" s="27"/>
      <c r="AF224" s="27"/>
      <c r="AG224" s="127"/>
      <c r="AH224" s="27"/>
    </row>
    <row r="225" spans="4:34" hidden="1" x14ac:dyDescent="0.35">
      <c r="D225" s="27"/>
      <c r="E225" s="27"/>
      <c r="N225" s="27"/>
      <c r="O225" s="27"/>
      <c r="P225" s="27"/>
      <c r="Z225" s="27"/>
      <c r="AA225" s="27"/>
      <c r="AB225" s="27"/>
      <c r="AF225" s="27"/>
      <c r="AG225" s="127"/>
      <c r="AH225" s="27"/>
    </row>
    <row r="226" spans="4:34" hidden="1" x14ac:dyDescent="0.35">
      <c r="D226" s="27"/>
      <c r="E226" s="27"/>
      <c r="N226" s="27"/>
      <c r="O226" s="27"/>
      <c r="P226" s="27"/>
      <c r="Z226" s="27"/>
      <c r="AA226" s="27"/>
      <c r="AB226" s="27"/>
      <c r="AF226" s="27"/>
      <c r="AG226" s="127"/>
      <c r="AH226" s="27"/>
    </row>
    <row r="227" spans="4:34" hidden="1" x14ac:dyDescent="0.35">
      <c r="D227" s="27"/>
      <c r="E227" s="27"/>
      <c r="N227" s="27"/>
      <c r="O227" s="27"/>
      <c r="P227" s="27"/>
      <c r="Z227" s="27"/>
      <c r="AA227" s="27"/>
      <c r="AB227" s="27"/>
      <c r="AF227" s="27"/>
      <c r="AG227" s="127"/>
      <c r="AH227" s="27"/>
    </row>
    <row r="228" spans="4:34" hidden="1" x14ac:dyDescent="0.35">
      <c r="D228" s="27"/>
      <c r="E228" s="27"/>
      <c r="N228" s="27"/>
      <c r="O228" s="27"/>
      <c r="P228" s="27"/>
      <c r="Z228" s="27"/>
      <c r="AA228" s="27"/>
      <c r="AB228" s="27"/>
      <c r="AF228" s="27"/>
      <c r="AG228" s="127"/>
      <c r="AH228" s="27"/>
    </row>
    <row r="229" spans="4:34" hidden="1" x14ac:dyDescent="0.35">
      <c r="D229" s="27"/>
      <c r="E229" s="27"/>
      <c r="N229" s="27"/>
      <c r="O229" s="27"/>
      <c r="P229" s="27"/>
      <c r="Z229" s="27"/>
      <c r="AA229" s="27"/>
      <c r="AB229" s="27"/>
      <c r="AF229" s="27"/>
      <c r="AG229" s="127"/>
      <c r="AH229" s="27"/>
    </row>
    <row r="230" spans="4:34" hidden="1" x14ac:dyDescent="0.35">
      <c r="D230" s="27"/>
      <c r="E230" s="27"/>
      <c r="N230" s="27"/>
      <c r="O230" s="27"/>
      <c r="P230" s="27"/>
      <c r="Z230" s="27"/>
      <c r="AA230" s="27"/>
      <c r="AB230" s="27"/>
      <c r="AF230" s="27"/>
      <c r="AG230" s="127"/>
      <c r="AH230" s="27"/>
    </row>
    <row r="231" spans="4:34" hidden="1" x14ac:dyDescent="0.35">
      <c r="D231" s="27"/>
      <c r="E231" s="27"/>
      <c r="N231" s="27"/>
      <c r="O231" s="27"/>
      <c r="P231" s="27"/>
      <c r="Z231" s="27"/>
      <c r="AA231" s="27"/>
      <c r="AB231" s="27"/>
      <c r="AF231" s="27"/>
      <c r="AG231" s="127"/>
      <c r="AH231" s="27"/>
    </row>
    <row r="232" spans="4:34" hidden="1" x14ac:dyDescent="0.35">
      <c r="D232" s="27"/>
      <c r="E232" s="27"/>
      <c r="N232" s="27"/>
      <c r="O232" s="27"/>
      <c r="P232" s="27"/>
      <c r="Z232" s="27"/>
      <c r="AA232" s="27"/>
      <c r="AB232" s="27"/>
      <c r="AF232" s="27"/>
      <c r="AG232" s="127"/>
      <c r="AH232" s="27"/>
    </row>
    <row r="233" spans="4:34" hidden="1" x14ac:dyDescent="0.35">
      <c r="D233" s="27"/>
      <c r="E233" s="27"/>
      <c r="N233" s="27"/>
      <c r="O233" s="27"/>
      <c r="P233" s="27"/>
      <c r="Z233" s="27"/>
      <c r="AA233" s="27"/>
      <c r="AB233" s="27"/>
      <c r="AF233" s="27"/>
      <c r="AG233" s="127"/>
      <c r="AH233" s="27"/>
    </row>
    <row r="234" spans="4:34" hidden="1" x14ac:dyDescent="0.35">
      <c r="D234" s="27"/>
      <c r="E234" s="27"/>
      <c r="N234" s="27"/>
      <c r="O234" s="27"/>
      <c r="P234" s="27"/>
      <c r="Z234" s="27"/>
      <c r="AA234" s="27"/>
      <c r="AB234" s="27"/>
      <c r="AF234" s="27"/>
      <c r="AG234" s="127"/>
      <c r="AH234" s="27"/>
    </row>
    <row r="235" spans="4:34" hidden="1" x14ac:dyDescent="0.35">
      <c r="D235" s="27"/>
      <c r="E235" s="27"/>
      <c r="N235" s="27"/>
      <c r="O235" s="27"/>
      <c r="P235" s="27"/>
      <c r="Z235" s="27"/>
      <c r="AA235" s="27"/>
      <c r="AB235" s="27"/>
      <c r="AF235" s="27"/>
      <c r="AG235" s="127"/>
      <c r="AH235" s="27"/>
    </row>
    <row r="236" spans="4:34" hidden="1" x14ac:dyDescent="0.35">
      <c r="D236" s="27"/>
      <c r="E236" s="27"/>
      <c r="N236" s="27"/>
      <c r="O236" s="27"/>
      <c r="P236" s="27"/>
      <c r="Z236" s="27"/>
      <c r="AA236" s="27"/>
      <c r="AB236" s="27"/>
      <c r="AF236" s="27"/>
      <c r="AG236" s="127"/>
      <c r="AH236" s="27"/>
    </row>
    <row r="237" spans="4:34" hidden="1" x14ac:dyDescent="0.35">
      <c r="D237" s="27"/>
      <c r="E237" s="27"/>
      <c r="N237" s="27"/>
      <c r="O237" s="27"/>
      <c r="P237" s="27"/>
      <c r="Z237" s="27"/>
      <c r="AA237" s="27"/>
      <c r="AB237" s="27"/>
      <c r="AF237" s="27"/>
      <c r="AG237" s="127"/>
      <c r="AH237" s="27"/>
    </row>
    <row r="238" spans="4:34" hidden="1" x14ac:dyDescent="0.35">
      <c r="D238" s="27"/>
      <c r="E238" s="27"/>
      <c r="N238" s="27"/>
      <c r="O238" s="27"/>
      <c r="P238" s="27"/>
      <c r="Z238" s="27"/>
      <c r="AA238" s="27"/>
      <c r="AB238" s="27"/>
      <c r="AF238" s="27"/>
      <c r="AG238" s="127"/>
      <c r="AH238" s="27"/>
    </row>
    <row r="239" spans="4:34" hidden="1" x14ac:dyDescent="0.35">
      <c r="D239" s="27"/>
      <c r="E239" s="27"/>
      <c r="N239" s="27"/>
      <c r="O239" s="27"/>
      <c r="P239" s="27"/>
      <c r="Z239" s="27"/>
      <c r="AA239" s="27"/>
      <c r="AB239" s="27"/>
      <c r="AF239" s="27"/>
      <c r="AG239" s="127"/>
      <c r="AH239" s="27"/>
    </row>
    <row r="240" spans="4:34" hidden="1" x14ac:dyDescent="0.35">
      <c r="D240" s="27"/>
      <c r="E240" s="27"/>
      <c r="N240" s="27"/>
      <c r="O240" s="27"/>
      <c r="P240" s="27"/>
      <c r="Z240" s="27"/>
      <c r="AA240" s="27"/>
      <c r="AB240" s="27"/>
      <c r="AF240" s="27"/>
      <c r="AG240" s="127"/>
      <c r="AH240" s="27"/>
    </row>
    <row r="241" spans="4:34" hidden="1" x14ac:dyDescent="0.35">
      <c r="D241" s="27"/>
      <c r="E241" s="27"/>
      <c r="N241" s="27"/>
      <c r="O241" s="27"/>
      <c r="P241" s="27"/>
      <c r="Z241" s="27"/>
      <c r="AA241" s="27"/>
      <c r="AB241" s="27"/>
      <c r="AF241" s="27"/>
      <c r="AG241" s="127"/>
      <c r="AH241" s="27"/>
    </row>
    <row r="242" spans="4:34" hidden="1" x14ac:dyDescent="0.35">
      <c r="D242" s="27"/>
      <c r="E242" s="27"/>
      <c r="N242" s="27"/>
      <c r="O242" s="27"/>
      <c r="P242" s="27"/>
      <c r="Z242" s="27"/>
      <c r="AA242" s="27"/>
      <c r="AB242" s="27"/>
      <c r="AF242" s="27"/>
      <c r="AG242" s="127"/>
      <c r="AH242" s="27"/>
    </row>
    <row r="243" spans="4:34" hidden="1" x14ac:dyDescent="0.35">
      <c r="D243" s="27"/>
      <c r="E243" s="27"/>
      <c r="N243" s="27"/>
      <c r="O243" s="27"/>
      <c r="P243" s="27"/>
      <c r="Z243" s="27"/>
      <c r="AA243" s="27"/>
      <c r="AB243" s="27"/>
      <c r="AF243" s="27"/>
      <c r="AG243" s="127"/>
      <c r="AH243" s="27"/>
    </row>
    <row r="244" spans="4:34" hidden="1" x14ac:dyDescent="0.35">
      <c r="D244" s="27"/>
      <c r="E244" s="27"/>
      <c r="N244" s="27"/>
      <c r="O244" s="27"/>
      <c r="P244" s="27"/>
      <c r="Z244" s="27"/>
      <c r="AA244" s="27"/>
      <c r="AB244" s="27"/>
      <c r="AF244" s="27"/>
      <c r="AG244" s="127"/>
      <c r="AH244" s="27"/>
    </row>
    <row r="245" spans="4:34" hidden="1" x14ac:dyDescent="0.35">
      <c r="D245" s="27"/>
      <c r="E245" s="27"/>
      <c r="N245" s="27"/>
      <c r="O245" s="27"/>
      <c r="P245" s="27"/>
      <c r="Z245" s="27"/>
      <c r="AA245" s="27"/>
      <c r="AB245" s="27"/>
      <c r="AF245" s="27"/>
      <c r="AG245" s="127"/>
      <c r="AH245" s="27"/>
    </row>
    <row r="246" spans="4:34" hidden="1" x14ac:dyDescent="0.35">
      <c r="D246" s="27"/>
      <c r="E246" s="27"/>
      <c r="N246" s="27"/>
      <c r="O246" s="27"/>
      <c r="P246" s="27"/>
      <c r="Z246" s="27"/>
      <c r="AA246" s="27"/>
      <c r="AB246" s="27"/>
      <c r="AF246" s="27"/>
      <c r="AG246" s="127"/>
      <c r="AH246" s="27"/>
    </row>
    <row r="247" spans="4:34" hidden="1" x14ac:dyDescent="0.35">
      <c r="D247" s="27"/>
      <c r="E247" s="27"/>
      <c r="N247" s="27"/>
      <c r="O247" s="27"/>
      <c r="P247" s="27"/>
      <c r="Z247" s="27"/>
      <c r="AA247" s="27"/>
      <c r="AB247" s="27"/>
      <c r="AF247" s="27"/>
      <c r="AG247" s="127"/>
      <c r="AH247" s="27"/>
    </row>
    <row r="248" spans="4:34" hidden="1" x14ac:dyDescent="0.35">
      <c r="D248" s="27"/>
      <c r="E248" s="27"/>
      <c r="N248" s="27"/>
      <c r="O248" s="27"/>
      <c r="P248" s="27"/>
      <c r="Z248" s="27"/>
      <c r="AA248" s="27"/>
      <c r="AB248" s="27"/>
      <c r="AF248" s="27"/>
      <c r="AG248" s="127"/>
      <c r="AH248" s="27"/>
    </row>
    <row r="249" spans="4:34" hidden="1" x14ac:dyDescent="0.35">
      <c r="D249" s="27"/>
      <c r="E249" s="27"/>
      <c r="N249" s="27"/>
      <c r="O249" s="27"/>
      <c r="P249" s="27"/>
      <c r="Z249" s="27"/>
      <c r="AA249" s="27"/>
      <c r="AB249" s="27"/>
      <c r="AF249" s="27"/>
      <c r="AG249" s="127"/>
      <c r="AH249" s="27"/>
    </row>
    <row r="250" spans="4:34" hidden="1" x14ac:dyDescent="0.35">
      <c r="D250" s="27"/>
      <c r="E250" s="27"/>
      <c r="N250" s="27"/>
      <c r="O250" s="27"/>
      <c r="P250" s="27"/>
      <c r="Z250" s="27"/>
      <c r="AA250" s="27"/>
      <c r="AB250" s="27"/>
      <c r="AF250" s="27"/>
      <c r="AG250" s="127"/>
      <c r="AH250" s="27"/>
    </row>
    <row r="251" spans="4:34" hidden="1" x14ac:dyDescent="0.35">
      <c r="D251" s="27"/>
      <c r="E251" s="27"/>
      <c r="N251" s="27"/>
      <c r="O251" s="27"/>
      <c r="P251" s="27"/>
      <c r="Z251" s="27"/>
      <c r="AA251" s="27"/>
      <c r="AB251" s="27"/>
      <c r="AF251" s="27"/>
      <c r="AG251" s="127"/>
      <c r="AH251" s="27"/>
    </row>
    <row r="252" spans="4:34" hidden="1" x14ac:dyDescent="0.35">
      <c r="D252" s="27"/>
      <c r="E252" s="27"/>
      <c r="N252" s="27"/>
      <c r="O252" s="27"/>
      <c r="P252" s="27"/>
      <c r="Z252" s="27"/>
      <c r="AA252" s="27"/>
      <c r="AB252" s="27"/>
      <c r="AF252" s="27"/>
      <c r="AG252" s="127"/>
      <c r="AH252" s="27"/>
    </row>
    <row r="253" spans="4:34" hidden="1" x14ac:dyDescent="0.35">
      <c r="D253" s="27"/>
      <c r="E253" s="27"/>
      <c r="N253" s="27"/>
      <c r="O253" s="27"/>
      <c r="P253" s="27"/>
      <c r="Z253" s="27"/>
      <c r="AA253" s="27"/>
      <c r="AB253" s="27"/>
      <c r="AF253" s="27"/>
      <c r="AG253" s="127"/>
      <c r="AH253" s="27"/>
    </row>
    <row r="254" spans="4:34" hidden="1" x14ac:dyDescent="0.35">
      <c r="D254" s="27"/>
      <c r="E254" s="27"/>
      <c r="N254" s="27"/>
      <c r="O254" s="27"/>
      <c r="P254" s="27"/>
      <c r="Z254" s="27"/>
      <c r="AA254" s="27"/>
      <c r="AB254" s="27"/>
      <c r="AF254" s="27"/>
      <c r="AG254" s="127"/>
      <c r="AH254" s="27"/>
    </row>
    <row r="255" spans="4:34" hidden="1" x14ac:dyDescent="0.35">
      <c r="D255" s="27"/>
      <c r="E255" s="27"/>
      <c r="N255" s="27"/>
      <c r="O255" s="27"/>
      <c r="P255" s="27"/>
      <c r="Z255" s="27"/>
      <c r="AA255" s="27"/>
      <c r="AB255" s="27"/>
      <c r="AF255" s="27"/>
      <c r="AG255" s="127"/>
      <c r="AH255" s="27"/>
    </row>
    <row r="256" spans="4:34" hidden="1" x14ac:dyDescent="0.35">
      <c r="D256" s="27"/>
      <c r="E256" s="27"/>
      <c r="N256" s="27"/>
      <c r="O256" s="27"/>
      <c r="P256" s="27"/>
      <c r="Z256" s="27"/>
      <c r="AA256" s="27"/>
      <c r="AB256" s="27"/>
      <c r="AF256" s="27"/>
      <c r="AG256" s="127"/>
      <c r="AH256" s="27"/>
    </row>
    <row r="257" spans="4:34" hidden="1" x14ac:dyDescent="0.35">
      <c r="D257" s="27"/>
      <c r="E257" s="27"/>
      <c r="N257" s="27"/>
      <c r="O257" s="27"/>
      <c r="P257" s="27"/>
      <c r="Z257" s="27"/>
      <c r="AA257" s="27"/>
      <c r="AB257" s="27"/>
      <c r="AF257" s="27"/>
      <c r="AG257" s="127"/>
      <c r="AH257" s="27"/>
    </row>
    <row r="258" spans="4:34" hidden="1" x14ac:dyDescent="0.35">
      <c r="D258" s="27"/>
      <c r="E258" s="27"/>
      <c r="N258" s="27"/>
      <c r="O258" s="27"/>
      <c r="P258" s="27"/>
      <c r="Z258" s="27"/>
      <c r="AA258" s="27"/>
      <c r="AB258" s="27"/>
      <c r="AF258" s="27"/>
      <c r="AG258" s="127"/>
      <c r="AH258" s="27"/>
    </row>
    <row r="259" spans="4:34" hidden="1" x14ac:dyDescent="0.35">
      <c r="D259" s="27"/>
      <c r="E259" s="27"/>
      <c r="N259" s="27"/>
      <c r="O259" s="27"/>
      <c r="P259" s="27"/>
      <c r="Z259" s="27"/>
      <c r="AA259" s="27"/>
      <c r="AB259" s="27"/>
      <c r="AF259" s="27"/>
      <c r="AG259" s="127"/>
      <c r="AH259" s="27"/>
    </row>
    <row r="260" spans="4:34" hidden="1" x14ac:dyDescent="0.35">
      <c r="D260" s="27"/>
      <c r="E260" s="27"/>
      <c r="N260" s="27"/>
      <c r="O260" s="27"/>
      <c r="P260" s="27"/>
      <c r="Z260" s="27"/>
      <c r="AA260" s="27"/>
      <c r="AB260" s="27"/>
      <c r="AF260" s="27"/>
      <c r="AG260" s="127"/>
      <c r="AH260" s="27"/>
    </row>
    <row r="261" spans="4:34" hidden="1" x14ac:dyDescent="0.35">
      <c r="D261" s="27"/>
      <c r="E261" s="27"/>
      <c r="N261" s="27"/>
      <c r="O261" s="27"/>
      <c r="P261" s="27"/>
      <c r="Z261" s="27"/>
      <c r="AA261" s="27"/>
      <c r="AB261" s="27"/>
      <c r="AF261" s="27"/>
      <c r="AG261" s="127"/>
      <c r="AH261" s="27"/>
    </row>
    <row r="262" spans="4:34" hidden="1" x14ac:dyDescent="0.35">
      <c r="D262" s="27"/>
      <c r="E262" s="27"/>
      <c r="N262" s="27"/>
      <c r="O262" s="27"/>
      <c r="P262" s="27"/>
      <c r="Z262" s="27"/>
      <c r="AA262" s="27"/>
      <c r="AB262" s="27"/>
      <c r="AF262" s="27"/>
      <c r="AG262" s="127"/>
      <c r="AH262" s="27"/>
    </row>
    <row r="263" spans="4:34" hidden="1" x14ac:dyDescent="0.35">
      <c r="D263" s="27"/>
      <c r="E263" s="27"/>
      <c r="N263" s="27"/>
      <c r="O263" s="27"/>
      <c r="P263" s="27"/>
      <c r="Z263" s="27"/>
      <c r="AA263" s="27"/>
      <c r="AB263" s="27"/>
      <c r="AF263" s="27"/>
      <c r="AG263" s="127"/>
      <c r="AH263" s="27"/>
    </row>
    <row r="264" spans="4:34" hidden="1" x14ac:dyDescent="0.35">
      <c r="D264" s="27"/>
      <c r="E264" s="27"/>
      <c r="N264" s="27"/>
      <c r="O264" s="27"/>
      <c r="P264" s="27"/>
      <c r="Z264" s="27"/>
      <c r="AA264" s="27"/>
      <c r="AB264" s="27"/>
      <c r="AF264" s="27"/>
      <c r="AG264" s="127"/>
      <c r="AH264" s="27"/>
    </row>
    <row r="265" spans="4:34" hidden="1" x14ac:dyDescent="0.35">
      <c r="D265" s="27"/>
      <c r="E265" s="27"/>
      <c r="N265" s="27"/>
      <c r="O265" s="27"/>
      <c r="P265" s="27"/>
      <c r="Z265" s="27"/>
      <c r="AA265" s="27"/>
      <c r="AB265" s="27"/>
      <c r="AF265" s="27"/>
      <c r="AG265" s="127"/>
      <c r="AH265" s="27"/>
    </row>
    <row r="266" spans="4:34" hidden="1" x14ac:dyDescent="0.35">
      <c r="D266" s="27"/>
      <c r="E266" s="27"/>
      <c r="N266" s="27"/>
      <c r="O266" s="27"/>
      <c r="P266" s="27"/>
      <c r="Z266" s="27"/>
      <c r="AA266" s="27"/>
      <c r="AB266" s="27"/>
      <c r="AF266" s="27"/>
      <c r="AG266" s="127"/>
      <c r="AH266" s="27"/>
    </row>
    <row r="267" spans="4:34" hidden="1" x14ac:dyDescent="0.35">
      <c r="D267" s="27"/>
      <c r="E267" s="27"/>
      <c r="N267" s="27"/>
      <c r="O267" s="27"/>
      <c r="P267" s="27"/>
      <c r="Z267" s="27"/>
      <c r="AA267" s="27"/>
      <c r="AB267" s="27"/>
      <c r="AF267" s="27"/>
      <c r="AG267" s="127"/>
      <c r="AH267" s="27"/>
    </row>
    <row r="268" spans="4:34" hidden="1" x14ac:dyDescent="0.35">
      <c r="D268" s="27"/>
      <c r="E268" s="27"/>
      <c r="N268" s="27"/>
      <c r="O268" s="27"/>
      <c r="P268" s="27"/>
      <c r="Z268" s="27"/>
      <c r="AA268" s="27"/>
      <c r="AB268" s="27"/>
      <c r="AF268" s="27"/>
      <c r="AG268" s="127"/>
      <c r="AH268" s="27"/>
    </row>
    <row r="269" spans="4:34" hidden="1" x14ac:dyDescent="0.35">
      <c r="D269" s="27"/>
      <c r="E269" s="27"/>
      <c r="N269" s="27"/>
      <c r="O269" s="27"/>
      <c r="P269" s="27"/>
      <c r="Z269" s="27"/>
      <c r="AA269" s="27"/>
      <c r="AB269" s="27"/>
      <c r="AF269" s="27"/>
      <c r="AG269" s="127"/>
      <c r="AH269" s="27"/>
    </row>
    <row r="270" spans="4:34" hidden="1" x14ac:dyDescent="0.35">
      <c r="D270" s="27"/>
      <c r="E270" s="27"/>
      <c r="N270" s="27"/>
      <c r="O270" s="27"/>
      <c r="P270" s="27"/>
      <c r="Z270" s="27"/>
      <c r="AA270" s="27"/>
      <c r="AB270" s="27"/>
      <c r="AF270" s="27"/>
      <c r="AG270" s="127"/>
      <c r="AH270" s="27"/>
    </row>
    <row r="271" spans="4:34" hidden="1" x14ac:dyDescent="0.35">
      <c r="D271" s="27"/>
      <c r="E271" s="27"/>
      <c r="N271" s="27"/>
      <c r="O271" s="27"/>
      <c r="P271" s="27"/>
      <c r="Z271" s="27"/>
      <c r="AA271" s="27"/>
      <c r="AB271" s="27"/>
      <c r="AF271" s="27"/>
      <c r="AG271" s="127"/>
      <c r="AH271" s="27"/>
    </row>
    <row r="272" spans="4:34" hidden="1" x14ac:dyDescent="0.35">
      <c r="D272" s="27"/>
      <c r="E272" s="27"/>
      <c r="N272" s="27"/>
      <c r="O272" s="27"/>
      <c r="P272" s="27"/>
      <c r="Z272" s="27"/>
      <c r="AA272" s="27"/>
      <c r="AB272" s="27"/>
      <c r="AF272" s="27"/>
      <c r="AG272" s="127"/>
      <c r="AH272" s="27"/>
    </row>
    <row r="273" spans="4:34" hidden="1" x14ac:dyDescent="0.35">
      <c r="D273" s="27"/>
      <c r="E273" s="27"/>
      <c r="N273" s="27"/>
      <c r="O273" s="27"/>
      <c r="P273" s="27"/>
      <c r="Z273" s="27"/>
      <c r="AA273" s="27"/>
      <c r="AB273" s="27"/>
      <c r="AF273" s="27"/>
      <c r="AG273" s="127"/>
      <c r="AH273" s="27"/>
    </row>
    <row r="274" spans="4:34" hidden="1" x14ac:dyDescent="0.35">
      <c r="D274" s="27"/>
      <c r="E274" s="27"/>
      <c r="N274" s="27"/>
      <c r="O274" s="27"/>
      <c r="P274" s="27"/>
      <c r="Z274" s="27"/>
      <c r="AA274" s="27"/>
      <c r="AB274" s="27"/>
      <c r="AF274" s="27"/>
      <c r="AG274" s="127"/>
      <c r="AH274" s="27"/>
    </row>
    <row r="275" spans="4:34" hidden="1" x14ac:dyDescent="0.35">
      <c r="D275" s="27"/>
      <c r="E275" s="27"/>
      <c r="N275" s="27"/>
      <c r="O275" s="27"/>
      <c r="P275" s="27"/>
      <c r="Z275" s="27"/>
      <c r="AA275" s="27"/>
      <c r="AB275" s="27"/>
      <c r="AF275" s="27"/>
      <c r="AG275" s="127"/>
      <c r="AH275" s="27"/>
    </row>
    <row r="276" spans="4:34" hidden="1" x14ac:dyDescent="0.35">
      <c r="D276" s="27"/>
      <c r="E276" s="27"/>
      <c r="N276" s="27"/>
      <c r="O276" s="27"/>
      <c r="P276" s="27"/>
      <c r="Z276" s="27"/>
      <c r="AA276" s="27"/>
      <c r="AB276" s="27"/>
      <c r="AF276" s="27"/>
      <c r="AG276" s="127"/>
      <c r="AH276" s="27"/>
    </row>
    <row r="277" spans="4:34" hidden="1" x14ac:dyDescent="0.35">
      <c r="D277" s="27"/>
      <c r="E277" s="27"/>
      <c r="N277" s="27"/>
      <c r="O277" s="27"/>
      <c r="P277" s="27"/>
      <c r="Z277" s="27"/>
      <c r="AA277" s="27"/>
      <c r="AB277" s="27"/>
      <c r="AF277" s="27"/>
      <c r="AG277" s="127"/>
      <c r="AH277" s="27"/>
    </row>
    <row r="278" spans="4:34" hidden="1" x14ac:dyDescent="0.35">
      <c r="D278" s="27"/>
      <c r="E278" s="27"/>
      <c r="N278" s="27"/>
      <c r="O278" s="27"/>
      <c r="P278" s="27"/>
      <c r="Z278" s="27"/>
      <c r="AA278" s="27"/>
      <c r="AB278" s="27"/>
      <c r="AF278" s="27"/>
      <c r="AG278" s="127"/>
      <c r="AH278" s="27"/>
    </row>
    <row r="279" spans="4:34" hidden="1" x14ac:dyDescent="0.35">
      <c r="D279" s="27"/>
      <c r="E279" s="27"/>
      <c r="N279" s="27"/>
      <c r="O279" s="27"/>
      <c r="P279" s="27"/>
      <c r="Z279" s="27"/>
      <c r="AA279" s="27"/>
      <c r="AB279" s="27"/>
      <c r="AF279" s="27"/>
      <c r="AG279" s="127"/>
      <c r="AH279" s="27"/>
    </row>
    <row r="280" spans="4:34" hidden="1" x14ac:dyDescent="0.35">
      <c r="D280" s="27"/>
      <c r="E280" s="27"/>
      <c r="N280" s="27"/>
      <c r="O280" s="27"/>
      <c r="P280" s="27"/>
      <c r="Z280" s="27"/>
      <c r="AA280" s="27"/>
      <c r="AB280" s="27"/>
      <c r="AF280" s="27"/>
      <c r="AG280" s="127"/>
      <c r="AH280" s="27"/>
    </row>
    <row r="281" spans="4:34" hidden="1" x14ac:dyDescent="0.35">
      <c r="D281" s="27"/>
      <c r="E281" s="27"/>
      <c r="N281" s="27"/>
      <c r="O281" s="27"/>
      <c r="P281" s="27"/>
      <c r="Z281" s="27"/>
      <c r="AA281" s="27"/>
      <c r="AB281" s="27"/>
      <c r="AF281" s="27"/>
      <c r="AG281" s="127"/>
      <c r="AH281" s="27"/>
    </row>
    <row r="282" spans="4:34" hidden="1" x14ac:dyDescent="0.35">
      <c r="D282" s="27"/>
      <c r="E282" s="27"/>
      <c r="N282" s="27"/>
      <c r="O282" s="27"/>
      <c r="P282" s="27"/>
      <c r="Z282" s="27"/>
      <c r="AA282" s="27"/>
      <c r="AB282" s="27"/>
      <c r="AF282" s="27"/>
      <c r="AG282" s="127"/>
      <c r="AH282" s="27"/>
    </row>
    <row r="283" spans="4:34" hidden="1" x14ac:dyDescent="0.35">
      <c r="D283" s="27"/>
      <c r="E283" s="27"/>
      <c r="N283" s="27"/>
      <c r="O283" s="27"/>
      <c r="P283" s="27"/>
      <c r="Z283" s="27"/>
      <c r="AA283" s="27"/>
      <c r="AB283" s="27"/>
      <c r="AF283" s="27"/>
      <c r="AG283" s="127"/>
      <c r="AH283" s="27"/>
    </row>
    <row r="284" spans="4:34" hidden="1" x14ac:dyDescent="0.35">
      <c r="D284" s="27"/>
      <c r="E284" s="27"/>
      <c r="N284" s="27"/>
      <c r="O284" s="27"/>
      <c r="P284" s="27"/>
      <c r="Z284" s="27"/>
      <c r="AA284" s="27"/>
      <c r="AB284" s="27"/>
      <c r="AF284" s="27"/>
      <c r="AG284" s="127"/>
      <c r="AH284" s="27"/>
    </row>
    <row r="285" spans="4:34" hidden="1" x14ac:dyDescent="0.35">
      <c r="D285" s="27"/>
      <c r="E285" s="27"/>
      <c r="N285" s="27"/>
      <c r="O285" s="27"/>
      <c r="P285" s="27"/>
      <c r="Z285" s="27"/>
      <c r="AA285" s="27"/>
      <c r="AB285" s="27"/>
      <c r="AF285" s="27"/>
      <c r="AG285" s="127"/>
      <c r="AH285" s="27"/>
    </row>
    <row r="286" spans="4:34" hidden="1" x14ac:dyDescent="0.35">
      <c r="D286" s="27"/>
      <c r="E286" s="27"/>
      <c r="N286" s="27"/>
      <c r="O286" s="27"/>
      <c r="P286" s="27"/>
      <c r="Z286" s="27"/>
      <c r="AA286" s="27"/>
      <c r="AB286" s="27"/>
      <c r="AF286" s="27"/>
      <c r="AG286" s="127"/>
      <c r="AH286" s="27"/>
    </row>
    <row r="287" spans="4:34" hidden="1" x14ac:dyDescent="0.35">
      <c r="D287" s="27"/>
      <c r="E287" s="27"/>
      <c r="N287" s="27"/>
      <c r="O287" s="27"/>
      <c r="P287" s="27"/>
      <c r="Z287" s="27"/>
      <c r="AA287" s="27"/>
      <c r="AB287" s="27"/>
      <c r="AF287" s="27"/>
      <c r="AG287" s="127"/>
      <c r="AH287" s="27"/>
    </row>
    <row r="288" spans="4:34" hidden="1" x14ac:dyDescent="0.35">
      <c r="D288" s="27"/>
      <c r="E288" s="27"/>
      <c r="N288" s="27"/>
      <c r="O288" s="27"/>
      <c r="P288" s="27"/>
      <c r="Z288" s="27"/>
      <c r="AA288" s="27"/>
      <c r="AB288" s="27"/>
      <c r="AF288" s="27"/>
      <c r="AG288" s="127"/>
      <c r="AH288" s="27"/>
    </row>
    <row r="289" spans="4:34" hidden="1" x14ac:dyDescent="0.35">
      <c r="D289" s="27"/>
      <c r="E289" s="27"/>
      <c r="N289" s="27"/>
      <c r="O289" s="27"/>
      <c r="P289" s="27"/>
      <c r="Z289" s="27"/>
      <c r="AA289" s="27"/>
      <c r="AB289" s="27"/>
      <c r="AF289" s="27"/>
      <c r="AG289" s="127"/>
      <c r="AH289" s="27"/>
    </row>
    <row r="290" spans="4:34" hidden="1" x14ac:dyDescent="0.35">
      <c r="D290" s="27"/>
      <c r="E290" s="27"/>
      <c r="N290" s="27"/>
      <c r="O290" s="27"/>
      <c r="P290" s="27"/>
      <c r="Z290" s="27"/>
      <c r="AA290" s="27"/>
      <c r="AB290" s="27"/>
      <c r="AF290" s="27"/>
      <c r="AG290" s="127"/>
      <c r="AH290" s="27"/>
    </row>
    <row r="291" spans="4:34" hidden="1" x14ac:dyDescent="0.35">
      <c r="D291" s="27"/>
      <c r="E291" s="27"/>
      <c r="N291" s="27"/>
      <c r="O291" s="27"/>
      <c r="P291" s="27"/>
      <c r="Z291" s="27"/>
      <c r="AA291" s="27"/>
      <c r="AB291" s="27"/>
      <c r="AF291" s="27"/>
      <c r="AG291" s="127"/>
      <c r="AH291" s="27"/>
    </row>
    <row r="292" spans="4:34" hidden="1" x14ac:dyDescent="0.35">
      <c r="D292" s="27"/>
      <c r="E292" s="27"/>
      <c r="N292" s="27"/>
      <c r="O292" s="27"/>
      <c r="P292" s="27"/>
      <c r="Z292" s="27"/>
      <c r="AA292" s="27"/>
      <c r="AB292" s="27"/>
      <c r="AF292" s="27"/>
      <c r="AG292" s="127"/>
      <c r="AH292" s="27"/>
    </row>
    <row r="293" spans="4:34" hidden="1" x14ac:dyDescent="0.35">
      <c r="D293" s="27"/>
      <c r="E293" s="27"/>
      <c r="N293" s="27"/>
      <c r="O293" s="27"/>
      <c r="P293" s="27"/>
      <c r="Z293" s="27"/>
      <c r="AA293" s="27"/>
      <c r="AB293" s="27"/>
      <c r="AF293" s="27"/>
      <c r="AG293" s="127"/>
      <c r="AH293" s="27"/>
    </row>
    <row r="294" spans="4:34" hidden="1" x14ac:dyDescent="0.35">
      <c r="D294" s="27"/>
      <c r="E294" s="27"/>
      <c r="N294" s="27"/>
      <c r="O294" s="27"/>
      <c r="P294" s="27"/>
      <c r="Z294" s="27"/>
      <c r="AA294" s="27"/>
      <c r="AB294" s="27"/>
      <c r="AF294" s="27"/>
      <c r="AG294" s="127"/>
      <c r="AH294" s="27"/>
    </row>
    <row r="295" spans="4:34" hidden="1" x14ac:dyDescent="0.35">
      <c r="D295" s="27"/>
      <c r="E295" s="27"/>
      <c r="N295" s="27"/>
      <c r="O295" s="27"/>
      <c r="P295" s="27"/>
      <c r="Z295" s="27"/>
      <c r="AA295" s="27"/>
      <c r="AB295" s="27"/>
      <c r="AF295" s="27"/>
      <c r="AG295" s="127"/>
      <c r="AH295" s="27"/>
    </row>
    <row r="296" spans="4:34" hidden="1" x14ac:dyDescent="0.35">
      <c r="D296" s="27"/>
      <c r="E296" s="27"/>
      <c r="N296" s="27"/>
      <c r="O296" s="27"/>
      <c r="P296" s="27"/>
      <c r="Z296" s="27"/>
      <c r="AA296" s="27"/>
      <c r="AB296" s="27"/>
      <c r="AF296" s="27"/>
      <c r="AG296" s="127"/>
      <c r="AH296" s="27"/>
    </row>
    <row r="297" spans="4:34" hidden="1" x14ac:dyDescent="0.35">
      <c r="D297" s="27"/>
      <c r="E297" s="27"/>
      <c r="N297" s="27"/>
      <c r="O297" s="27"/>
      <c r="P297" s="27"/>
      <c r="Z297" s="27"/>
      <c r="AA297" s="27"/>
      <c r="AB297" s="27"/>
      <c r="AF297" s="27"/>
      <c r="AG297" s="127"/>
      <c r="AH297" s="27"/>
    </row>
    <row r="298" spans="4:34" hidden="1" x14ac:dyDescent="0.35">
      <c r="D298" s="27"/>
      <c r="E298" s="27"/>
      <c r="N298" s="27"/>
      <c r="O298" s="27"/>
      <c r="P298" s="27"/>
      <c r="Z298" s="27"/>
      <c r="AA298" s="27"/>
      <c r="AB298" s="27"/>
      <c r="AF298" s="27"/>
      <c r="AG298" s="127"/>
      <c r="AH298" s="27"/>
    </row>
    <row r="299" spans="4:34" hidden="1" x14ac:dyDescent="0.35">
      <c r="D299" s="27"/>
      <c r="E299" s="27"/>
      <c r="N299" s="27"/>
      <c r="O299" s="27"/>
      <c r="P299" s="27"/>
      <c r="Z299" s="27"/>
      <c r="AA299" s="27"/>
      <c r="AB299" s="27"/>
      <c r="AF299" s="27"/>
      <c r="AG299" s="127"/>
      <c r="AH299" s="27"/>
    </row>
    <row r="300" spans="4:34" hidden="1" x14ac:dyDescent="0.35">
      <c r="D300" s="27"/>
      <c r="E300" s="27"/>
      <c r="N300" s="27"/>
      <c r="O300" s="27"/>
      <c r="P300" s="27"/>
      <c r="Z300" s="27"/>
      <c r="AA300" s="27"/>
      <c r="AB300" s="27"/>
      <c r="AF300" s="27"/>
      <c r="AG300" s="127"/>
      <c r="AH300" s="27"/>
    </row>
    <row r="301" spans="4:34" hidden="1" x14ac:dyDescent="0.35">
      <c r="D301" s="27"/>
      <c r="E301" s="27"/>
      <c r="N301" s="27"/>
      <c r="O301" s="27"/>
      <c r="P301" s="27"/>
      <c r="Z301" s="27"/>
      <c r="AA301" s="27"/>
      <c r="AB301" s="27"/>
      <c r="AF301" s="27"/>
      <c r="AG301" s="127"/>
      <c r="AH301" s="27"/>
    </row>
    <row r="302" spans="4:34" hidden="1" x14ac:dyDescent="0.35">
      <c r="D302" s="27"/>
      <c r="E302" s="27"/>
      <c r="N302" s="27"/>
      <c r="O302" s="27"/>
      <c r="P302" s="27"/>
      <c r="Z302" s="27"/>
      <c r="AA302" s="27"/>
      <c r="AB302" s="27"/>
      <c r="AF302" s="27"/>
      <c r="AG302" s="127"/>
      <c r="AH302" s="27"/>
    </row>
    <row r="303" spans="4:34" hidden="1" x14ac:dyDescent="0.35">
      <c r="D303" s="27"/>
      <c r="E303" s="27"/>
      <c r="N303" s="27"/>
      <c r="O303" s="27"/>
      <c r="P303" s="27"/>
      <c r="Z303" s="27"/>
      <c r="AA303" s="27"/>
      <c r="AB303" s="27"/>
      <c r="AF303" s="27"/>
      <c r="AG303" s="127"/>
      <c r="AH303" s="27"/>
    </row>
    <row r="304" spans="4:34" hidden="1" x14ac:dyDescent="0.35">
      <c r="D304" s="27"/>
      <c r="E304" s="27"/>
      <c r="N304" s="27"/>
      <c r="O304" s="27"/>
      <c r="P304" s="27"/>
      <c r="Z304" s="27"/>
      <c r="AA304" s="27"/>
      <c r="AB304" s="27"/>
      <c r="AF304" s="27"/>
      <c r="AG304" s="127"/>
      <c r="AH304" s="27"/>
    </row>
    <row r="305" spans="4:34" hidden="1" x14ac:dyDescent="0.35">
      <c r="D305" s="27"/>
      <c r="E305" s="27"/>
      <c r="N305" s="27"/>
      <c r="O305" s="27"/>
      <c r="P305" s="27"/>
      <c r="Z305" s="27"/>
      <c r="AA305" s="27"/>
      <c r="AB305" s="27"/>
      <c r="AF305" s="27"/>
      <c r="AG305" s="127"/>
      <c r="AH305" s="27"/>
    </row>
    <row r="306" spans="4:34" hidden="1" x14ac:dyDescent="0.35">
      <c r="D306" s="27"/>
      <c r="E306" s="27"/>
      <c r="N306" s="27"/>
      <c r="O306" s="27"/>
      <c r="P306" s="27"/>
      <c r="Z306" s="27"/>
      <c r="AA306" s="27"/>
      <c r="AB306" s="27"/>
      <c r="AF306" s="27"/>
      <c r="AG306" s="127"/>
      <c r="AH306" s="27"/>
    </row>
    <row r="307" spans="4:34" hidden="1" x14ac:dyDescent="0.35">
      <c r="D307" s="27"/>
      <c r="E307" s="27"/>
      <c r="N307" s="27"/>
      <c r="O307" s="27"/>
      <c r="P307" s="27"/>
      <c r="Z307" s="27"/>
      <c r="AA307" s="27"/>
      <c r="AB307" s="27"/>
      <c r="AF307" s="27"/>
      <c r="AG307" s="127"/>
      <c r="AH307" s="27"/>
    </row>
    <row r="308" spans="4:34" hidden="1" x14ac:dyDescent="0.35">
      <c r="D308" s="27"/>
      <c r="E308" s="27"/>
      <c r="N308" s="27"/>
      <c r="O308" s="27"/>
      <c r="P308" s="27"/>
      <c r="Z308" s="27"/>
      <c r="AA308" s="27"/>
      <c r="AB308" s="27"/>
      <c r="AF308" s="27"/>
      <c r="AG308" s="127"/>
      <c r="AH308" s="27"/>
    </row>
    <row r="309" spans="4:34" hidden="1" x14ac:dyDescent="0.35">
      <c r="D309" s="27"/>
      <c r="E309" s="27"/>
      <c r="N309" s="27"/>
      <c r="O309" s="27"/>
      <c r="P309" s="27"/>
      <c r="Z309" s="27"/>
      <c r="AA309" s="27"/>
      <c r="AB309" s="27"/>
      <c r="AF309" s="27"/>
      <c r="AG309" s="127"/>
      <c r="AH309" s="27"/>
    </row>
    <row r="310" spans="4:34" hidden="1" x14ac:dyDescent="0.35">
      <c r="D310" s="27"/>
      <c r="E310" s="27"/>
      <c r="N310" s="27"/>
      <c r="O310" s="27"/>
      <c r="P310" s="27"/>
      <c r="Z310" s="27"/>
      <c r="AA310" s="27"/>
      <c r="AB310" s="27"/>
      <c r="AF310" s="27"/>
      <c r="AG310" s="127"/>
      <c r="AH310" s="27"/>
    </row>
    <row r="311" spans="4:34" hidden="1" x14ac:dyDescent="0.35">
      <c r="D311" s="27"/>
      <c r="E311" s="27"/>
      <c r="N311" s="27"/>
      <c r="O311" s="27"/>
      <c r="P311" s="27"/>
      <c r="Z311" s="27"/>
      <c r="AA311" s="27"/>
      <c r="AB311" s="27"/>
      <c r="AF311" s="27"/>
      <c r="AG311" s="127"/>
      <c r="AH311" s="27"/>
    </row>
    <row r="312" spans="4:34" hidden="1" x14ac:dyDescent="0.35">
      <c r="D312" s="27"/>
      <c r="E312" s="27"/>
      <c r="N312" s="27"/>
      <c r="O312" s="27"/>
      <c r="P312" s="27"/>
      <c r="Z312" s="27"/>
      <c r="AA312" s="27"/>
      <c r="AB312" s="27"/>
      <c r="AF312" s="27"/>
      <c r="AG312" s="127"/>
      <c r="AH312" s="27"/>
    </row>
    <row r="313" spans="4:34" hidden="1" x14ac:dyDescent="0.35">
      <c r="D313" s="27"/>
      <c r="E313" s="27"/>
      <c r="N313" s="27"/>
      <c r="O313" s="27"/>
      <c r="P313" s="27"/>
      <c r="Z313" s="27"/>
      <c r="AA313" s="27"/>
      <c r="AB313" s="27"/>
      <c r="AF313" s="27"/>
      <c r="AG313" s="127"/>
      <c r="AH313" s="27"/>
    </row>
    <row r="314" spans="4:34" hidden="1" x14ac:dyDescent="0.35">
      <c r="D314" s="27"/>
      <c r="E314" s="27"/>
      <c r="N314" s="27"/>
      <c r="O314" s="27"/>
      <c r="P314" s="27"/>
      <c r="Z314" s="27"/>
      <c r="AA314" s="27"/>
      <c r="AB314" s="27"/>
      <c r="AF314" s="27"/>
      <c r="AG314" s="127"/>
      <c r="AH314" s="27"/>
    </row>
    <row r="315" spans="4:34" hidden="1" x14ac:dyDescent="0.35">
      <c r="D315" s="27"/>
      <c r="E315" s="27"/>
      <c r="N315" s="27"/>
      <c r="O315" s="27"/>
      <c r="P315" s="27"/>
      <c r="Z315" s="27"/>
      <c r="AA315" s="27"/>
      <c r="AB315" s="27"/>
      <c r="AF315" s="27"/>
      <c r="AG315" s="127"/>
      <c r="AH315" s="27"/>
    </row>
    <row r="316" spans="4:34" hidden="1" x14ac:dyDescent="0.35">
      <c r="D316" s="27"/>
      <c r="E316" s="27"/>
      <c r="N316" s="27"/>
      <c r="O316" s="27"/>
      <c r="P316" s="27"/>
      <c r="Z316" s="27"/>
      <c r="AA316" s="27"/>
      <c r="AB316" s="27"/>
      <c r="AF316" s="27"/>
      <c r="AG316" s="127"/>
      <c r="AH316" s="27"/>
    </row>
    <row r="317" spans="4:34" hidden="1" x14ac:dyDescent="0.35">
      <c r="D317" s="27"/>
      <c r="E317" s="27"/>
      <c r="N317" s="27"/>
      <c r="O317" s="27"/>
      <c r="P317" s="27"/>
      <c r="Z317" s="27"/>
      <c r="AA317" s="27"/>
      <c r="AB317" s="27"/>
      <c r="AF317" s="27"/>
      <c r="AG317" s="127"/>
      <c r="AH317" s="27"/>
    </row>
    <row r="318" spans="4:34" hidden="1" x14ac:dyDescent="0.35">
      <c r="D318" s="27"/>
      <c r="E318" s="27"/>
      <c r="N318" s="27"/>
      <c r="O318" s="27"/>
      <c r="P318" s="27"/>
      <c r="Z318" s="27"/>
      <c r="AA318" s="27"/>
      <c r="AB318" s="27"/>
      <c r="AF318" s="27"/>
      <c r="AG318" s="127"/>
      <c r="AH318" s="27"/>
    </row>
    <row r="319" spans="4:34" hidden="1" x14ac:dyDescent="0.35">
      <c r="D319" s="27"/>
      <c r="E319" s="27"/>
      <c r="N319" s="27"/>
      <c r="O319" s="27"/>
      <c r="P319" s="27"/>
      <c r="Z319" s="27"/>
      <c r="AA319" s="27"/>
      <c r="AB319" s="27"/>
      <c r="AF319" s="27"/>
      <c r="AG319" s="127"/>
      <c r="AH319" s="27"/>
    </row>
    <row r="320" spans="4:34" hidden="1" x14ac:dyDescent="0.35">
      <c r="D320" s="27"/>
      <c r="E320" s="27"/>
      <c r="N320" s="27"/>
      <c r="O320" s="27"/>
      <c r="P320" s="27"/>
      <c r="Z320" s="27"/>
      <c r="AA320" s="27"/>
      <c r="AB320" s="27"/>
      <c r="AF320" s="27"/>
      <c r="AG320" s="127"/>
      <c r="AH320" s="27"/>
    </row>
    <row r="321" spans="4:34" hidden="1" x14ac:dyDescent="0.35">
      <c r="D321" s="27"/>
      <c r="E321" s="27"/>
      <c r="N321" s="27"/>
      <c r="O321" s="27"/>
      <c r="P321" s="27"/>
      <c r="Z321" s="27"/>
      <c r="AA321" s="27"/>
      <c r="AB321" s="27"/>
      <c r="AF321" s="27"/>
      <c r="AG321" s="127"/>
      <c r="AH321" s="27"/>
    </row>
    <row r="322" spans="4:34" hidden="1" x14ac:dyDescent="0.35">
      <c r="D322" s="27"/>
      <c r="E322" s="27"/>
      <c r="N322" s="27"/>
      <c r="O322" s="27"/>
      <c r="P322" s="27"/>
      <c r="Z322" s="27"/>
      <c r="AA322" s="27"/>
      <c r="AB322" s="27"/>
      <c r="AF322" s="27"/>
      <c r="AG322" s="127"/>
      <c r="AH322" s="27"/>
    </row>
    <row r="323" spans="4:34" hidden="1" x14ac:dyDescent="0.35">
      <c r="D323" s="27"/>
      <c r="E323" s="27"/>
      <c r="N323" s="27"/>
      <c r="O323" s="27"/>
      <c r="P323" s="27"/>
      <c r="Z323" s="27"/>
      <c r="AA323" s="27"/>
      <c r="AB323" s="27"/>
      <c r="AF323" s="27"/>
      <c r="AG323" s="127"/>
      <c r="AH323" s="27"/>
    </row>
    <row r="324" spans="4:34" hidden="1" x14ac:dyDescent="0.35">
      <c r="D324" s="27"/>
      <c r="E324" s="27"/>
      <c r="N324" s="27"/>
      <c r="O324" s="27"/>
      <c r="P324" s="27"/>
      <c r="Z324" s="27"/>
      <c r="AA324" s="27"/>
      <c r="AB324" s="27"/>
      <c r="AF324" s="27"/>
      <c r="AG324" s="127"/>
      <c r="AH324" s="27"/>
    </row>
    <row r="325" spans="4:34" hidden="1" x14ac:dyDescent="0.35">
      <c r="D325" s="27"/>
      <c r="E325" s="27"/>
      <c r="N325" s="27"/>
      <c r="O325" s="27"/>
      <c r="P325" s="27"/>
      <c r="Z325" s="27"/>
      <c r="AA325" s="27"/>
      <c r="AB325" s="27"/>
      <c r="AF325" s="27"/>
      <c r="AG325" s="127"/>
      <c r="AH325" s="27"/>
    </row>
    <row r="326" spans="4:34" hidden="1" x14ac:dyDescent="0.35">
      <c r="D326" s="27"/>
      <c r="E326" s="27"/>
      <c r="N326" s="27"/>
      <c r="O326" s="27"/>
      <c r="P326" s="27"/>
      <c r="Z326" s="27"/>
      <c r="AA326" s="27"/>
      <c r="AB326" s="27"/>
      <c r="AF326" s="27"/>
      <c r="AG326" s="127"/>
      <c r="AH326" s="27"/>
    </row>
    <row r="327" spans="4:34" hidden="1" x14ac:dyDescent="0.35">
      <c r="D327" s="27"/>
      <c r="E327" s="27"/>
      <c r="N327" s="27"/>
      <c r="O327" s="27"/>
      <c r="P327" s="27"/>
      <c r="Z327" s="27"/>
      <c r="AA327" s="27"/>
      <c r="AB327" s="27"/>
      <c r="AF327" s="27"/>
      <c r="AG327" s="127"/>
      <c r="AH327" s="27"/>
    </row>
    <row r="328" spans="4:34" hidden="1" x14ac:dyDescent="0.35">
      <c r="D328" s="27"/>
      <c r="E328" s="27"/>
      <c r="N328" s="27"/>
      <c r="O328" s="27"/>
      <c r="P328" s="27"/>
      <c r="Z328" s="27"/>
      <c r="AA328" s="27"/>
      <c r="AB328" s="27"/>
      <c r="AF328" s="27"/>
      <c r="AG328" s="127"/>
      <c r="AH328" s="27"/>
    </row>
    <row r="329" spans="4:34" hidden="1" x14ac:dyDescent="0.35">
      <c r="D329" s="27"/>
      <c r="E329" s="27"/>
      <c r="N329" s="27"/>
      <c r="O329" s="27"/>
      <c r="P329" s="27"/>
      <c r="Z329" s="27"/>
      <c r="AA329" s="27"/>
      <c r="AB329" s="27"/>
      <c r="AF329" s="27"/>
      <c r="AG329" s="127"/>
      <c r="AH329" s="27"/>
    </row>
    <row r="330" spans="4:34" hidden="1" x14ac:dyDescent="0.35">
      <c r="D330" s="27"/>
      <c r="E330" s="27"/>
      <c r="N330" s="27"/>
      <c r="O330" s="27"/>
      <c r="P330" s="27"/>
      <c r="Z330" s="27"/>
      <c r="AA330" s="27"/>
      <c r="AB330" s="27"/>
      <c r="AF330" s="27"/>
      <c r="AG330" s="127"/>
      <c r="AH330" s="27"/>
    </row>
    <row r="331" spans="4:34" hidden="1" x14ac:dyDescent="0.35">
      <c r="D331" s="27"/>
      <c r="E331" s="27"/>
      <c r="N331" s="27"/>
      <c r="O331" s="27"/>
      <c r="P331" s="27"/>
      <c r="Z331" s="27"/>
      <c r="AA331" s="27"/>
      <c r="AB331" s="27"/>
      <c r="AF331" s="27"/>
      <c r="AG331" s="127"/>
      <c r="AH331" s="27"/>
    </row>
    <row r="332" spans="4:34" hidden="1" x14ac:dyDescent="0.35">
      <c r="D332" s="27"/>
      <c r="E332" s="27"/>
      <c r="N332" s="27"/>
      <c r="O332" s="27"/>
      <c r="P332" s="27"/>
      <c r="Z332" s="27"/>
      <c r="AA332" s="27"/>
      <c r="AB332" s="27"/>
      <c r="AF332" s="27"/>
      <c r="AG332" s="127"/>
      <c r="AH332" s="27"/>
    </row>
    <row r="333" spans="4:34" hidden="1" x14ac:dyDescent="0.35">
      <c r="D333" s="27"/>
      <c r="E333" s="27"/>
      <c r="N333" s="27"/>
      <c r="O333" s="27"/>
      <c r="P333" s="27"/>
      <c r="Z333" s="27"/>
      <c r="AA333" s="27"/>
      <c r="AB333" s="27"/>
      <c r="AF333" s="27"/>
      <c r="AG333" s="127"/>
      <c r="AH333" s="27"/>
    </row>
    <row r="334" spans="4:34" hidden="1" x14ac:dyDescent="0.35">
      <c r="D334" s="27"/>
      <c r="E334" s="27"/>
      <c r="N334" s="27"/>
      <c r="O334" s="27"/>
      <c r="P334" s="27"/>
      <c r="Z334" s="27"/>
      <c r="AA334" s="27"/>
      <c r="AB334" s="27"/>
      <c r="AF334" s="27"/>
      <c r="AG334" s="127"/>
      <c r="AH334" s="27"/>
    </row>
    <row r="335" spans="4:34" hidden="1" x14ac:dyDescent="0.35">
      <c r="D335" s="27"/>
      <c r="E335" s="27"/>
      <c r="N335" s="27"/>
      <c r="O335" s="27"/>
      <c r="P335" s="27"/>
      <c r="Z335" s="27"/>
      <c r="AA335" s="27"/>
      <c r="AB335" s="27"/>
      <c r="AF335" s="27"/>
      <c r="AG335" s="127"/>
      <c r="AH335" s="27"/>
    </row>
    <row r="336" spans="4:34" hidden="1" x14ac:dyDescent="0.35">
      <c r="D336" s="27"/>
      <c r="E336" s="27"/>
      <c r="N336" s="27"/>
      <c r="O336" s="27"/>
      <c r="P336" s="27"/>
      <c r="Z336" s="27"/>
      <c r="AA336" s="27"/>
      <c r="AB336" s="27"/>
      <c r="AF336" s="27"/>
      <c r="AG336" s="127"/>
      <c r="AH336" s="27"/>
    </row>
    <row r="337" spans="4:34" hidden="1" x14ac:dyDescent="0.35">
      <c r="D337" s="27"/>
      <c r="E337" s="27"/>
      <c r="N337" s="27"/>
      <c r="O337" s="27"/>
      <c r="P337" s="27"/>
      <c r="Z337" s="27"/>
      <c r="AA337" s="27"/>
      <c r="AB337" s="27"/>
      <c r="AF337" s="27"/>
      <c r="AG337" s="127"/>
      <c r="AH337" s="27"/>
    </row>
    <row r="338" spans="4:34" hidden="1" x14ac:dyDescent="0.35">
      <c r="D338" s="27"/>
      <c r="E338" s="27"/>
      <c r="N338" s="27"/>
      <c r="O338" s="27"/>
      <c r="P338" s="27"/>
      <c r="Z338" s="27"/>
      <c r="AA338" s="27"/>
      <c r="AB338" s="27"/>
      <c r="AF338" s="27"/>
      <c r="AG338" s="127"/>
      <c r="AH338" s="27"/>
    </row>
    <row r="339" spans="4:34" hidden="1" x14ac:dyDescent="0.35">
      <c r="D339" s="27"/>
      <c r="E339" s="27"/>
      <c r="N339" s="27"/>
      <c r="O339" s="27"/>
      <c r="P339" s="27"/>
      <c r="Z339" s="27"/>
      <c r="AA339" s="27"/>
      <c r="AB339" s="27"/>
      <c r="AF339" s="27"/>
      <c r="AG339" s="127"/>
      <c r="AH339" s="27"/>
    </row>
    <row r="340" spans="4:34" hidden="1" x14ac:dyDescent="0.35">
      <c r="D340" s="27"/>
      <c r="E340" s="27"/>
      <c r="N340" s="27"/>
      <c r="O340" s="27"/>
      <c r="P340" s="27"/>
      <c r="Z340" s="27"/>
      <c r="AA340" s="27"/>
      <c r="AB340" s="27"/>
      <c r="AF340" s="27"/>
      <c r="AG340" s="127"/>
      <c r="AH340" s="27"/>
    </row>
    <row r="341" spans="4:34" hidden="1" x14ac:dyDescent="0.35">
      <c r="D341" s="27"/>
      <c r="E341" s="27"/>
      <c r="N341" s="27"/>
      <c r="O341" s="27"/>
      <c r="P341" s="27"/>
      <c r="Z341" s="27"/>
      <c r="AA341" s="27"/>
      <c r="AB341" s="27"/>
      <c r="AF341" s="27"/>
      <c r="AG341" s="127"/>
      <c r="AH341" s="27"/>
    </row>
    <row r="342" spans="4:34" hidden="1" x14ac:dyDescent="0.35">
      <c r="D342" s="27"/>
      <c r="E342" s="27"/>
      <c r="N342" s="27"/>
      <c r="O342" s="27"/>
      <c r="P342" s="27"/>
      <c r="Z342" s="27"/>
      <c r="AA342" s="27"/>
      <c r="AB342" s="27"/>
      <c r="AF342" s="27"/>
      <c r="AG342" s="127"/>
      <c r="AH342" s="27"/>
    </row>
    <row r="343" spans="4:34" hidden="1" x14ac:dyDescent="0.35">
      <c r="D343" s="27"/>
      <c r="E343" s="27"/>
      <c r="N343" s="27"/>
      <c r="O343" s="27"/>
      <c r="P343" s="27"/>
      <c r="Z343" s="27"/>
      <c r="AA343" s="27"/>
      <c r="AB343" s="27"/>
      <c r="AF343" s="27"/>
      <c r="AG343" s="127"/>
      <c r="AH343" s="27"/>
    </row>
    <row r="344" spans="4:34" hidden="1" x14ac:dyDescent="0.35">
      <c r="D344" s="27"/>
      <c r="E344" s="27"/>
      <c r="N344" s="27"/>
      <c r="O344" s="27"/>
      <c r="P344" s="27"/>
      <c r="Z344" s="27"/>
      <c r="AA344" s="27"/>
      <c r="AB344" s="27"/>
      <c r="AF344" s="27"/>
      <c r="AG344" s="127"/>
      <c r="AH344" s="27"/>
    </row>
    <row r="345" spans="4:34" hidden="1" x14ac:dyDescent="0.35">
      <c r="D345" s="27"/>
      <c r="E345" s="27"/>
      <c r="N345" s="27"/>
      <c r="O345" s="27"/>
      <c r="P345" s="27"/>
      <c r="Z345" s="27"/>
      <c r="AA345" s="27"/>
      <c r="AB345" s="27"/>
      <c r="AF345" s="27"/>
      <c r="AG345" s="127"/>
      <c r="AH345" s="27"/>
    </row>
    <row r="346" spans="4:34" hidden="1" x14ac:dyDescent="0.35">
      <c r="D346" s="27"/>
      <c r="E346" s="27"/>
      <c r="N346" s="27"/>
      <c r="O346" s="27"/>
      <c r="P346" s="27"/>
      <c r="Z346" s="27"/>
      <c r="AA346" s="27"/>
      <c r="AB346" s="27"/>
      <c r="AF346" s="27"/>
      <c r="AG346" s="127"/>
      <c r="AH346" s="27"/>
    </row>
    <row r="347" spans="4:34" hidden="1" x14ac:dyDescent="0.35">
      <c r="D347" s="27"/>
      <c r="E347" s="27"/>
      <c r="N347" s="27"/>
      <c r="O347" s="27"/>
      <c r="P347" s="27"/>
      <c r="Z347" s="27"/>
      <c r="AA347" s="27"/>
      <c r="AB347" s="27"/>
      <c r="AF347" s="27"/>
      <c r="AG347" s="127"/>
      <c r="AH347" s="27"/>
    </row>
    <row r="348" spans="4:34" hidden="1" x14ac:dyDescent="0.35">
      <c r="D348" s="27"/>
      <c r="E348" s="27"/>
      <c r="N348" s="27"/>
      <c r="O348" s="27"/>
      <c r="P348" s="27"/>
      <c r="Z348" s="27"/>
      <c r="AA348" s="27"/>
      <c r="AB348" s="27"/>
      <c r="AF348" s="27"/>
      <c r="AG348" s="127"/>
      <c r="AH348" s="27"/>
    </row>
    <row r="349" spans="4:34" hidden="1" x14ac:dyDescent="0.35">
      <c r="D349" s="27"/>
      <c r="E349" s="27"/>
      <c r="N349" s="27"/>
      <c r="O349" s="27"/>
      <c r="P349" s="27"/>
      <c r="Z349" s="27"/>
      <c r="AA349" s="27"/>
      <c r="AB349" s="27"/>
      <c r="AF349" s="27"/>
      <c r="AG349" s="127"/>
      <c r="AH349" s="27"/>
    </row>
    <row r="350" spans="4:34" hidden="1" x14ac:dyDescent="0.35">
      <c r="D350" s="27"/>
      <c r="E350" s="27"/>
      <c r="N350" s="27"/>
      <c r="O350" s="27"/>
      <c r="P350" s="27"/>
      <c r="Z350" s="27"/>
      <c r="AA350" s="27"/>
      <c r="AB350" s="27"/>
      <c r="AF350" s="27"/>
      <c r="AG350" s="127"/>
      <c r="AH350" s="27"/>
    </row>
    <row r="351" spans="4:34" hidden="1" x14ac:dyDescent="0.35">
      <c r="D351" s="27"/>
      <c r="E351" s="27"/>
      <c r="N351" s="27"/>
      <c r="O351" s="27"/>
      <c r="P351" s="27"/>
      <c r="Z351" s="27"/>
      <c r="AA351" s="27"/>
      <c r="AB351" s="27"/>
      <c r="AF351" s="27"/>
      <c r="AG351" s="127"/>
      <c r="AH351" s="27"/>
    </row>
    <row r="352" spans="4:34" hidden="1" x14ac:dyDescent="0.35">
      <c r="D352" s="27"/>
      <c r="E352" s="27"/>
      <c r="N352" s="27"/>
      <c r="O352" s="27"/>
      <c r="P352" s="27"/>
      <c r="Z352" s="27"/>
      <c r="AA352" s="27"/>
      <c r="AB352" s="27"/>
      <c r="AF352" s="27"/>
      <c r="AG352" s="127"/>
      <c r="AH352" s="27"/>
    </row>
    <row r="353" spans="4:34" hidden="1" x14ac:dyDescent="0.35">
      <c r="D353" s="27"/>
      <c r="E353" s="27"/>
      <c r="N353" s="27"/>
      <c r="O353" s="27"/>
      <c r="P353" s="27"/>
      <c r="Z353" s="27"/>
      <c r="AA353" s="27"/>
      <c r="AB353" s="27"/>
      <c r="AF353" s="27"/>
      <c r="AG353" s="127"/>
      <c r="AH353" s="27"/>
    </row>
    <row r="354" spans="4:34" hidden="1" x14ac:dyDescent="0.35">
      <c r="D354" s="27"/>
      <c r="E354" s="27"/>
      <c r="N354" s="27"/>
      <c r="O354" s="27"/>
      <c r="P354" s="27"/>
      <c r="Z354" s="27"/>
      <c r="AA354" s="27"/>
      <c r="AB354" s="27"/>
      <c r="AF354" s="27"/>
      <c r="AG354" s="127"/>
      <c r="AH354" s="27"/>
    </row>
    <row r="355" spans="4:34" hidden="1" x14ac:dyDescent="0.35">
      <c r="D355" s="27"/>
      <c r="E355" s="27"/>
      <c r="N355" s="27"/>
      <c r="O355" s="27"/>
      <c r="P355" s="27"/>
      <c r="Z355" s="27"/>
      <c r="AA355" s="27"/>
      <c r="AB355" s="27"/>
      <c r="AF355" s="27"/>
      <c r="AG355" s="127"/>
      <c r="AH355" s="27"/>
    </row>
    <row r="356" spans="4:34" hidden="1" x14ac:dyDescent="0.35">
      <c r="D356" s="27"/>
      <c r="E356" s="27"/>
      <c r="N356" s="27"/>
      <c r="O356" s="27"/>
      <c r="P356" s="27"/>
      <c r="Z356" s="27"/>
      <c r="AA356" s="27"/>
      <c r="AB356" s="27"/>
      <c r="AF356" s="27"/>
      <c r="AG356" s="127"/>
      <c r="AH356" s="27"/>
    </row>
    <row r="357" spans="4:34" hidden="1" x14ac:dyDescent="0.35">
      <c r="D357" s="27"/>
      <c r="E357" s="27"/>
      <c r="N357" s="27"/>
      <c r="O357" s="27"/>
      <c r="P357" s="27"/>
      <c r="Z357" s="27"/>
      <c r="AA357" s="27"/>
      <c r="AB357" s="27"/>
      <c r="AF357" s="27"/>
      <c r="AG357" s="127"/>
      <c r="AH357" s="27"/>
    </row>
    <row r="358" spans="4:34" hidden="1" x14ac:dyDescent="0.35">
      <c r="D358" s="27"/>
      <c r="E358" s="27"/>
      <c r="N358" s="27"/>
      <c r="O358" s="27"/>
      <c r="P358" s="27"/>
      <c r="Z358" s="27"/>
      <c r="AA358" s="27"/>
      <c r="AB358" s="27"/>
      <c r="AF358" s="27"/>
      <c r="AG358" s="127"/>
      <c r="AH358" s="27"/>
    </row>
    <row r="359" spans="4:34" hidden="1" x14ac:dyDescent="0.35">
      <c r="D359" s="27"/>
      <c r="E359" s="27"/>
      <c r="N359" s="27"/>
      <c r="O359" s="27"/>
      <c r="P359" s="27"/>
      <c r="Z359" s="27"/>
      <c r="AA359" s="27"/>
      <c r="AB359" s="27"/>
      <c r="AF359" s="27"/>
      <c r="AG359" s="127"/>
      <c r="AH359" s="27"/>
    </row>
    <row r="360" spans="4:34" hidden="1" x14ac:dyDescent="0.35">
      <c r="D360" s="27"/>
      <c r="E360" s="27"/>
      <c r="N360" s="27"/>
      <c r="O360" s="27"/>
      <c r="P360" s="27"/>
      <c r="Z360" s="27"/>
      <c r="AA360" s="27"/>
      <c r="AB360" s="27"/>
      <c r="AF360" s="27"/>
      <c r="AG360" s="127"/>
      <c r="AH360" s="27"/>
    </row>
    <row r="361" spans="4:34" hidden="1" x14ac:dyDescent="0.35">
      <c r="D361" s="27"/>
      <c r="E361" s="27"/>
      <c r="N361" s="27"/>
      <c r="O361" s="27"/>
      <c r="P361" s="27"/>
      <c r="Z361" s="27"/>
      <c r="AA361" s="27"/>
      <c r="AB361" s="27"/>
      <c r="AF361" s="27"/>
      <c r="AG361" s="127"/>
      <c r="AH361" s="27"/>
    </row>
    <row r="362" spans="4:34" hidden="1" x14ac:dyDescent="0.35">
      <c r="D362" s="27"/>
      <c r="E362" s="27"/>
      <c r="N362" s="27"/>
      <c r="O362" s="27"/>
      <c r="P362" s="27"/>
      <c r="Z362" s="27"/>
      <c r="AA362" s="27"/>
      <c r="AB362" s="27"/>
      <c r="AF362" s="27"/>
      <c r="AG362" s="127"/>
      <c r="AH362" s="27"/>
    </row>
    <row r="363" spans="4:34" hidden="1" x14ac:dyDescent="0.35">
      <c r="D363" s="27"/>
      <c r="E363" s="27"/>
      <c r="N363" s="27"/>
      <c r="O363" s="27"/>
      <c r="P363" s="27"/>
      <c r="Z363" s="27"/>
      <c r="AA363" s="27"/>
      <c r="AB363" s="27"/>
      <c r="AF363" s="27"/>
      <c r="AG363" s="127"/>
      <c r="AH363" s="27"/>
    </row>
    <row r="364" spans="4:34" hidden="1" x14ac:dyDescent="0.35">
      <c r="D364" s="27"/>
      <c r="E364" s="27"/>
      <c r="N364" s="27"/>
      <c r="O364" s="27"/>
      <c r="P364" s="27"/>
      <c r="Z364" s="27"/>
      <c r="AA364" s="27"/>
      <c r="AB364" s="27"/>
      <c r="AF364" s="27"/>
      <c r="AG364" s="127"/>
      <c r="AH364" s="27"/>
    </row>
    <row r="365" spans="4:34" hidden="1" x14ac:dyDescent="0.35">
      <c r="D365" s="27"/>
      <c r="E365" s="27"/>
      <c r="N365" s="27"/>
      <c r="O365" s="27"/>
      <c r="P365" s="27"/>
      <c r="Z365" s="27"/>
      <c r="AA365" s="27"/>
      <c r="AB365" s="27"/>
      <c r="AF365" s="27"/>
      <c r="AG365" s="127"/>
      <c r="AH365" s="27"/>
    </row>
    <row r="366" spans="4:34" hidden="1" x14ac:dyDescent="0.35">
      <c r="D366" s="27"/>
      <c r="E366" s="27"/>
      <c r="N366" s="27"/>
      <c r="O366" s="27"/>
      <c r="P366" s="27"/>
      <c r="Z366" s="27"/>
      <c r="AA366" s="27"/>
      <c r="AB366" s="27"/>
      <c r="AF366" s="27"/>
      <c r="AG366" s="127"/>
      <c r="AH366" s="27"/>
    </row>
    <row r="367" spans="4:34" hidden="1" x14ac:dyDescent="0.35">
      <c r="D367" s="27"/>
      <c r="E367" s="27"/>
      <c r="N367" s="27"/>
      <c r="O367" s="27"/>
      <c r="P367" s="27"/>
      <c r="Z367" s="27"/>
      <c r="AA367" s="27"/>
      <c r="AB367" s="27"/>
      <c r="AF367" s="27"/>
      <c r="AG367" s="127"/>
      <c r="AH367" s="27"/>
    </row>
    <row r="368" spans="4:34" hidden="1" x14ac:dyDescent="0.35">
      <c r="D368" s="27"/>
      <c r="E368" s="27"/>
      <c r="N368" s="27"/>
      <c r="O368" s="27"/>
      <c r="P368" s="27"/>
      <c r="Z368" s="27"/>
      <c r="AA368" s="27"/>
      <c r="AB368" s="27"/>
      <c r="AF368" s="27"/>
      <c r="AG368" s="127"/>
      <c r="AH368" s="27"/>
    </row>
    <row r="369" spans="4:34" hidden="1" x14ac:dyDescent="0.35">
      <c r="D369" s="27"/>
      <c r="E369" s="27"/>
      <c r="N369" s="27"/>
      <c r="O369" s="27"/>
      <c r="P369" s="27"/>
      <c r="Z369" s="27"/>
      <c r="AA369" s="27"/>
      <c r="AB369" s="27"/>
      <c r="AF369" s="27"/>
      <c r="AG369" s="127"/>
      <c r="AH369" s="27"/>
    </row>
    <row r="370" spans="4:34" hidden="1" x14ac:dyDescent="0.35">
      <c r="D370" s="27"/>
      <c r="E370" s="27"/>
      <c r="N370" s="27"/>
      <c r="O370" s="27"/>
      <c r="P370" s="27"/>
      <c r="Z370" s="27"/>
      <c r="AA370" s="27"/>
      <c r="AB370" s="27"/>
      <c r="AF370" s="27"/>
      <c r="AG370" s="127"/>
      <c r="AH370" s="27"/>
    </row>
    <row r="371" spans="4:34" hidden="1" x14ac:dyDescent="0.35">
      <c r="D371" s="27"/>
      <c r="E371" s="27"/>
      <c r="N371" s="27"/>
      <c r="O371" s="27"/>
      <c r="P371" s="27"/>
      <c r="Z371" s="27"/>
      <c r="AA371" s="27"/>
      <c r="AB371" s="27"/>
      <c r="AF371" s="27"/>
      <c r="AG371" s="127"/>
      <c r="AH371" s="27"/>
    </row>
    <row r="372" spans="4:34" hidden="1" x14ac:dyDescent="0.35">
      <c r="D372" s="27"/>
      <c r="E372" s="27"/>
      <c r="N372" s="27"/>
      <c r="O372" s="27"/>
      <c r="P372" s="27"/>
      <c r="Z372" s="27"/>
      <c r="AA372" s="27"/>
      <c r="AB372" s="27"/>
      <c r="AF372" s="27"/>
      <c r="AG372" s="127"/>
      <c r="AH372" s="27"/>
    </row>
    <row r="373" spans="4:34" hidden="1" x14ac:dyDescent="0.35">
      <c r="D373" s="27"/>
      <c r="E373" s="27"/>
      <c r="N373" s="27"/>
      <c r="O373" s="27"/>
      <c r="P373" s="27"/>
      <c r="Z373" s="27"/>
      <c r="AA373" s="27"/>
      <c r="AB373" s="27"/>
      <c r="AF373" s="27"/>
      <c r="AG373" s="127"/>
      <c r="AH373" s="27"/>
    </row>
    <row r="374" spans="4:34" hidden="1" x14ac:dyDescent="0.35">
      <c r="D374" s="27"/>
      <c r="E374" s="27"/>
      <c r="N374" s="27"/>
      <c r="O374" s="27"/>
      <c r="P374" s="27"/>
      <c r="Z374" s="27"/>
      <c r="AA374" s="27"/>
      <c r="AB374" s="27"/>
      <c r="AF374" s="27"/>
      <c r="AG374" s="127"/>
      <c r="AH374" s="27"/>
    </row>
    <row r="375" spans="4:34" hidden="1" x14ac:dyDescent="0.35">
      <c r="D375" s="27"/>
      <c r="E375" s="27"/>
      <c r="N375" s="27"/>
      <c r="O375" s="27"/>
      <c r="P375" s="27"/>
      <c r="Z375" s="27"/>
      <c r="AA375" s="27"/>
      <c r="AB375" s="27"/>
      <c r="AF375" s="27"/>
      <c r="AG375" s="127"/>
      <c r="AH375" s="27"/>
    </row>
    <row r="376" spans="4:34" hidden="1" x14ac:dyDescent="0.35">
      <c r="D376" s="27"/>
      <c r="E376" s="27"/>
      <c r="N376" s="27"/>
      <c r="O376" s="27"/>
      <c r="P376" s="27"/>
      <c r="Z376" s="27"/>
      <c r="AA376" s="27"/>
      <c r="AB376" s="27"/>
      <c r="AF376" s="27"/>
      <c r="AG376" s="127"/>
      <c r="AH376" s="27"/>
    </row>
    <row r="377" spans="4:34" hidden="1" x14ac:dyDescent="0.35">
      <c r="D377" s="27"/>
      <c r="E377" s="27"/>
      <c r="N377" s="27"/>
      <c r="O377" s="27"/>
      <c r="P377" s="27"/>
      <c r="Z377" s="27"/>
      <c r="AA377" s="27"/>
      <c r="AB377" s="27"/>
      <c r="AF377" s="27"/>
      <c r="AG377" s="127"/>
      <c r="AH377" s="27"/>
    </row>
    <row r="378" spans="4:34" hidden="1" x14ac:dyDescent="0.35">
      <c r="D378" s="27"/>
      <c r="E378" s="27"/>
      <c r="N378" s="27"/>
      <c r="O378" s="27"/>
      <c r="P378" s="27"/>
      <c r="Z378" s="27"/>
      <c r="AA378" s="27"/>
      <c r="AB378" s="27"/>
      <c r="AF378" s="27"/>
      <c r="AG378" s="127"/>
      <c r="AH378" s="27"/>
    </row>
    <row r="379" spans="4:34" hidden="1" x14ac:dyDescent="0.35">
      <c r="D379" s="27"/>
      <c r="E379" s="27"/>
      <c r="N379" s="27"/>
      <c r="O379" s="27"/>
      <c r="P379" s="27"/>
      <c r="Z379" s="27"/>
      <c r="AA379" s="27"/>
      <c r="AB379" s="27"/>
      <c r="AF379" s="27"/>
      <c r="AG379" s="127"/>
      <c r="AH379" s="27"/>
    </row>
    <row r="380" spans="4:34" hidden="1" x14ac:dyDescent="0.35">
      <c r="D380" s="27"/>
      <c r="E380" s="27"/>
      <c r="N380" s="27"/>
      <c r="O380" s="27"/>
      <c r="P380" s="27"/>
      <c r="Z380" s="27"/>
      <c r="AA380" s="27"/>
      <c r="AB380" s="27"/>
      <c r="AF380" s="27"/>
      <c r="AG380" s="127"/>
      <c r="AH380" s="27"/>
    </row>
    <row r="381" spans="4:34" hidden="1" x14ac:dyDescent="0.35">
      <c r="D381" s="27"/>
      <c r="E381" s="27"/>
      <c r="N381" s="27"/>
      <c r="O381" s="27"/>
      <c r="P381" s="27"/>
      <c r="Z381" s="27"/>
      <c r="AA381" s="27"/>
      <c r="AB381" s="27"/>
      <c r="AF381" s="27"/>
      <c r="AG381" s="127"/>
      <c r="AH381" s="27"/>
    </row>
    <row r="382" spans="4:34" hidden="1" x14ac:dyDescent="0.35">
      <c r="D382" s="27"/>
      <c r="E382" s="27"/>
      <c r="N382" s="27"/>
      <c r="O382" s="27"/>
      <c r="P382" s="27"/>
      <c r="Z382" s="27"/>
      <c r="AA382" s="27"/>
      <c r="AB382" s="27"/>
      <c r="AF382" s="27"/>
      <c r="AG382" s="127"/>
      <c r="AH382" s="27"/>
    </row>
    <row r="383" spans="4:34" hidden="1" x14ac:dyDescent="0.35">
      <c r="D383" s="27"/>
      <c r="E383" s="27"/>
      <c r="N383" s="27"/>
      <c r="O383" s="27"/>
      <c r="P383" s="27"/>
      <c r="Z383" s="27"/>
      <c r="AA383" s="27"/>
      <c r="AB383" s="27"/>
      <c r="AF383" s="27"/>
      <c r="AG383" s="127"/>
      <c r="AH383" s="27"/>
    </row>
    <row r="384" spans="4:34" hidden="1" x14ac:dyDescent="0.35">
      <c r="D384" s="27"/>
      <c r="E384" s="27"/>
      <c r="N384" s="27"/>
      <c r="O384" s="27"/>
      <c r="P384" s="27"/>
      <c r="Z384" s="27"/>
      <c r="AA384" s="27"/>
      <c r="AB384" s="27"/>
      <c r="AF384" s="27"/>
      <c r="AG384" s="127"/>
      <c r="AH384" s="27"/>
    </row>
    <row r="385" spans="4:34" hidden="1" x14ac:dyDescent="0.35">
      <c r="D385" s="27"/>
      <c r="E385" s="27"/>
      <c r="N385" s="27"/>
      <c r="O385" s="27"/>
      <c r="P385" s="27"/>
      <c r="Z385" s="27"/>
      <c r="AA385" s="27"/>
      <c r="AB385" s="27"/>
      <c r="AF385" s="27"/>
      <c r="AG385" s="127"/>
      <c r="AH385" s="27"/>
    </row>
    <row r="386" spans="4:34" hidden="1" x14ac:dyDescent="0.35">
      <c r="D386" s="27"/>
      <c r="E386" s="27"/>
      <c r="N386" s="27"/>
      <c r="O386" s="27"/>
      <c r="P386" s="27"/>
      <c r="Z386" s="27"/>
      <c r="AA386" s="27"/>
      <c r="AB386" s="27"/>
      <c r="AF386" s="27"/>
      <c r="AG386" s="127"/>
      <c r="AH386" s="27"/>
    </row>
    <row r="387" spans="4:34" hidden="1" x14ac:dyDescent="0.35">
      <c r="D387" s="27"/>
      <c r="E387" s="27"/>
      <c r="N387" s="27"/>
      <c r="O387" s="27"/>
      <c r="P387" s="27"/>
      <c r="Z387" s="27"/>
      <c r="AA387" s="27"/>
      <c r="AB387" s="27"/>
      <c r="AF387" s="27"/>
      <c r="AG387" s="127"/>
      <c r="AH387" s="27"/>
    </row>
    <row r="388" spans="4:34" hidden="1" x14ac:dyDescent="0.35">
      <c r="D388" s="27"/>
      <c r="E388" s="27"/>
      <c r="N388" s="27"/>
      <c r="O388" s="27"/>
      <c r="P388" s="27"/>
      <c r="Z388" s="27"/>
      <c r="AA388" s="27"/>
      <c r="AB388" s="27"/>
      <c r="AF388" s="27"/>
      <c r="AG388" s="127"/>
      <c r="AH388" s="27"/>
    </row>
    <row r="389" spans="4:34" hidden="1" x14ac:dyDescent="0.35">
      <c r="D389" s="27"/>
      <c r="E389" s="27"/>
      <c r="N389" s="27"/>
      <c r="O389" s="27"/>
      <c r="P389" s="27"/>
      <c r="Z389" s="27"/>
      <c r="AA389" s="27"/>
      <c r="AB389" s="27"/>
      <c r="AF389" s="27"/>
      <c r="AG389" s="127"/>
      <c r="AH389" s="27"/>
    </row>
    <row r="390" spans="4:34" hidden="1" x14ac:dyDescent="0.35">
      <c r="D390" s="27"/>
      <c r="E390" s="27"/>
      <c r="N390" s="27"/>
      <c r="O390" s="27"/>
      <c r="P390" s="27"/>
      <c r="Z390" s="27"/>
      <c r="AA390" s="27"/>
      <c r="AB390" s="27"/>
      <c r="AF390" s="27"/>
      <c r="AG390" s="127"/>
      <c r="AH390" s="27"/>
    </row>
    <row r="391" spans="4:34" hidden="1" x14ac:dyDescent="0.35">
      <c r="D391" s="27"/>
      <c r="E391" s="27"/>
      <c r="N391" s="27"/>
      <c r="O391" s="27"/>
      <c r="P391" s="27"/>
      <c r="Z391" s="27"/>
      <c r="AA391" s="27"/>
      <c r="AB391" s="27"/>
      <c r="AF391" s="27"/>
      <c r="AG391" s="127"/>
      <c r="AH391" s="27"/>
    </row>
    <row r="392" spans="4:34" hidden="1" x14ac:dyDescent="0.35">
      <c r="D392" s="27"/>
      <c r="E392" s="27"/>
      <c r="N392" s="27"/>
      <c r="O392" s="27"/>
      <c r="P392" s="27"/>
      <c r="Z392" s="27"/>
      <c r="AA392" s="27"/>
      <c r="AB392" s="27"/>
      <c r="AF392" s="27"/>
      <c r="AG392" s="127"/>
      <c r="AH392" s="27"/>
    </row>
    <row r="393" spans="4:34" hidden="1" x14ac:dyDescent="0.35">
      <c r="D393" s="27"/>
      <c r="E393" s="27"/>
      <c r="N393" s="27"/>
      <c r="O393" s="27"/>
      <c r="P393" s="27"/>
      <c r="Z393" s="27"/>
      <c r="AA393" s="27"/>
      <c r="AB393" s="27"/>
      <c r="AF393" s="27"/>
      <c r="AG393" s="127"/>
      <c r="AH393" s="27"/>
    </row>
    <row r="394" spans="4:34" hidden="1" x14ac:dyDescent="0.35">
      <c r="D394" s="27"/>
      <c r="E394" s="27"/>
      <c r="N394" s="27"/>
      <c r="O394" s="27"/>
      <c r="P394" s="27"/>
      <c r="Z394" s="27"/>
      <c r="AA394" s="27"/>
      <c r="AB394" s="27"/>
      <c r="AF394" s="27"/>
      <c r="AG394" s="127"/>
      <c r="AH394" s="27"/>
    </row>
    <row r="395" spans="4:34" hidden="1" x14ac:dyDescent="0.35">
      <c r="D395" s="27"/>
      <c r="E395" s="27"/>
      <c r="N395" s="27"/>
      <c r="O395" s="27"/>
      <c r="P395" s="27"/>
      <c r="Z395" s="27"/>
      <c r="AA395" s="27"/>
      <c r="AB395" s="27"/>
      <c r="AF395" s="27"/>
      <c r="AG395" s="127"/>
      <c r="AH395" s="27"/>
    </row>
    <row r="396" spans="4:34" hidden="1" x14ac:dyDescent="0.35">
      <c r="D396" s="27"/>
      <c r="E396" s="27"/>
      <c r="N396" s="27"/>
      <c r="O396" s="27"/>
      <c r="P396" s="27"/>
      <c r="Z396" s="27"/>
      <c r="AA396" s="27"/>
      <c r="AB396" s="27"/>
      <c r="AF396" s="27"/>
      <c r="AG396" s="127"/>
      <c r="AH396" s="27"/>
    </row>
    <row r="397" spans="4:34" hidden="1" x14ac:dyDescent="0.35">
      <c r="D397" s="27"/>
      <c r="E397" s="27"/>
      <c r="N397" s="27"/>
      <c r="O397" s="27"/>
      <c r="P397" s="27"/>
      <c r="Z397" s="27"/>
      <c r="AA397" s="27"/>
      <c r="AB397" s="27"/>
      <c r="AF397" s="27"/>
      <c r="AG397" s="127"/>
      <c r="AH397" s="27"/>
    </row>
    <row r="398" spans="4:34" hidden="1" x14ac:dyDescent="0.35">
      <c r="D398" s="27"/>
      <c r="E398" s="27"/>
      <c r="N398" s="27"/>
      <c r="O398" s="27"/>
      <c r="P398" s="27"/>
      <c r="Z398" s="27"/>
      <c r="AA398" s="27"/>
      <c r="AB398" s="27"/>
      <c r="AF398" s="27"/>
      <c r="AG398" s="127"/>
      <c r="AH398" s="27"/>
    </row>
    <row r="399" spans="4:34" hidden="1" x14ac:dyDescent="0.35">
      <c r="D399" s="27"/>
      <c r="E399" s="27"/>
      <c r="N399" s="27"/>
      <c r="O399" s="27"/>
      <c r="P399" s="27"/>
      <c r="Z399" s="27"/>
      <c r="AA399" s="27"/>
      <c r="AB399" s="27"/>
      <c r="AF399" s="27"/>
      <c r="AG399" s="127"/>
      <c r="AH399" s="27"/>
    </row>
    <row r="400" spans="4:34" hidden="1" x14ac:dyDescent="0.35">
      <c r="D400" s="27"/>
      <c r="E400" s="27"/>
      <c r="N400" s="27"/>
      <c r="O400" s="27"/>
      <c r="P400" s="27"/>
      <c r="Z400" s="27"/>
      <c r="AA400" s="27"/>
      <c r="AB400" s="27"/>
      <c r="AF400" s="27"/>
      <c r="AG400" s="127"/>
      <c r="AH400" s="27"/>
    </row>
    <row r="401" spans="4:34" hidden="1" x14ac:dyDescent="0.35">
      <c r="D401" s="27"/>
      <c r="E401" s="27"/>
      <c r="N401" s="27"/>
      <c r="O401" s="27"/>
      <c r="P401" s="27"/>
      <c r="Z401" s="27"/>
      <c r="AA401" s="27"/>
      <c r="AB401" s="27"/>
      <c r="AF401" s="27"/>
      <c r="AG401" s="127"/>
      <c r="AH401" s="27"/>
    </row>
    <row r="402" spans="4:34" hidden="1" x14ac:dyDescent="0.35">
      <c r="D402" s="27"/>
      <c r="E402" s="27"/>
      <c r="N402" s="27"/>
      <c r="O402" s="27"/>
      <c r="P402" s="27"/>
      <c r="Z402" s="27"/>
      <c r="AA402" s="27"/>
      <c r="AB402" s="27"/>
      <c r="AF402" s="27"/>
      <c r="AG402" s="127"/>
      <c r="AH402" s="27"/>
    </row>
    <row r="403" spans="4:34" hidden="1" x14ac:dyDescent="0.35">
      <c r="D403" s="27"/>
      <c r="E403" s="27"/>
      <c r="N403" s="27"/>
      <c r="O403" s="27"/>
      <c r="P403" s="27"/>
      <c r="Z403" s="27"/>
      <c r="AA403" s="27"/>
      <c r="AB403" s="27"/>
      <c r="AF403" s="27"/>
      <c r="AG403" s="127"/>
      <c r="AH403" s="27"/>
    </row>
    <row r="404" spans="4:34" hidden="1" x14ac:dyDescent="0.35">
      <c r="D404" s="27"/>
      <c r="E404" s="27"/>
      <c r="N404" s="27"/>
      <c r="O404" s="27"/>
      <c r="P404" s="27"/>
      <c r="Z404" s="27"/>
      <c r="AA404" s="27"/>
      <c r="AB404" s="27"/>
      <c r="AF404" s="27"/>
      <c r="AG404" s="127"/>
      <c r="AH404" s="27"/>
    </row>
    <row r="405" spans="4:34" hidden="1" x14ac:dyDescent="0.35">
      <c r="D405" s="27"/>
      <c r="E405" s="27"/>
      <c r="N405" s="27"/>
      <c r="O405" s="27"/>
      <c r="P405" s="27"/>
      <c r="Z405" s="27"/>
      <c r="AA405" s="27"/>
      <c r="AB405" s="27"/>
      <c r="AF405" s="27"/>
      <c r="AG405" s="127"/>
      <c r="AH405" s="27"/>
    </row>
    <row r="406" spans="4:34" hidden="1" x14ac:dyDescent="0.35">
      <c r="D406" s="27"/>
      <c r="E406" s="27"/>
      <c r="N406" s="27"/>
      <c r="O406" s="27"/>
      <c r="P406" s="27"/>
      <c r="Z406" s="27"/>
      <c r="AA406" s="27"/>
      <c r="AB406" s="27"/>
      <c r="AF406" s="27"/>
      <c r="AG406" s="127"/>
      <c r="AH406" s="27"/>
    </row>
    <row r="407" spans="4:34" hidden="1" x14ac:dyDescent="0.35">
      <c r="D407" s="27"/>
      <c r="E407" s="27"/>
      <c r="N407" s="27"/>
      <c r="O407" s="27"/>
      <c r="P407" s="27"/>
      <c r="Z407" s="27"/>
      <c r="AA407" s="27"/>
      <c r="AB407" s="27"/>
      <c r="AF407" s="27"/>
      <c r="AG407" s="127"/>
      <c r="AH407" s="27"/>
    </row>
    <row r="408" spans="4:34" hidden="1" x14ac:dyDescent="0.35">
      <c r="D408" s="27"/>
      <c r="E408" s="27"/>
      <c r="N408" s="27"/>
      <c r="O408" s="27"/>
      <c r="P408" s="27"/>
      <c r="Z408" s="27"/>
      <c r="AA408" s="27"/>
      <c r="AB408" s="27"/>
      <c r="AF408" s="27"/>
      <c r="AG408" s="127"/>
      <c r="AH408" s="27"/>
    </row>
    <row r="409" spans="4:34" hidden="1" x14ac:dyDescent="0.35">
      <c r="D409" s="27"/>
      <c r="E409" s="27"/>
      <c r="N409" s="27"/>
      <c r="O409" s="27"/>
      <c r="P409" s="27"/>
      <c r="Z409" s="27"/>
      <c r="AA409" s="27"/>
      <c r="AB409" s="27"/>
      <c r="AF409" s="27"/>
      <c r="AG409" s="127"/>
      <c r="AH409" s="27"/>
    </row>
    <row r="410" spans="4:34" hidden="1" x14ac:dyDescent="0.35">
      <c r="D410" s="27"/>
      <c r="E410" s="27"/>
      <c r="N410" s="27"/>
      <c r="O410" s="27"/>
      <c r="P410" s="27"/>
      <c r="Z410" s="27"/>
      <c r="AA410" s="27"/>
      <c r="AB410" s="27"/>
      <c r="AF410" s="27"/>
      <c r="AG410" s="127"/>
      <c r="AH410" s="27"/>
    </row>
    <row r="411" spans="4:34" hidden="1" x14ac:dyDescent="0.35">
      <c r="D411" s="27"/>
      <c r="E411" s="27"/>
      <c r="N411" s="27"/>
      <c r="O411" s="27"/>
      <c r="P411" s="27"/>
      <c r="Z411" s="27"/>
      <c r="AA411" s="27"/>
      <c r="AB411" s="27"/>
      <c r="AF411" s="27"/>
      <c r="AG411" s="127"/>
      <c r="AH411" s="27"/>
    </row>
    <row r="412" spans="4:34" hidden="1" x14ac:dyDescent="0.35">
      <c r="D412" s="27"/>
      <c r="E412" s="27"/>
      <c r="N412" s="27"/>
      <c r="O412" s="27"/>
      <c r="P412" s="27"/>
      <c r="Z412" s="27"/>
      <c r="AA412" s="27"/>
      <c r="AB412" s="27"/>
      <c r="AF412" s="27"/>
      <c r="AG412" s="127"/>
      <c r="AH412" s="27"/>
    </row>
    <row r="413" spans="4:34" hidden="1" x14ac:dyDescent="0.35">
      <c r="D413" s="27"/>
      <c r="E413" s="27"/>
      <c r="N413" s="27"/>
      <c r="O413" s="27"/>
      <c r="P413" s="27"/>
      <c r="Z413" s="27"/>
      <c r="AA413" s="27"/>
      <c r="AB413" s="27"/>
      <c r="AF413" s="27"/>
      <c r="AG413" s="127"/>
      <c r="AH413" s="27"/>
    </row>
    <row r="414" spans="4:34" hidden="1" x14ac:dyDescent="0.35">
      <c r="D414" s="27"/>
      <c r="E414" s="27"/>
      <c r="N414" s="27"/>
      <c r="O414" s="27"/>
      <c r="P414" s="27"/>
      <c r="Z414" s="27"/>
      <c r="AA414" s="27"/>
      <c r="AB414" s="27"/>
      <c r="AF414" s="27"/>
      <c r="AG414" s="127"/>
      <c r="AH414" s="27"/>
    </row>
    <row r="415" spans="4:34" hidden="1" x14ac:dyDescent="0.35">
      <c r="D415" s="27"/>
      <c r="E415" s="27"/>
      <c r="N415" s="27"/>
      <c r="O415" s="27"/>
      <c r="P415" s="27"/>
      <c r="Z415" s="27"/>
      <c r="AA415" s="27"/>
      <c r="AB415" s="27"/>
      <c r="AF415" s="27"/>
      <c r="AG415" s="127"/>
      <c r="AH415" s="27"/>
    </row>
    <row r="416" spans="4:34" hidden="1" x14ac:dyDescent="0.35">
      <c r="D416" s="27"/>
      <c r="E416" s="27"/>
      <c r="N416" s="27"/>
      <c r="O416" s="27"/>
      <c r="P416" s="27"/>
      <c r="Z416" s="27"/>
      <c r="AA416" s="27"/>
      <c r="AB416" s="27"/>
      <c r="AF416" s="27"/>
      <c r="AG416" s="127"/>
      <c r="AH416" s="27"/>
    </row>
    <row r="417" spans="4:34" hidden="1" x14ac:dyDescent="0.35">
      <c r="D417" s="27"/>
      <c r="E417" s="27"/>
      <c r="N417" s="27"/>
      <c r="O417" s="27"/>
      <c r="P417" s="27"/>
      <c r="Z417" s="27"/>
      <c r="AA417" s="27"/>
      <c r="AB417" s="27"/>
      <c r="AF417" s="27"/>
      <c r="AG417" s="127"/>
      <c r="AH417" s="27"/>
    </row>
    <row r="418" spans="4:34" hidden="1" x14ac:dyDescent="0.35">
      <c r="D418" s="27"/>
      <c r="E418" s="27"/>
      <c r="N418" s="27"/>
      <c r="O418" s="27"/>
      <c r="P418" s="27"/>
      <c r="Z418" s="27"/>
      <c r="AA418" s="27"/>
      <c r="AB418" s="27"/>
      <c r="AF418" s="27"/>
      <c r="AG418" s="127"/>
      <c r="AH418" s="27"/>
    </row>
    <row r="419" spans="4:34" hidden="1" x14ac:dyDescent="0.35">
      <c r="D419" s="27"/>
      <c r="E419" s="27"/>
      <c r="N419" s="27"/>
      <c r="O419" s="27"/>
      <c r="P419" s="27"/>
      <c r="Z419" s="27"/>
      <c r="AA419" s="27"/>
      <c r="AB419" s="27"/>
      <c r="AF419" s="27"/>
      <c r="AG419" s="127"/>
      <c r="AH419" s="27"/>
    </row>
    <row r="420" spans="4:34" hidden="1" x14ac:dyDescent="0.35">
      <c r="D420" s="27"/>
      <c r="E420" s="27"/>
      <c r="N420" s="27"/>
      <c r="O420" s="27"/>
      <c r="P420" s="27"/>
      <c r="Z420" s="27"/>
      <c r="AA420" s="27"/>
      <c r="AB420" s="27"/>
      <c r="AF420" s="27"/>
      <c r="AG420" s="127"/>
      <c r="AH420" s="27"/>
    </row>
    <row r="421" spans="4:34" hidden="1" x14ac:dyDescent="0.35">
      <c r="D421" s="27"/>
      <c r="E421" s="27"/>
      <c r="N421" s="27"/>
      <c r="O421" s="27"/>
      <c r="P421" s="27"/>
      <c r="Z421" s="27"/>
      <c r="AA421" s="27"/>
      <c r="AB421" s="27"/>
      <c r="AF421" s="27"/>
      <c r="AG421" s="127"/>
      <c r="AH421" s="27"/>
    </row>
    <row r="422" spans="4:34" hidden="1" x14ac:dyDescent="0.35">
      <c r="D422" s="27"/>
      <c r="E422" s="27"/>
      <c r="N422" s="27"/>
      <c r="O422" s="27"/>
      <c r="P422" s="27"/>
      <c r="Z422" s="27"/>
      <c r="AA422" s="27"/>
      <c r="AB422" s="27"/>
      <c r="AF422" s="27"/>
      <c r="AG422" s="127"/>
      <c r="AH422" s="27"/>
    </row>
    <row r="423" spans="4:34" hidden="1" x14ac:dyDescent="0.35">
      <c r="D423" s="27"/>
      <c r="E423" s="27"/>
      <c r="N423" s="27"/>
      <c r="O423" s="27"/>
      <c r="P423" s="27"/>
      <c r="Z423" s="27"/>
      <c r="AA423" s="27"/>
      <c r="AB423" s="27"/>
      <c r="AF423" s="27"/>
      <c r="AG423" s="127"/>
      <c r="AH423" s="27"/>
    </row>
    <row r="424" spans="4:34" hidden="1" x14ac:dyDescent="0.35">
      <c r="D424" s="27"/>
      <c r="E424" s="27"/>
      <c r="N424" s="27"/>
      <c r="O424" s="27"/>
      <c r="P424" s="27"/>
      <c r="Z424" s="27"/>
      <c r="AA424" s="27"/>
      <c r="AB424" s="27"/>
      <c r="AF424" s="27"/>
      <c r="AG424" s="127"/>
      <c r="AH424" s="27"/>
    </row>
    <row r="425" spans="4:34" hidden="1" x14ac:dyDescent="0.35">
      <c r="D425" s="27"/>
      <c r="E425" s="27"/>
      <c r="N425" s="27"/>
      <c r="O425" s="27"/>
      <c r="P425" s="27"/>
      <c r="Z425" s="27"/>
      <c r="AA425" s="27"/>
      <c r="AB425" s="27"/>
      <c r="AF425" s="27"/>
      <c r="AG425" s="127"/>
      <c r="AH425" s="27"/>
    </row>
    <row r="426" spans="4:34" hidden="1" x14ac:dyDescent="0.35">
      <c r="D426" s="27"/>
      <c r="E426" s="27"/>
      <c r="N426" s="27"/>
      <c r="O426" s="27"/>
      <c r="P426" s="27"/>
      <c r="Z426" s="27"/>
      <c r="AA426" s="27"/>
      <c r="AB426" s="27"/>
      <c r="AF426" s="27"/>
      <c r="AG426" s="127"/>
      <c r="AH426" s="27"/>
    </row>
    <row r="427" spans="4:34" hidden="1" x14ac:dyDescent="0.35">
      <c r="D427" s="27"/>
      <c r="E427" s="27"/>
      <c r="N427" s="27"/>
      <c r="O427" s="27"/>
      <c r="P427" s="27"/>
      <c r="Z427" s="27"/>
      <c r="AA427" s="27"/>
      <c r="AB427" s="27"/>
      <c r="AF427" s="27"/>
      <c r="AG427" s="127"/>
      <c r="AH427" s="27"/>
    </row>
    <row r="428" spans="4:34" hidden="1" x14ac:dyDescent="0.35">
      <c r="D428" s="27"/>
      <c r="E428" s="27"/>
      <c r="N428" s="27"/>
      <c r="O428" s="27"/>
      <c r="P428" s="27"/>
      <c r="Z428" s="27"/>
      <c r="AA428" s="27"/>
      <c r="AB428" s="27"/>
      <c r="AF428" s="27"/>
      <c r="AG428" s="127"/>
      <c r="AH428" s="27"/>
    </row>
    <row r="429" spans="4:34" hidden="1" x14ac:dyDescent="0.35">
      <c r="D429" s="27"/>
      <c r="E429" s="27"/>
      <c r="N429" s="27"/>
      <c r="O429" s="27"/>
      <c r="P429" s="27"/>
      <c r="Z429" s="27"/>
      <c r="AA429" s="27"/>
      <c r="AB429" s="27"/>
      <c r="AF429" s="27"/>
      <c r="AG429" s="127"/>
      <c r="AH429" s="27"/>
    </row>
    <row r="430" spans="4:34" hidden="1" x14ac:dyDescent="0.35">
      <c r="D430" s="27"/>
      <c r="E430" s="27"/>
      <c r="N430" s="27"/>
      <c r="O430" s="27"/>
      <c r="P430" s="27"/>
      <c r="Z430" s="27"/>
      <c r="AA430" s="27"/>
      <c r="AB430" s="27"/>
      <c r="AF430" s="27"/>
      <c r="AG430" s="127"/>
      <c r="AH430" s="27"/>
    </row>
    <row r="431" spans="4:34" hidden="1" x14ac:dyDescent="0.35">
      <c r="D431" s="27"/>
      <c r="E431" s="27"/>
      <c r="N431" s="27"/>
      <c r="O431" s="27"/>
      <c r="P431" s="27"/>
      <c r="Z431" s="27"/>
      <c r="AA431" s="27"/>
      <c r="AB431" s="27"/>
      <c r="AF431" s="27"/>
      <c r="AG431" s="127"/>
      <c r="AH431" s="27"/>
    </row>
    <row r="432" spans="4:34" hidden="1" x14ac:dyDescent="0.35">
      <c r="D432" s="27"/>
      <c r="E432" s="27"/>
      <c r="N432" s="27"/>
      <c r="O432" s="27"/>
      <c r="P432" s="27"/>
      <c r="Z432" s="27"/>
      <c r="AA432" s="27"/>
      <c r="AB432" s="27"/>
      <c r="AF432" s="27"/>
      <c r="AG432" s="127"/>
      <c r="AH432" s="27"/>
    </row>
    <row r="433" spans="4:34" hidden="1" x14ac:dyDescent="0.35">
      <c r="D433" s="27"/>
      <c r="E433" s="27"/>
      <c r="N433" s="27"/>
      <c r="O433" s="27"/>
      <c r="P433" s="27"/>
      <c r="Z433" s="27"/>
      <c r="AA433" s="27"/>
      <c r="AB433" s="27"/>
      <c r="AF433" s="27"/>
      <c r="AG433" s="127"/>
      <c r="AH433" s="27"/>
    </row>
    <row r="434" spans="4:34" hidden="1" x14ac:dyDescent="0.35">
      <c r="D434" s="27"/>
      <c r="E434" s="27"/>
      <c r="N434" s="27"/>
      <c r="O434" s="27"/>
      <c r="P434" s="27"/>
      <c r="Z434" s="27"/>
      <c r="AA434" s="27"/>
      <c r="AB434" s="27"/>
      <c r="AF434" s="27"/>
      <c r="AG434" s="127"/>
      <c r="AH434" s="27"/>
    </row>
    <row r="435" spans="4:34" hidden="1" x14ac:dyDescent="0.35">
      <c r="D435" s="27"/>
      <c r="E435" s="27"/>
      <c r="N435" s="27"/>
      <c r="O435" s="27"/>
      <c r="P435" s="27"/>
      <c r="Z435" s="27"/>
      <c r="AA435" s="27"/>
      <c r="AB435" s="27"/>
      <c r="AF435" s="27"/>
      <c r="AG435" s="127"/>
      <c r="AH435" s="27"/>
    </row>
    <row r="436" spans="4:34" hidden="1" x14ac:dyDescent="0.35">
      <c r="D436" s="27"/>
      <c r="E436" s="27"/>
      <c r="N436" s="27"/>
      <c r="O436" s="27"/>
      <c r="P436" s="27"/>
      <c r="Z436" s="27"/>
      <c r="AA436" s="27"/>
      <c r="AB436" s="27"/>
      <c r="AF436" s="27"/>
      <c r="AG436" s="127"/>
      <c r="AH436" s="27"/>
    </row>
    <row r="437" spans="4:34" hidden="1" x14ac:dyDescent="0.35">
      <c r="D437" s="27"/>
      <c r="E437" s="27"/>
      <c r="N437" s="27"/>
      <c r="O437" s="27"/>
      <c r="P437" s="27"/>
      <c r="Z437" s="27"/>
      <c r="AA437" s="27"/>
      <c r="AB437" s="27"/>
      <c r="AF437" s="27"/>
      <c r="AG437" s="127"/>
      <c r="AH437" s="27"/>
    </row>
    <row r="438" spans="4:34" hidden="1" x14ac:dyDescent="0.35">
      <c r="D438" s="27"/>
      <c r="E438" s="27"/>
      <c r="N438" s="27"/>
      <c r="O438" s="27"/>
      <c r="P438" s="27"/>
      <c r="Z438" s="27"/>
      <c r="AA438" s="27"/>
      <c r="AB438" s="27"/>
      <c r="AF438" s="27"/>
      <c r="AG438" s="127"/>
      <c r="AH438" s="27"/>
    </row>
    <row r="439" spans="4:34" hidden="1" x14ac:dyDescent="0.35">
      <c r="D439" s="27"/>
      <c r="E439" s="27"/>
      <c r="N439" s="27"/>
      <c r="O439" s="27"/>
      <c r="P439" s="27"/>
      <c r="Z439" s="27"/>
      <c r="AA439" s="27"/>
      <c r="AB439" s="27"/>
      <c r="AF439" s="27"/>
      <c r="AG439" s="127"/>
      <c r="AH439" s="27"/>
    </row>
    <row r="440" spans="4:34" hidden="1" x14ac:dyDescent="0.35">
      <c r="D440" s="27"/>
      <c r="E440" s="27"/>
      <c r="N440" s="27"/>
      <c r="O440" s="27"/>
      <c r="P440" s="27"/>
      <c r="Z440" s="27"/>
      <c r="AA440" s="27"/>
      <c r="AB440" s="27"/>
      <c r="AF440" s="27"/>
      <c r="AG440" s="127"/>
      <c r="AH440" s="27"/>
    </row>
    <row r="441" spans="4:34" hidden="1" x14ac:dyDescent="0.35">
      <c r="D441" s="27"/>
      <c r="E441" s="27"/>
      <c r="N441" s="27"/>
      <c r="O441" s="27"/>
      <c r="P441" s="27"/>
      <c r="Z441" s="27"/>
      <c r="AA441" s="27"/>
      <c r="AB441" s="27"/>
      <c r="AF441" s="27"/>
      <c r="AG441" s="127"/>
      <c r="AH441" s="27"/>
    </row>
    <row r="442" spans="4:34" hidden="1" x14ac:dyDescent="0.35">
      <c r="D442" s="27"/>
      <c r="E442" s="27"/>
      <c r="N442" s="27"/>
      <c r="O442" s="27"/>
      <c r="P442" s="27"/>
      <c r="Z442" s="27"/>
      <c r="AA442" s="27"/>
      <c r="AB442" s="27"/>
      <c r="AF442" s="27"/>
      <c r="AG442" s="127"/>
      <c r="AH442" s="27"/>
    </row>
    <row r="443" spans="4:34" hidden="1" x14ac:dyDescent="0.35">
      <c r="D443" s="27"/>
      <c r="E443" s="27"/>
      <c r="N443" s="27"/>
      <c r="O443" s="27"/>
      <c r="P443" s="27"/>
      <c r="Z443" s="27"/>
      <c r="AA443" s="27"/>
      <c r="AB443" s="27"/>
      <c r="AF443" s="27"/>
      <c r="AG443" s="127"/>
      <c r="AH443" s="27"/>
    </row>
    <row r="444" spans="4:34" hidden="1" x14ac:dyDescent="0.35">
      <c r="D444" s="27"/>
      <c r="E444" s="27"/>
      <c r="N444" s="27"/>
      <c r="O444" s="27"/>
      <c r="P444" s="27"/>
      <c r="Z444" s="27"/>
      <c r="AA444" s="27"/>
      <c r="AB444" s="27"/>
      <c r="AF444" s="27"/>
      <c r="AG444" s="127"/>
      <c r="AH444" s="27"/>
    </row>
    <row r="445" spans="4:34" hidden="1" x14ac:dyDescent="0.35">
      <c r="D445" s="27"/>
      <c r="E445" s="27"/>
      <c r="N445" s="27"/>
      <c r="O445" s="27"/>
      <c r="P445" s="27"/>
      <c r="Z445" s="27"/>
      <c r="AA445" s="27"/>
      <c r="AB445" s="27"/>
      <c r="AF445" s="27"/>
      <c r="AG445" s="127"/>
      <c r="AH445" s="27"/>
    </row>
    <row r="446" spans="4:34" hidden="1" x14ac:dyDescent="0.35">
      <c r="D446" s="27"/>
      <c r="E446" s="27"/>
      <c r="N446" s="27"/>
      <c r="O446" s="27"/>
      <c r="P446" s="27"/>
      <c r="Z446" s="27"/>
      <c r="AA446" s="27"/>
      <c r="AB446" s="27"/>
      <c r="AF446" s="27"/>
      <c r="AG446" s="127"/>
      <c r="AH446" s="27"/>
    </row>
    <row r="447" spans="4:34" hidden="1" x14ac:dyDescent="0.35">
      <c r="D447" s="27"/>
      <c r="E447" s="27"/>
      <c r="N447" s="27"/>
      <c r="O447" s="27"/>
      <c r="P447" s="27"/>
      <c r="Z447" s="27"/>
      <c r="AA447" s="27"/>
      <c r="AB447" s="27"/>
      <c r="AF447" s="27"/>
      <c r="AG447" s="127"/>
      <c r="AH447" s="27"/>
    </row>
    <row r="448" spans="4:34" hidden="1" x14ac:dyDescent="0.35">
      <c r="D448" s="27"/>
      <c r="E448" s="27"/>
      <c r="N448" s="27"/>
      <c r="O448" s="27"/>
      <c r="P448" s="27"/>
      <c r="Z448" s="27"/>
      <c r="AA448" s="27"/>
      <c r="AB448" s="27"/>
      <c r="AF448" s="27"/>
      <c r="AG448" s="127"/>
      <c r="AH448" s="27"/>
    </row>
    <row r="449" spans="4:34" hidden="1" x14ac:dyDescent="0.35">
      <c r="D449" s="27"/>
      <c r="E449" s="27"/>
      <c r="N449" s="27"/>
      <c r="O449" s="27"/>
      <c r="P449" s="27"/>
      <c r="Z449" s="27"/>
      <c r="AA449" s="27"/>
      <c r="AB449" s="27"/>
      <c r="AF449" s="27"/>
      <c r="AG449" s="127"/>
      <c r="AH449" s="27"/>
    </row>
    <row r="450" spans="4:34" hidden="1" x14ac:dyDescent="0.35">
      <c r="D450" s="27"/>
      <c r="E450" s="27"/>
      <c r="N450" s="27"/>
      <c r="O450" s="27"/>
      <c r="P450" s="27"/>
      <c r="Z450" s="27"/>
      <c r="AA450" s="27"/>
      <c r="AB450" s="27"/>
      <c r="AF450" s="27"/>
      <c r="AG450" s="127"/>
      <c r="AH450" s="27"/>
    </row>
    <row r="451" spans="4:34" hidden="1" x14ac:dyDescent="0.35">
      <c r="D451" s="27"/>
      <c r="E451" s="27"/>
      <c r="N451" s="27"/>
      <c r="O451" s="27"/>
      <c r="P451" s="27"/>
      <c r="Z451" s="27"/>
      <c r="AA451" s="27"/>
      <c r="AB451" s="27"/>
      <c r="AF451" s="27"/>
      <c r="AG451" s="127"/>
      <c r="AH451" s="27"/>
    </row>
    <row r="452" spans="4:34" hidden="1" x14ac:dyDescent="0.35">
      <c r="D452" s="27"/>
      <c r="E452" s="27"/>
      <c r="N452" s="27"/>
      <c r="O452" s="27"/>
      <c r="P452" s="27"/>
      <c r="Z452" s="27"/>
      <c r="AA452" s="27"/>
      <c r="AB452" s="27"/>
      <c r="AF452" s="27"/>
      <c r="AG452" s="127"/>
      <c r="AH452" s="27"/>
    </row>
    <row r="453" spans="4:34" hidden="1" x14ac:dyDescent="0.35">
      <c r="D453" s="27"/>
      <c r="E453" s="27"/>
      <c r="N453" s="27"/>
      <c r="O453" s="27"/>
      <c r="P453" s="27"/>
      <c r="Z453" s="27"/>
      <c r="AA453" s="27"/>
      <c r="AB453" s="27"/>
      <c r="AF453" s="27"/>
      <c r="AG453" s="127"/>
      <c r="AH453" s="27"/>
    </row>
    <row r="454" spans="4:34" hidden="1" x14ac:dyDescent="0.35">
      <c r="D454" s="27"/>
      <c r="E454" s="27"/>
      <c r="N454" s="27"/>
      <c r="O454" s="27"/>
      <c r="P454" s="27"/>
      <c r="Z454" s="27"/>
      <c r="AA454" s="27"/>
      <c r="AB454" s="27"/>
      <c r="AF454" s="27"/>
      <c r="AG454" s="127"/>
      <c r="AH454" s="27"/>
    </row>
    <row r="455" spans="4:34" hidden="1" x14ac:dyDescent="0.35">
      <c r="D455" s="27"/>
      <c r="E455" s="27"/>
      <c r="N455" s="27"/>
      <c r="O455" s="27"/>
      <c r="P455" s="27"/>
      <c r="Z455" s="27"/>
      <c r="AA455" s="27"/>
      <c r="AB455" s="27"/>
      <c r="AF455" s="27"/>
      <c r="AG455" s="127"/>
      <c r="AH455" s="27"/>
    </row>
    <row r="456" spans="4:34" hidden="1" x14ac:dyDescent="0.35">
      <c r="D456" s="27"/>
      <c r="E456" s="27"/>
      <c r="N456" s="27"/>
      <c r="O456" s="27"/>
      <c r="P456" s="27"/>
      <c r="Z456" s="27"/>
      <c r="AA456" s="27"/>
      <c r="AB456" s="27"/>
      <c r="AF456" s="27"/>
      <c r="AG456" s="127"/>
      <c r="AH456" s="27"/>
    </row>
    <row r="457" spans="4:34" hidden="1" x14ac:dyDescent="0.35">
      <c r="D457" s="27"/>
      <c r="E457" s="27"/>
      <c r="N457" s="27"/>
      <c r="O457" s="27"/>
      <c r="P457" s="27"/>
      <c r="Z457" s="27"/>
      <c r="AA457" s="27"/>
      <c r="AB457" s="27"/>
      <c r="AF457" s="27"/>
      <c r="AG457" s="127"/>
      <c r="AH457" s="27"/>
    </row>
    <row r="458" spans="4:34" hidden="1" x14ac:dyDescent="0.35">
      <c r="D458" s="27"/>
      <c r="E458" s="27"/>
      <c r="N458" s="27"/>
      <c r="O458" s="27"/>
      <c r="P458" s="27"/>
      <c r="Z458" s="27"/>
      <c r="AA458" s="27"/>
      <c r="AB458" s="27"/>
      <c r="AF458" s="27"/>
      <c r="AG458" s="127"/>
      <c r="AH458" s="27"/>
    </row>
    <row r="459" spans="4:34" hidden="1" x14ac:dyDescent="0.35">
      <c r="D459" s="27"/>
      <c r="E459" s="27"/>
      <c r="N459" s="27"/>
      <c r="O459" s="27"/>
      <c r="P459" s="27"/>
      <c r="Z459" s="27"/>
      <c r="AA459" s="27"/>
      <c r="AB459" s="27"/>
      <c r="AF459" s="27"/>
      <c r="AG459" s="127"/>
      <c r="AH459" s="27"/>
    </row>
    <row r="460" spans="4:34" hidden="1" x14ac:dyDescent="0.35">
      <c r="D460" s="27"/>
      <c r="E460" s="27"/>
      <c r="N460" s="27"/>
      <c r="O460" s="27"/>
      <c r="P460" s="27"/>
      <c r="Z460" s="27"/>
      <c r="AA460" s="27"/>
      <c r="AB460" s="27"/>
      <c r="AF460" s="27"/>
      <c r="AG460" s="127"/>
      <c r="AH460" s="27"/>
    </row>
    <row r="461" spans="4:34" hidden="1" x14ac:dyDescent="0.35">
      <c r="D461" s="27"/>
      <c r="E461" s="27"/>
      <c r="N461" s="27"/>
      <c r="O461" s="27"/>
      <c r="P461" s="27"/>
      <c r="Z461" s="27"/>
      <c r="AA461" s="27"/>
      <c r="AB461" s="27"/>
      <c r="AF461" s="27"/>
      <c r="AG461" s="127"/>
      <c r="AH461" s="27"/>
    </row>
    <row r="462" spans="4:34" hidden="1" x14ac:dyDescent="0.35">
      <c r="D462" s="27"/>
      <c r="E462" s="27"/>
      <c r="N462" s="27"/>
      <c r="O462" s="27"/>
      <c r="P462" s="27"/>
      <c r="Z462" s="27"/>
      <c r="AA462" s="27"/>
      <c r="AB462" s="27"/>
      <c r="AF462" s="27"/>
      <c r="AG462" s="127"/>
      <c r="AH462" s="27"/>
    </row>
    <row r="463" spans="4:34" hidden="1" x14ac:dyDescent="0.35">
      <c r="D463" s="27"/>
      <c r="E463" s="27"/>
      <c r="N463" s="27"/>
      <c r="O463" s="27"/>
      <c r="P463" s="27"/>
      <c r="Z463" s="27"/>
      <c r="AA463" s="27"/>
      <c r="AB463" s="27"/>
      <c r="AF463" s="27"/>
      <c r="AG463" s="127"/>
      <c r="AH463" s="27"/>
    </row>
    <row r="464" spans="4:34" hidden="1" x14ac:dyDescent="0.35">
      <c r="D464" s="27"/>
      <c r="E464" s="27"/>
      <c r="N464" s="27"/>
      <c r="O464" s="27"/>
      <c r="P464" s="27"/>
      <c r="Z464" s="27"/>
      <c r="AA464" s="27"/>
      <c r="AB464" s="27"/>
      <c r="AF464" s="27"/>
      <c r="AG464" s="127"/>
      <c r="AH464" s="27"/>
    </row>
    <row r="465" spans="4:34" hidden="1" x14ac:dyDescent="0.35">
      <c r="D465" s="27"/>
      <c r="E465" s="27"/>
      <c r="N465" s="27"/>
      <c r="O465" s="27"/>
      <c r="P465" s="27"/>
      <c r="Z465" s="27"/>
      <c r="AA465" s="27"/>
      <c r="AB465" s="27"/>
      <c r="AF465" s="27"/>
      <c r="AG465" s="127"/>
      <c r="AH465" s="27"/>
    </row>
    <row r="466" spans="4:34" hidden="1" x14ac:dyDescent="0.35">
      <c r="D466" s="27"/>
      <c r="E466" s="27"/>
      <c r="N466" s="27"/>
      <c r="O466" s="27"/>
      <c r="P466" s="27"/>
      <c r="Z466" s="27"/>
      <c r="AA466" s="27"/>
      <c r="AB466" s="27"/>
      <c r="AF466" s="27"/>
      <c r="AG466" s="127"/>
      <c r="AH466" s="27"/>
    </row>
    <row r="467" spans="4:34" hidden="1" x14ac:dyDescent="0.35">
      <c r="D467" s="27"/>
      <c r="E467" s="27"/>
      <c r="N467" s="27"/>
      <c r="O467" s="27"/>
      <c r="P467" s="27"/>
      <c r="Z467" s="27"/>
      <c r="AA467" s="27"/>
      <c r="AB467" s="27"/>
      <c r="AF467" s="27"/>
      <c r="AG467" s="127"/>
      <c r="AH467" s="27"/>
    </row>
    <row r="468" spans="4:34" hidden="1" x14ac:dyDescent="0.35">
      <c r="D468" s="27"/>
      <c r="E468" s="27"/>
      <c r="N468" s="27"/>
      <c r="O468" s="27"/>
      <c r="P468" s="27"/>
      <c r="Z468" s="27"/>
      <c r="AA468" s="27"/>
      <c r="AB468" s="27"/>
      <c r="AF468" s="27"/>
      <c r="AG468" s="127"/>
      <c r="AH468" s="27"/>
    </row>
    <row r="469" spans="4:34" hidden="1" x14ac:dyDescent="0.35">
      <c r="D469" s="27"/>
      <c r="E469" s="27"/>
      <c r="N469" s="27"/>
      <c r="O469" s="27"/>
      <c r="P469" s="27"/>
      <c r="Z469" s="27"/>
      <c r="AA469" s="27"/>
      <c r="AB469" s="27"/>
      <c r="AF469" s="27"/>
      <c r="AG469" s="127"/>
      <c r="AH469" s="27"/>
    </row>
    <row r="470" spans="4:34" hidden="1" x14ac:dyDescent="0.35">
      <c r="D470" s="27"/>
      <c r="E470" s="27"/>
      <c r="N470" s="27"/>
      <c r="O470" s="27"/>
      <c r="P470" s="27"/>
      <c r="Z470" s="27"/>
      <c r="AA470" s="27"/>
      <c r="AB470" s="27"/>
      <c r="AF470" s="27"/>
      <c r="AG470" s="127"/>
      <c r="AH470" s="27"/>
    </row>
    <row r="471" spans="4:34" hidden="1" x14ac:dyDescent="0.35">
      <c r="D471" s="27"/>
      <c r="E471" s="27"/>
      <c r="N471" s="27"/>
      <c r="O471" s="27"/>
      <c r="P471" s="27"/>
      <c r="Z471" s="27"/>
      <c r="AA471" s="27"/>
      <c r="AB471" s="27"/>
      <c r="AF471" s="27"/>
      <c r="AG471" s="127"/>
      <c r="AH471" s="27"/>
    </row>
    <row r="472" spans="4:34" hidden="1" x14ac:dyDescent="0.35">
      <c r="D472" s="27"/>
      <c r="E472" s="27"/>
      <c r="N472" s="27"/>
      <c r="O472" s="27"/>
      <c r="P472" s="27"/>
      <c r="Z472" s="27"/>
      <c r="AA472" s="27"/>
      <c r="AB472" s="27"/>
      <c r="AF472" s="27"/>
      <c r="AG472" s="127"/>
      <c r="AH472" s="27"/>
    </row>
    <row r="473" spans="4:34" hidden="1" x14ac:dyDescent="0.35">
      <c r="D473" s="27"/>
      <c r="E473" s="27"/>
      <c r="N473" s="27"/>
      <c r="O473" s="27"/>
      <c r="P473" s="27"/>
      <c r="Z473" s="27"/>
      <c r="AA473" s="27"/>
      <c r="AB473" s="27"/>
      <c r="AF473" s="27"/>
      <c r="AG473" s="127"/>
      <c r="AH473" s="27"/>
    </row>
    <row r="474" spans="4:34" hidden="1" x14ac:dyDescent="0.35">
      <c r="D474" s="27"/>
      <c r="E474" s="27"/>
      <c r="N474" s="27"/>
      <c r="O474" s="27"/>
      <c r="P474" s="27"/>
      <c r="Z474" s="27"/>
      <c r="AA474" s="27"/>
      <c r="AB474" s="27"/>
      <c r="AF474" s="27"/>
      <c r="AG474" s="127"/>
      <c r="AH474" s="27"/>
    </row>
    <row r="475" spans="4:34" hidden="1" x14ac:dyDescent="0.35">
      <c r="D475" s="27"/>
      <c r="E475" s="27"/>
      <c r="N475" s="27"/>
      <c r="O475" s="27"/>
      <c r="P475" s="27"/>
      <c r="Z475" s="27"/>
      <c r="AA475" s="27"/>
      <c r="AB475" s="27"/>
      <c r="AF475" s="27"/>
      <c r="AG475" s="127"/>
      <c r="AH475" s="27"/>
    </row>
    <row r="476" spans="4:34" hidden="1" x14ac:dyDescent="0.35">
      <c r="D476" s="27"/>
      <c r="E476" s="27"/>
      <c r="N476" s="27"/>
      <c r="O476" s="27"/>
      <c r="P476" s="27"/>
      <c r="Z476" s="27"/>
      <c r="AA476" s="27"/>
      <c r="AB476" s="27"/>
      <c r="AF476" s="27"/>
      <c r="AG476" s="127"/>
      <c r="AH476" s="27"/>
    </row>
    <row r="477" spans="4:34" hidden="1" x14ac:dyDescent="0.35">
      <c r="D477" s="27"/>
      <c r="E477" s="27"/>
      <c r="N477" s="27"/>
      <c r="O477" s="27"/>
      <c r="P477" s="27"/>
      <c r="Z477" s="27"/>
      <c r="AA477" s="27"/>
      <c r="AB477" s="27"/>
      <c r="AF477" s="27"/>
      <c r="AG477" s="127"/>
      <c r="AH477" s="27"/>
    </row>
    <row r="478" spans="4:34" hidden="1" x14ac:dyDescent="0.35">
      <c r="D478" s="27"/>
      <c r="E478" s="27"/>
      <c r="N478" s="27"/>
      <c r="O478" s="27"/>
      <c r="P478" s="27"/>
      <c r="Z478" s="27"/>
      <c r="AA478" s="27"/>
      <c r="AB478" s="27"/>
      <c r="AF478" s="27"/>
      <c r="AG478" s="127"/>
      <c r="AH478" s="27"/>
    </row>
    <row r="479" spans="4:34" hidden="1" x14ac:dyDescent="0.35">
      <c r="D479" s="27"/>
      <c r="E479" s="27"/>
      <c r="N479" s="27"/>
      <c r="O479" s="27"/>
      <c r="P479" s="27"/>
      <c r="Z479" s="27"/>
      <c r="AA479" s="27"/>
      <c r="AB479" s="27"/>
      <c r="AF479" s="27"/>
      <c r="AG479" s="127"/>
      <c r="AH479" s="27"/>
    </row>
    <row r="480" spans="4:34" hidden="1" x14ac:dyDescent="0.35">
      <c r="D480" s="27"/>
      <c r="E480" s="27"/>
      <c r="N480" s="27"/>
      <c r="O480" s="27"/>
      <c r="P480" s="27"/>
      <c r="Z480" s="27"/>
      <c r="AA480" s="27"/>
      <c r="AB480" s="27"/>
      <c r="AF480" s="27"/>
      <c r="AG480" s="127"/>
      <c r="AH480" s="27"/>
    </row>
    <row r="481" spans="4:34" hidden="1" x14ac:dyDescent="0.35">
      <c r="D481" s="27"/>
      <c r="E481" s="27"/>
      <c r="N481" s="27"/>
      <c r="O481" s="27"/>
      <c r="P481" s="27"/>
      <c r="Z481" s="27"/>
      <c r="AA481" s="27"/>
      <c r="AB481" s="27"/>
      <c r="AF481" s="27"/>
      <c r="AG481" s="127"/>
      <c r="AH481" s="27"/>
    </row>
    <row r="482" spans="4:34" hidden="1" x14ac:dyDescent="0.35">
      <c r="D482" s="27"/>
      <c r="E482" s="27"/>
      <c r="N482" s="27"/>
      <c r="O482" s="27"/>
      <c r="P482" s="27"/>
      <c r="Z482" s="27"/>
      <c r="AA482" s="27"/>
      <c r="AB482" s="27"/>
      <c r="AF482" s="27"/>
      <c r="AG482" s="127"/>
      <c r="AH482" s="27"/>
    </row>
    <row r="483" spans="4:34" hidden="1" x14ac:dyDescent="0.35">
      <c r="D483" s="27"/>
      <c r="E483" s="27"/>
      <c r="N483" s="27"/>
      <c r="O483" s="27"/>
      <c r="P483" s="27"/>
      <c r="Z483" s="27"/>
      <c r="AA483" s="27"/>
      <c r="AB483" s="27"/>
      <c r="AF483" s="27"/>
      <c r="AG483" s="127"/>
      <c r="AH483" s="27"/>
    </row>
    <row r="484" spans="4:34" hidden="1" x14ac:dyDescent="0.35">
      <c r="D484" s="27"/>
      <c r="E484" s="27"/>
      <c r="N484" s="27"/>
      <c r="O484" s="27"/>
      <c r="P484" s="27"/>
      <c r="Z484" s="27"/>
      <c r="AA484" s="27"/>
      <c r="AB484" s="27"/>
      <c r="AF484" s="27"/>
      <c r="AG484" s="127"/>
      <c r="AH484" s="27"/>
    </row>
    <row r="485" spans="4:34" hidden="1" x14ac:dyDescent="0.35">
      <c r="D485" s="27"/>
      <c r="E485" s="27"/>
      <c r="N485" s="27"/>
      <c r="O485" s="27"/>
      <c r="P485" s="27"/>
      <c r="Z485" s="27"/>
      <c r="AA485" s="27"/>
      <c r="AB485" s="27"/>
      <c r="AF485" s="27"/>
      <c r="AG485" s="127"/>
      <c r="AH485" s="27"/>
    </row>
    <row r="486" spans="4:34" hidden="1" x14ac:dyDescent="0.35">
      <c r="D486" s="27"/>
      <c r="E486" s="27"/>
      <c r="N486" s="27"/>
      <c r="O486" s="27"/>
      <c r="P486" s="27"/>
      <c r="Z486" s="27"/>
      <c r="AA486" s="27"/>
      <c r="AB486" s="27"/>
      <c r="AF486" s="27"/>
      <c r="AG486" s="127"/>
      <c r="AH486" s="27"/>
    </row>
    <row r="487" spans="4:34" hidden="1" x14ac:dyDescent="0.35">
      <c r="D487" s="27"/>
      <c r="E487" s="27"/>
      <c r="N487" s="27"/>
      <c r="O487" s="27"/>
      <c r="P487" s="27"/>
      <c r="Z487" s="27"/>
      <c r="AA487" s="27"/>
      <c r="AB487" s="27"/>
      <c r="AF487" s="27"/>
      <c r="AG487" s="127"/>
      <c r="AH487" s="27"/>
    </row>
    <row r="488" spans="4:34" hidden="1" x14ac:dyDescent="0.35">
      <c r="D488" s="27"/>
      <c r="E488" s="27"/>
      <c r="N488" s="27"/>
      <c r="O488" s="27"/>
      <c r="P488" s="27"/>
      <c r="Z488" s="27"/>
      <c r="AA488" s="27"/>
      <c r="AB488" s="27"/>
      <c r="AF488" s="27"/>
      <c r="AG488" s="127"/>
      <c r="AH488" s="27"/>
    </row>
    <row r="489" spans="4:34" hidden="1" x14ac:dyDescent="0.35">
      <c r="D489" s="27"/>
      <c r="E489" s="27"/>
      <c r="N489" s="27"/>
      <c r="O489" s="27"/>
      <c r="P489" s="27"/>
      <c r="Z489" s="27"/>
      <c r="AA489" s="27"/>
      <c r="AB489" s="27"/>
      <c r="AF489" s="27"/>
      <c r="AG489" s="127"/>
      <c r="AH489" s="27"/>
    </row>
    <row r="490" spans="4:34" hidden="1" x14ac:dyDescent="0.35">
      <c r="D490" s="27"/>
      <c r="E490" s="27"/>
      <c r="N490" s="27"/>
      <c r="O490" s="27"/>
      <c r="P490" s="27"/>
      <c r="Z490" s="27"/>
      <c r="AA490" s="27"/>
      <c r="AB490" s="27"/>
      <c r="AF490" s="27"/>
      <c r="AG490" s="127"/>
      <c r="AH490" s="27"/>
    </row>
    <row r="491" spans="4:34" hidden="1" x14ac:dyDescent="0.35">
      <c r="D491" s="27"/>
      <c r="E491" s="27"/>
      <c r="N491" s="27"/>
      <c r="O491" s="27"/>
      <c r="P491" s="27"/>
      <c r="Z491" s="27"/>
      <c r="AA491" s="27"/>
      <c r="AB491" s="27"/>
      <c r="AF491" s="27"/>
      <c r="AG491" s="127"/>
      <c r="AH491" s="27"/>
    </row>
    <row r="492" spans="4:34" hidden="1" x14ac:dyDescent="0.35">
      <c r="D492" s="27"/>
      <c r="E492" s="27"/>
      <c r="N492" s="27"/>
      <c r="O492" s="27"/>
      <c r="P492" s="27"/>
      <c r="Z492" s="27"/>
      <c r="AA492" s="27"/>
      <c r="AB492" s="27"/>
      <c r="AF492" s="27"/>
      <c r="AG492" s="127"/>
      <c r="AH492" s="27"/>
    </row>
    <row r="493" spans="4:34" hidden="1" x14ac:dyDescent="0.35">
      <c r="D493" s="27"/>
      <c r="E493" s="27"/>
      <c r="N493" s="27"/>
      <c r="O493" s="27"/>
      <c r="P493" s="27"/>
      <c r="Z493" s="27"/>
      <c r="AA493" s="27"/>
      <c r="AB493" s="27"/>
      <c r="AF493" s="27"/>
      <c r="AG493" s="127"/>
      <c r="AH493" s="27"/>
    </row>
    <row r="494" spans="4:34" hidden="1" x14ac:dyDescent="0.35">
      <c r="D494" s="27"/>
      <c r="E494" s="27"/>
      <c r="N494" s="27"/>
      <c r="O494" s="27"/>
      <c r="P494" s="27"/>
      <c r="Z494" s="27"/>
      <c r="AA494" s="27"/>
      <c r="AB494" s="27"/>
      <c r="AF494" s="27"/>
      <c r="AG494" s="127"/>
      <c r="AH494" s="27"/>
    </row>
    <row r="495" spans="4:34" hidden="1" x14ac:dyDescent="0.35">
      <c r="D495" s="27"/>
      <c r="E495" s="27"/>
      <c r="N495" s="27"/>
      <c r="O495" s="27"/>
      <c r="P495" s="27"/>
      <c r="Z495" s="27"/>
      <c r="AA495" s="27"/>
      <c r="AB495" s="27"/>
      <c r="AF495" s="27"/>
      <c r="AG495" s="127"/>
      <c r="AH495" s="27"/>
    </row>
    <row r="496" spans="4:34" hidden="1" x14ac:dyDescent="0.35">
      <c r="D496" s="27"/>
      <c r="E496" s="27"/>
      <c r="N496" s="27"/>
      <c r="O496" s="27"/>
      <c r="P496" s="27"/>
      <c r="Z496" s="27"/>
      <c r="AA496" s="27"/>
      <c r="AB496" s="27"/>
      <c r="AF496" s="27"/>
      <c r="AG496" s="127"/>
      <c r="AH496" s="27"/>
    </row>
    <row r="497" spans="4:34" hidden="1" x14ac:dyDescent="0.35">
      <c r="D497" s="27"/>
      <c r="E497" s="27"/>
      <c r="N497" s="27"/>
      <c r="O497" s="27"/>
      <c r="P497" s="27"/>
      <c r="Z497" s="27"/>
      <c r="AA497" s="27"/>
      <c r="AB497" s="27"/>
      <c r="AF497" s="27"/>
      <c r="AG497" s="127"/>
      <c r="AH497" s="27"/>
    </row>
    <row r="498" spans="4:34" hidden="1" x14ac:dyDescent="0.35">
      <c r="D498" s="27"/>
      <c r="E498" s="27"/>
      <c r="N498" s="27"/>
      <c r="O498" s="27"/>
      <c r="P498" s="27"/>
      <c r="Z498" s="27"/>
      <c r="AA498" s="27"/>
      <c r="AB498" s="27"/>
      <c r="AF498" s="27"/>
      <c r="AG498" s="127"/>
      <c r="AH498" s="27"/>
    </row>
    <row r="499" spans="4:34" hidden="1" x14ac:dyDescent="0.35">
      <c r="D499" s="27"/>
      <c r="E499" s="27"/>
      <c r="N499" s="27"/>
      <c r="O499" s="27"/>
      <c r="P499" s="27"/>
      <c r="Z499" s="27"/>
      <c r="AA499" s="27"/>
      <c r="AB499" s="27"/>
      <c r="AF499" s="27"/>
      <c r="AG499" s="127"/>
      <c r="AH499" s="27"/>
    </row>
    <row r="500" spans="4:34" hidden="1" x14ac:dyDescent="0.35">
      <c r="D500" s="27"/>
      <c r="E500" s="27"/>
      <c r="N500" s="27"/>
      <c r="O500" s="27"/>
      <c r="P500" s="27"/>
      <c r="Z500" s="27"/>
      <c r="AA500" s="27"/>
      <c r="AB500" s="27"/>
      <c r="AF500" s="27"/>
      <c r="AG500" s="127"/>
      <c r="AH500" s="27"/>
    </row>
    <row r="501" spans="4:34" hidden="1" x14ac:dyDescent="0.35">
      <c r="D501" s="27"/>
      <c r="E501" s="27"/>
      <c r="N501" s="27"/>
      <c r="O501" s="27"/>
      <c r="P501" s="27"/>
      <c r="Z501" s="27"/>
      <c r="AA501" s="27"/>
      <c r="AB501" s="27"/>
      <c r="AF501" s="27"/>
      <c r="AG501" s="127"/>
      <c r="AH501" s="27"/>
    </row>
    <row r="502" spans="4:34" hidden="1" x14ac:dyDescent="0.35">
      <c r="D502" s="27"/>
      <c r="E502" s="27"/>
      <c r="N502" s="27"/>
      <c r="O502" s="27"/>
      <c r="P502" s="27"/>
      <c r="Z502" s="27"/>
      <c r="AA502" s="27"/>
      <c r="AB502" s="27"/>
      <c r="AF502" s="27"/>
      <c r="AG502" s="127"/>
      <c r="AH502" s="27"/>
    </row>
    <row r="503" spans="4:34" hidden="1" x14ac:dyDescent="0.35">
      <c r="D503" s="27"/>
      <c r="E503" s="27"/>
      <c r="N503" s="27"/>
      <c r="O503" s="27"/>
      <c r="P503" s="27"/>
      <c r="Z503" s="27"/>
      <c r="AA503" s="27"/>
      <c r="AB503" s="27"/>
      <c r="AF503" s="27"/>
      <c r="AG503" s="127"/>
      <c r="AH503" s="27"/>
    </row>
    <row r="504" spans="4:34" hidden="1" x14ac:dyDescent="0.35">
      <c r="D504" s="27"/>
      <c r="E504" s="27"/>
      <c r="N504" s="27"/>
      <c r="O504" s="27"/>
      <c r="P504" s="27"/>
      <c r="Z504" s="27"/>
      <c r="AA504" s="27"/>
      <c r="AB504" s="27"/>
      <c r="AF504" s="27"/>
      <c r="AG504" s="127"/>
      <c r="AH504" s="27"/>
    </row>
    <row r="505" spans="4:34" hidden="1" x14ac:dyDescent="0.35">
      <c r="D505" s="27"/>
      <c r="E505" s="27"/>
      <c r="N505" s="27"/>
      <c r="O505" s="27"/>
      <c r="P505" s="27"/>
      <c r="Z505" s="27"/>
      <c r="AA505" s="27"/>
      <c r="AB505" s="27"/>
      <c r="AF505" s="27"/>
      <c r="AG505" s="127"/>
      <c r="AH505" s="27"/>
    </row>
    <row r="506" spans="4:34" hidden="1" x14ac:dyDescent="0.35">
      <c r="D506" s="27"/>
      <c r="E506" s="27"/>
      <c r="N506" s="27"/>
      <c r="O506" s="27"/>
      <c r="P506" s="27"/>
      <c r="Z506" s="27"/>
      <c r="AA506" s="27"/>
      <c r="AB506" s="27"/>
      <c r="AF506" s="27"/>
      <c r="AG506" s="127"/>
      <c r="AH506" s="27"/>
    </row>
    <row r="507" spans="4:34" hidden="1" x14ac:dyDescent="0.35">
      <c r="D507" s="27"/>
      <c r="E507" s="27"/>
      <c r="N507" s="27"/>
      <c r="O507" s="27"/>
      <c r="P507" s="27"/>
      <c r="Z507" s="27"/>
      <c r="AA507" s="27"/>
      <c r="AB507" s="27"/>
      <c r="AF507" s="27"/>
      <c r="AG507" s="127"/>
      <c r="AH507" s="27"/>
    </row>
    <row r="508" spans="4:34" hidden="1" x14ac:dyDescent="0.35">
      <c r="D508" s="27"/>
      <c r="E508" s="27"/>
      <c r="N508" s="27"/>
      <c r="O508" s="27"/>
      <c r="P508" s="27"/>
      <c r="Z508" s="27"/>
      <c r="AA508" s="27"/>
      <c r="AB508" s="27"/>
      <c r="AF508" s="27"/>
      <c r="AG508" s="127"/>
      <c r="AH508" s="27"/>
    </row>
    <row r="509" spans="4:34" hidden="1" x14ac:dyDescent="0.35">
      <c r="D509" s="27"/>
      <c r="E509" s="27"/>
      <c r="N509" s="27"/>
      <c r="O509" s="27"/>
      <c r="P509" s="27"/>
      <c r="Z509" s="27"/>
      <c r="AA509" s="27"/>
      <c r="AB509" s="27"/>
      <c r="AF509" s="27"/>
      <c r="AG509" s="127"/>
      <c r="AH509" s="27"/>
    </row>
    <row r="510" spans="4:34" hidden="1" x14ac:dyDescent="0.35">
      <c r="D510" s="27"/>
      <c r="E510" s="27"/>
      <c r="N510" s="27"/>
      <c r="O510" s="27"/>
      <c r="P510" s="27"/>
      <c r="Z510" s="27"/>
      <c r="AA510" s="27"/>
      <c r="AB510" s="27"/>
      <c r="AF510" s="27"/>
      <c r="AG510" s="127"/>
      <c r="AH510" s="27"/>
    </row>
    <row r="511" spans="4:34" hidden="1" x14ac:dyDescent="0.35">
      <c r="D511" s="27"/>
      <c r="E511" s="27"/>
      <c r="N511" s="27"/>
      <c r="O511" s="27"/>
      <c r="P511" s="27"/>
      <c r="Z511" s="27"/>
      <c r="AA511" s="27"/>
      <c r="AB511" s="27"/>
      <c r="AF511" s="27"/>
      <c r="AG511" s="127"/>
      <c r="AH511" s="27"/>
    </row>
    <row r="512" spans="4:34" hidden="1" x14ac:dyDescent="0.35">
      <c r="D512" s="27"/>
      <c r="E512" s="27"/>
      <c r="N512" s="27"/>
      <c r="O512" s="27"/>
      <c r="P512" s="27"/>
      <c r="Z512" s="27"/>
      <c r="AA512" s="27"/>
      <c r="AB512" s="27"/>
      <c r="AF512" s="27"/>
      <c r="AG512" s="127"/>
      <c r="AH512" s="27"/>
    </row>
    <row r="513" spans="4:34" hidden="1" x14ac:dyDescent="0.35">
      <c r="D513" s="27"/>
      <c r="E513" s="27"/>
      <c r="N513" s="27"/>
      <c r="O513" s="27"/>
      <c r="P513" s="27"/>
      <c r="Z513" s="27"/>
      <c r="AA513" s="27"/>
      <c r="AB513" s="27"/>
      <c r="AF513" s="27"/>
      <c r="AG513" s="127"/>
      <c r="AH513" s="27"/>
    </row>
    <row r="514" spans="4:34" hidden="1" x14ac:dyDescent="0.35">
      <c r="D514" s="27"/>
      <c r="E514" s="27"/>
      <c r="N514" s="27"/>
      <c r="O514" s="27"/>
      <c r="P514" s="27"/>
      <c r="Z514" s="27"/>
      <c r="AA514" s="27"/>
      <c r="AB514" s="27"/>
      <c r="AF514" s="27"/>
      <c r="AG514" s="127"/>
      <c r="AH514" s="27"/>
    </row>
    <row r="515" spans="4:34" hidden="1" x14ac:dyDescent="0.35">
      <c r="D515" s="27"/>
      <c r="E515" s="27"/>
      <c r="N515" s="27"/>
      <c r="O515" s="27"/>
      <c r="P515" s="27"/>
      <c r="Z515" s="27"/>
      <c r="AA515" s="27"/>
      <c r="AB515" s="27"/>
      <c r="AF515" s="27"/>
      <c r="AG515" s="127"/>
      <c r="AH515" s="27"/>
    </row>
    <row r="516" spans="4:34" hidden="1" x14ac:dyDescent="0.35">
      <c r="D516" s="27"/>
      <c r="E516" s="27"/>
      <c r="N516" s="27"/>
      <c r="O516" s="27"/>
      <c r="P516" s="27"/>
      <c r="Z516" s="27"/>
      <c r="AA516" s="27"/>
      <c r="AB516" s="27"/>
      <c r="AF516" s="27"/>
      <c r="AG516" s="127"/>
      <c r="AH516" s="27"/>
    </row>
    <row r="517" spans="4:34" hidden="1" x14ac:dyDescent="0.35">
      <c r="D517" s="27"/>
      <c r="E517" s="27"/>
      <c r="N517" s="27"/>
      <c r="O517" s="27"/>
      <c r="P517" s="27"/>
      <c r="Z517" s="27"/>
      <c r="AA517" s="27"/>
      <c r="AB517" s="27"/>
      <c r="AF517" s="27"/>
      <c r="AG517" s="127"/>
      <c r="AH517" s="27"/>
    </row>
    <row r="518" spans="4:34" hidden="1" x14ac:dyDescent="0.35">
      <c r="D518" s="27"/>
      <c r="E518" s="27"/>
      <c r="N518" s="27"/>
      <c r="O518" s="27"/>
      <c r="P518" s="27"/>
      <c r="Z518" s="27"/>
      <c r="AA518" s="27"/>
      <c r="AB518" s="27"/>
      <c r="AF518" s="27"/>
      <c r="AG518" s="127"/>
      <c r="AH518" s="27"/>
    </row>
    <row r="519" spans="4:34" hidden="1" x14ac:dyDescent="0.35">
      <c r="D519" s="27"/>
      <c r="E519" s="27"/>
      <c r="N519" s="27"/>
      <c r="O519" s="27"/>
      <c r="P519" s="27"/>
      <c r="Z519" s="27"/>
      <c r="AA519" s="27"/>
      <c r="AB519" s="27"/>
      <c r="AF519" s="27"/>
      <c r="AG519" s="127"/>
      <c r="AH519" s="27"/>
    </row>
    <row r="520" spans="4:34" hidden="1" x14ac:dyDescent="0.35">
      <c r="D520" s="27"/>
      <c r="E520" s="27"/>
      <c r="N520" s="27"/>
      <c r="O520" s="27"/>
      <c r="P520" s="27"/>
      <c r="Z520" s="27"/>
      <c r="AA520" s="27"/>
      <c r="AB520" s="27"/>
      <c r="AF520" s="27"/>
      <c r="AG520" s="127"/>
      <c r="AH520" s="27"/>
    </row>
    <row r="521" spans="4:34" hidden="1" x14ac:dyDescent="0.35">
      <c r="D521" s="27"/>
      <c r="E521" s="27"/>
      <c r="N521" s="27"/>
      <c r="O521" s="27"/>
      <c r="P521" s="27"/>
      <c r="Z521" s="27"/>
      <c r="AA521" s="27"/>
      <c r="AB521" s="27"/>
      <c r="AF521" s="27"/>
      <c r="AG521" s="127"/>
      <c r="AH521" s="27"/>
    </row>
    <row r="522" spans="4:34" hidden="1" x14ac:dyDescent="0.35">
      <c r="D522" s="27"/>
      <c r="E522" s="27"/>
      <c r="N522" s="27"/>
      <c r="O522" s="27"/>
      <c r="P522" s="27"/>
      <c r="Z522" s="27"/>
      <c r="AA522" s="27"/>
      <c r="AB522" s="27"/>
      <c r="AF522" s="27"/>
      <c r="AG522" s="127"/>
      <c r="AH522" s="27"/>
    </row>
    <row r="523" spans="4:34" hidden="1" x14ac:dyDescent="0.35">
      <c r="D523" s="27"/>
      <c r="E523" s="27"/>
      <c r="N523" s="27"/>
      <c r="O523" s="27"/>
      <c r="P523" s="27"/>
      <c r="Z523" s="27"/>
      <c r="AA523" s="27"/>
      <c r="AB523" s="27"/>
      <c r="AF523" s="27"/>
      <c r="AG523" s="127"/>
      <c r="AH523" s="27"/>
    </row>
    <row r="524" spans="4:34" hidden="1" x14ac:dyDescent="0.35">
      <c r="D524" s="27"/>
      <c r="E524" s="27"/>
      <c r="N524" s="27"/>
      <c r="O524" s="27"/>
      <c r="P524" s="27"/>
      <c r="Z524" s="27"/>
      <c r="AA524" s="27"/>
      <c r="AB524" s="27"/>
      <c r="AF524" s="27"/>
      <c r="AG524" s="127"/>
      <c r="AH524" s="27"/>
    </row>
    <row r="525" spans="4:34" hidden="1" x14ac:dyDescent="0.35">
      <c r="D525" s="27"/>
      <c r="E525" s="27"/>
      <c r="N525" s="27"/>
      <c r="O525" s="27"/>
      <c r="P525" s="27"/>
      <c r="Z525" s="27"/>
      <c r="AA525" s="27"/>
      <c r="AB525" s="27"/>
      <c r="AF525" s="27"/>
      <c r="AG525" s="127"/>
      <c r="AH525" s="27"/>
    </row>
    <row r="526" spans="4:34" hidden="1" x14ac:dyDescent="0.35">
      <c r="D526" s="27"/>
      <c r="E526" s="27"/>
      <c r="N526" s="27"/>
      <c r="O526" s="27"/>
      <c r="P526" s="27"/>
      <c r="Z526" s="27"/>
      <c r="AA526" s="27"/>
      <c r="AB526" s="27"/>
      <c r="AF526" s="27"/>
      <c r="AG526" s="127"/>
      <c r="AH526" s="27"/>
    </row>
    <row r="527" spans="4:34" hidden="1" x14ac:dyDescent="0.35">
      <c r="D527" s="27"/>
      <c r="E527" s="27"/>
      <c r="N527" s="27"/>
      <c r="O527" s="27"/>
      <c r="P527" s="27"/>
      <c r="Z527" s="27"/>
      <c r="AA527" s="27"/>
      <c r="AB527" s="27"/>
      <c r="AF527" s="27"/>
      <c r="AG527" s="127"/>
      <c r="AH527" s="27"/>
    </row>
    <row r="528" spans="4:34" hidden="1" x14ac:dyDescent="0.35">
      <c r="D528" s="27"/>
      <c r="E528" s="27"/>
      <c r="N528" s="27"/>
      <c r="O528" s="27"/>
      <c r="P528" s="27"/>
      <c r="Z528" s="27"/>
      <c r="AA528" s="27"/>
      <c r="AB528" s="27"/>
      <c r="AF528" s="27"/>
      <c r="AG528" s="127"/>
      <c r="AH528" s="27"/>
    </row>
    <row r="529" spans="4:34" hidden="1" x14ac:dyDescent="0.35">
      <c r="D529" s="27"/>
      <c r="E529" s="27"/>
      <c r="N529" s="27"/>
      <c r="O529" s="27"/>
      <c r="P529" s="27"/>
      <c r="Z529" s="27"/>
      <c r="AA529" s="27"/>
      <c r="AB529" s="27"/>
      <c r="AF529" s="27"/>
      <c r="AG529" s="127"/>
      <c r="AH529" s="27"/>
    </row>
    <row r="530" spans="4:34" hidden="1" x14ac:dyDescent="0.35">
      <c r="D530" s="27"/>
      <c r="E530" s="27"/>
      <c r="N530" s="27"/>
      <c r="O530" s="27"/>
      <c r="P530" s="27"/>
      <c r="Z530" s="27"/>
      <c r="AA530" s="27"/>
      <c r="AB530" s="27"/>
      <c r="AF530" s="27"/>
      <c r="AG530" s="127"/>
      <c r="AH530" s="27"/>
    </row>
    <row r="531" spans="4:34" hidden="1" x14ac:dyDescent="0.35">
      <c r="D531" s="27"/>
      <c r="E531" s="27"/>
      <c r="N531" s="27"/>
      <c r="O531" s="27"/>
      <c r="P531" s="27"/>
      <c r="Z531" s="27"/>
      <c r="AA531" s="27"/>
      <c r="AB531" s="27"/>
      <c r="AF531" s="27"/>
      <c r="AG531" s="127"/>
      <c r="AH531" s="27"/>
    </row>
    <row r="532" spans="4:34" hidden="1" x14ac:dyDescent="0.35">
      <c r="D532" s="27"/>
      <c r="E532" s="27"/>
      <c r="N532" s="27"/>
      <c r="O532" s="27"/>
      <c r="P532" s="27"/>
      <c r="Z532" s="27"/>
      <c r="AA532" s="27"/>
      <c r="AB532" s="27"/>
      <c r="AF532" s="27"/>
      <c r="AG532" s="127"/>
      <c r="AH532" s="27"/>
    </row>
    <row r="533" spans="4:34" hidden="1" x14ac:dyDescent="0.35">
      <c r="D533" s="27"/>
      <c r="E533" s="27"/>
      <c r="N533" s="27"/>
      <c r="O533" s="27"/>
      <c r="P533" s="27"/>
      <c r="Z533" s="27"/>
      <c r="AA533" s="27"/>
      <c r="AB533" s="27"/>
      <c r="AF533" s="27"/>
      <c r="AG533" s="127"/>
      <c r="AH533" s="27"/>
    </row>
    <row r="534" spans="4:34" hidden="1" x14ac:dyDescent="0.35">
      <c r="D534" s="27"/>
      <c r="E534" s="27"/>
      <c r="N534" s="27"/>
      <c r="O534" s="27"/>
      <c r="P534" s="27"/>
      <c r="Z534" s="27"/>
      <c r="AA534" s="27"/>
      <c r="AB534" s="27"/>
      <c r="AF534" s="27"/>
      <c r="AG534" s="127"/>
      <c r="AH534" s="27"/>
    </row>
    <row r="535" spans="4:34" hidden="1" x14ac:dyDescent="0.35">
      <c r="D535" s="27"/>
      <c r="E535" s="27"/>
      <c r="N535" s="27"/>
      <c r="O535" s="27"/>
      <c r="P535" s="27"/>
      <c r="Z535" s="27"/>
      <c r="AA535" s="27"/>
      <c r="AB535" s="27"/>
      <c r="AF535" s="27"/>
      <c r="AG535" s="127"/>
      <c r="AH535" s="27"/>
    </row>
    <row r="536" spans="4:34" hidden="1" x14ac:dyDescent="0.35">
      <c r="D536" s="27"/>
      <c r="E536" s="27"/>
      <c r="N536" s="27"/>
      <c r="O536" s="27"/>
      <c r="P536" s="27"/>
      <c r="Z536" s="27"/>
      <c r="AA536" s="27"/>
      <c r="AB536" s="27"/>
      <c r="AF536" s="27"/>
      <c r="AG536" s="127"/>
      <c r="AH536" s="27"/>
    </row>
    <row r="537" spans="4:34" hidden="1" x14ac:dyDescent="0.35">
      <c r="D537" s="27"/>
      <c r="E537" s="27"/>
      <c r="N537" s="27"/>
      <c r="O537" s="27"/>
      <c r="P537" s="27"/>
      <c r="Z537" s="27"/>
      <c r="AA537" s="27"/>
      <c r="AB537" s="27"/>
      <c r="AF537" s="27"/>
      <c r="AG537" s="127"/>
      <c r="AH537" s="27"/>
    </row>
    <row r="538" spans="4:34" hidden="1" x14ac:dyDescent="0.35">
      <c r="D538" s="27"/>
      <c r="E538" s="27"/>
      <c r="N538" s="27"/>
      <c r="O538" s="27"/>
      <c r="P538" s="27"/>
      <c r="Z538" s="27"/>
      <c r="AA538" s="27"/>
      <c r="AB538" s="27"/>
      <c r="AF538" s="27"/>
      <c r="AG538" s="127"/>
      <c r="AH538" s="27"/>
    </row>
    <row r="539" spans="4:34" hidden="1" x14ac:dyDescent="0.35">
      <c r="D539" s="27"/>
      <c r="E539" s="27"/>
      <c r="N539" s="27"/>
      <c r="O539" s="27"/>
      <c r="P539" s="27"/>
      <c r="Z539" s="27"/>
      <c r="AA539" s="27"/>
      <c r="AB539" s="27"/>
      <c r="AF539" s="27"/>
      <c r="AG539" s="127"/>
      <c r="AH539" s="27"/>
    </row>
    <row r="540" spans="4:34" hidden="1" x14ac:dyDescent="0.35">
      <c r="D540" s="27"/>
      <c r="E540" s="27"/>
      <c r="N540" s="27"/>
      <c r="O540" s="27"/>
      <c r="P540" s="27"/>
      <c r="Z540" s="27"/>
      <c r="AA540" s="27"/>
      <c r="AB540" s="27"/>
      <c r="AF540" s="27"/>
      <c r="AG540" s="127"/>
      <c r="AH540" s="27"/>
    </row>
    <row r="541" spans="4:34" hidden="1" x14ac:dyDescent="0.35">
      <c r="D541" s="27"/>
      <c r="E541" s="27"/>
      <c r="N541" s="27"/>
      <c r="O541" s="27"/>
      <c r="P541" s="27"/>
      <c r="Z541" s="27"/>
      <c r="AA541" s="27"/>
      <c r="AB541" s="27"/>
      <c r="AF541" s="27"/>
      <c r="AG541" s="127"/>
      <c r="AH541" s="27"/>
    </row>
    <row r="542" spans="4:34" hidden="1" x14ac:dyDescent="0.35">
      <c r="D542" s="27"/>
      <c r="E542" s="27"/>
      <c r="N542" s="27"/>
      <c r="O542" s="27"/>
      <c r="P542" s="27"/>
      <c r="Z542" s="27"/>
      <c r="AA542" s="27"/>
      <c r="AB542" s="27"/>
      <c r="AF542" s="27"/>
      <c r="AG542" s="127"/>
      <c r="AH542" s="27"/>
    </row>
    <row r="543" spans="4:34" hidden="1" x14ac:dyDescent="0.35">
      <c r="D543" s="27"/>
      <c r="E543" s="27"/>
      <c r="N543" s="27"/>
      <c r="O543" s="27"/>
      <c r="P543" s="27"/>
      <c r="Z543" s="27"/>
      <c r="AA543" s="27"/>
      <c r="AB543" s="27"/>
      <c r="AF543" s="27"/>
      <c r="AG543" s="127"/>
      <c r="AH543" s="27"/>
    </row>
    <row r="544" spans="4:34" hidden="1" x14ac:dyDescent="0.35">
      <c r="D544" s="27"/>
      <c r="E544" s="27"/>
      <c r="N544" s="27"/>
      <c r="O544" s="27"/>
      <c r="P544" s="27"/>
      <c r="Z544" s="27"/>
      <c r="AA544" s="27"/>
      <c r="AB544" s="27"/>
      <c r="AF544" s="27"/>
      <c r="AG544" s="127"/>
      <c r="AH544" s="27"/>
    </row>
    <row r="545" spans="4:34" hidden="1" x14ac:dyDescent="0.35">
      <c r="D545" s="27"/>
      <c r="E545" s="27"/>
      <c r="N545" s="27"/>
      <c r="O545" s="27"/>
      <c r="P545" s="27"/>
      <c r="Z545" s="27"/>
      <c r="AA545" s="27"/>
      <c r="AB545" s="27"/>
      <c r="AF545" s="27"/>
      <c r="AG545" s="127"/>
      <c r="AH545" s="27"/>
    </row>
    <row r="546" spans="4:34" hidden="1" x14ac:dyDescent="0.35">
      <c r="D546" s="27"/>
      <c r="E546" s="27"/>
      <c r="N546" s="27"/>
      <c r="O546" s="27"/>
      <c r="P546" s="27"/>
      <c r="Z546" s="27"/>
      <c r="AA546" s="27"/>
      <c r="AB546" s="27"/>
      <c r="AF546" s="27"/>
      <c r="AG546" s="127"/>
      <c r="AH546" s="27"/>
    </row>
    <row r="547" spans="4:34" hidden="1" x14ac:dyDescent="0.35">
      <c r="D547" s="27"/>
      <c r="E547" s="27"/>
      <c r="N547" s="27"/>
      <c r="O547" s="27"/>
      <c r="P547" s="27"/>
      <c r="Z547" s="27"/>
      <c r="AA547" s="27"/>
      <c r="AB547" s="27"/>
      <c r="AF547" s="27"/>
      <c r="AG547" s="127"/>
      <c r="AH547" s="27"/>
    </row>
    <row r="548" spans="4:34" hidden="1" x14ac:dyDescent="0.35">
      <c r="D548" s="27"/>
      <c r="E548" s="27"/>
      <c r="N548" s="27"/>
      <c r="O548" s="27"/>
      <c r="P548" s="27"/>
      <c r="Z548" s="27"/>
      <c r="AA548" s="27"/>
      <c r="AB548" s="27"/>
      <c r="AF548" s="27"/>
      <c r="AG548" s="127"/>
      <c r="AH548" s="27"/>
    </row>
    <row r="549" spans="4:34" hidden="1" x14ac:dyDescent="0.35">
      <c r="D549" s="27"/>
      <c r="E549" s="27"/>
      <c r="N549" s="27"/>
      <c r="O549" s="27"/>
      <c r="P549" s="27"/>
      <c r="Z549" s="27"/>
      <c r="AA549" s="27"/>
      <c r="AB549" s="27"/>
      <c r="AF549" s="27"/>
      <c r="AG549" s="127"/>
      <c r="AH549" s="27"/>
    </row>
    <row r="550" spans="4:34" hidden="1" x14ac:dyDescent="0.35">
      <c r="D550" s="27"/>
      <c r="E550" s="27"/>
      <c r="N550" s="27"/>
      <c r="O550" s="27"/>
      <c r="P550" s="27"/>
      <c r="Z550" s="27"/>
      <c r="AA550" s="27"/>
      <c r="AB550" s="27"/>
      <c r="AF550" s="27"/>
      <c r="AG550" s="127"/>
      <c r="AH550" s="27"/>
    </row>
    <row r="551" spans="4:34" hidden="1" x14ac:dyDescent="0.35">
      <c r="D551" s="27"/>
      <c r="E551" s="27"/>
      <c r="N551" s="27"/>
      <c r="O551" s="27"/>
      <c r="P551" s="27"/>
      <c r="Z551" s="27"/>
      <c r="AA551" s="27"/>
      <c r="AB551" s="27"/>
      <c r="AF551" s="27"/>
      <c r="AG551" s="127"/>
      <c r="AH551" s="27"/>
    </row>
    <row r="552" spans="4:34" hidden="1" x14ac:dyDescent="0.35">
      <c r="D552" s="27"/>
      <c r="E552" s="27"/>
      <c r="N552" s="27"/>
      <c r="O552" s="27"/>
      <c r="P552" s="27"/>
      <c r="Z552" s="27"/>
      <c r="AA552" s="27"/>
      <c r="AB552" s="27"/>
      <c r="AF552" s="27"/>
      <c r="AG552" s="127"/>
      <c r="AH552" s="27"/>
    </row>
    <row r="553" spans="4:34" hidden="1" x14ac:dyDescent="0.35">
      <c r="D553" s="27"/>
      <c r="E553" s="27"/>
      <c r="N553" s="27"/>
      <c r="O553" s="27"/>
      <c r="P553" s="27"/>
      <c r="Z553" s="27"/>
      <c r="AA553" s="27"/>
      <c r="AB553" s="27"/>
      <c r="AF553" s="27"/>
      <c r="AG553" s="127"/>
      <c r="AH553" s="27"/>
    </row>
    <row r="554" spans="4:34" hidden="1" x14ac:dyDescent="0.35">
      <c r="D554" s="27"/>
      <c r="E554" s="27"/>
      <c r="N554" s="27"/>
      <c r="O554" s="27"/>
      <c r="P554" s="27"/>
      <c r="Z554" s="27"/>
      <c r="AA554" s="27"/>
      <c r="AB554" s="27"/>
      <c r="AF554" s="27"/>
      <c r="AG554" s="127"/>
      <c r="AH554" s="27"/>
    </row>
    <row r="555" spans="4:34" hidden="1" x14ac:dyDescent="0.35">
      <c r="D555" s="27"/>
      <c r="E555" s="27"/>
      <c r="N555" s="27"/>
      <c r="O555" s="27"/>
      <c r="P555" s="27"/>
      <c r="Z555" s="27"/>
      <c r="AA555" s="27"/>
      <c r="AB555" s="27"/>
      <c r="AF555" s="27"/>
      <c r="AG555" s="127"/>
      <c r="AH555" s="27"/>
    </row>
    <row r="556" spans="4:34" hidden="1" x14ac:dyDescent="0.35">
      <c r="D556" s="27"/>
      <c r="E556" s="27"/>
      <c r="N556" s="27"/>
      <c r="O556" s="27"/>
      <c r="P556" s="27"/>
      <c r="Z556" s="27"/>
      <c r="AA556" s="27"/>
      <c r="AB556" s="27"/>
      <c r="AF556" s="27"/>
      <c r="AG556" s="127"/>
      <c r="AH556" s="27"/>
    </row>
    <row r="557" spans="4:34" hidden="1" x14ac:dyDescent="0.35">
      <c r="D557" s="27"/>
      <c r="E557" s="27"/>
      <c r="N557" s="27"/>
      <c r="O557" s="27"/>
      <c r="P557" s="27"/>
      <c r="Z557" s="27"/>
      <c r="AA557" s="27"/>
      <c r="AB557" s="27"/>
      <c r="AF557" s="27"/>
      <c r="AG557" s="127"/>
      <c r="AH557" s="27"/>
    </row>
    <row r="558" spans="4:34" hidden="1" x14ac:dyDescent="0.35">
      <c r="D558" s="27"/>
      <c r="E558" s="27"/>
      <c r="N558" s="27"/>
      <c r="O558" s="27"/>
      <c r="P558" s="27"/>
      <c r="Z558" s="27"/>
      <c r="AA558" s="27"/>
      <c r="AB558" s="27"/>
      <c r="AF558" s="27"/>
      <c r="AG558" s="127"/>
      <c r="AH558" s="27"/>
    </row>
    <row r="559" spans="4:34" hidden="1" x14ac:dyDescent="0.35">
      <c r="D559" s="27"/>
      <c r="E559" s="27"/>
      <c r="N559" s="27"/>
      <c r="O559" s="27"/>
      <c r="P559" s="27"/>
      <c r="Z559" s="27"/>
      <c r="AA559" s="27"/>
      <c r="AB559" s="27"/>
      <c r="AF559" s="27"/>
      <c r="AG559" s="127"/>
      <c r="AH559" s="27"/>
    </row>
    <row r="560" spans="4:34" hidden="1" x14ac:dyDescent="0.35">
      <c r="D560" s="27"/>
      <c r="E560" s="27"/>
      <c r="N560" s="27"/>
      <c r="O560" s="27"/>
      <c r="P560" s="27"/>
      <c r="Z560" s="27"/>
      <c r="AA560" s="27"/>
      <c r="AB560" s="27"/>
      <c r="AF560" s="27"/>
      <c r="AG560" s="127"/>
      <c r="AH560" s="27"/>
    </row>
    <row r="561" spans="4:34" hidden="1" x14ac:dyDescent="0.35">
      <c r="D561" s="27"/>
      <c r="E561" s="27"/>
      <c r="N561" s="27"/>
      <c r="O561" s="27"/>
      <c r="P561" s="27"/>
      <c r="Z561" s="27"/>
      <c r="AA561" s="27"/>
      <c r="AB561" s="27"/>
      <c r="AF561" s="27"/>
      <c r="AG561" s="127"/>
      <c r="AH561" s="27"/>
    </row>
    <row r="562" spans="4:34" hidden="1" x14ac:dyDescent="0.35">
      <c r="D562" s="27"/>
      <c r="E562" s="27"/>
      <c r="N562" s="27"/>
      <c r="O562" s="27"/>
      <c r="P562" s="27"/>
      <c r="Z562" s="27"/>
      <c r="AA562" s="27"/>
      <c r="AB562" s="27"/>
      <c r="AF562" s="27"/>
      <c r="AG562" s="127"/>
      <c r="AH562" s="27"/>
    </row>
    <row r="563" spans="4:34" hidden="1" x14ac:dyDescent="0.35">
      <c r="D563" s="27"/>
      <c r="E563" s="27"/>
      <c r="N563" s="27"/>
      <c r="O563" s="27"/>
      <c r="P563" s="27"/>
      <c r="Z563" s="27"/>
      <c r="AA563" s="27"/>
      <c r="AB563" s="27"/>
      <c r="AF563" s="27"/>
      <c r="AG563" s="127"/>
      <c r="AH563" s="27"/>
    </row>
    <row r="564" spans="4:34" hidden="1" x14ac:dyDescent="0.35">
      <c r="D564" s="27"/>
      <c r="E564" s="27"/>
      <c r="N564" s="27"/>
      <c r="O564" s="27"/>
      <c r="P564" s="27"/>
      <c r="Z564" s="27"/>
      <c r="AA564" s="27"/>
      <c r="AB564" s="27"/>
      <c r="AF564" s="27"/>
      <c r="AG564" s="127"/>
      <c r="AH564" s="27"/>
    </row>
    <row r="565" spans="4:34" hidden="1" x14ac:dyDescent="0.35">
      <c r="D565" s="27"/>
      <c r="E565" s="27"/>
      <c r="N565" s="27"/>
      <c r="O565" s="27"/>
      <c r="P565" s="27"/>
      <c r="Z565" s="27"/>
      <c r="AA565" s="27"/>
      <c r="AB565" s="27"/>
      <c r="AF565" s="27"/>
      <c r="AG565" s="127"/>
      <c r="AH565" s="27"/>
    </row>
    <row r="566" spans="4:34" hidden="1" x14ac:dyDescent="0.35">
      <c r="D566" s="27"/>
      <c r="E566" s="27"/>
      <c r="N566" s="27"/>
      <c r="O566" s="27"/>
      <c r="P566" s="27"/>
      <c r="Z566" s="27"/>
      <c r="AA566" s="27"/>
      <c r="AB566" s="27"/>
      <c r="AF566" s="27"/>
      <c r="AG566" s="127"/>
      <c r="AH566" s="27"/>
    </row>
    <row r="567" spans="4:34" hidden="1" x14ac:dyDescent="0.35">
      <c r="D567" s="27"/>
      <c r="E567" s="27"/>
      <c r="N567" s="27"/>
      <c r="O567" s="27"/>
      <c r="P567" s="27"/>
      <c r="Z567" s="27"/>
      <c r="AA567" s="27"/>
      <c r="AB567" s="27"/>
      <c r="AF567" s="27"/>
      <c r="AG567" s="127"/>
      <c r="AH567" s="27"/>
    </row>
    <row r="568" spans="4:34" hidden="1" x14ac:dyDescent="0.35">
      <c r="D568" s="27"/>
      <c r="E568" s="27"/>
      <c r="N568" s="27"/>
      <c r="O568" s="27"/>
      <c r="P568" s="27"/>
      <c r="Z568" s="27"/>
      <c r="AA568" s="27"/>
      <c r="AB568" s="27"/>
      <c r="AF568" s="27"/>
      <c r="AG568" s="127"/>
      <c r="AH568" s="27"/>
    </row>
    <row r="569" spans="4:34" hidden="1" x14ac:dyDescent="0.35">
      <c r="D569" s="27"/>
      <c r="E569" s="27"/>
      <c r="N569" s="27"/>
      <c r="O569" s="27"/>
      <c r="P569" s="27"/>
      <c r="Z569" s="27"/>
      <c r="AA569" s="27"/>
      <c r="AB569" s="27"/>
      <c r="AF569" s="27"/>
      <c r="AG569" s="127"/>
      <c r="AH569" s="27"/>
    </row>
    <row r="570" spans="4:34" hidden="1" x14ac:dyDescent="0.35">
      <c r="D570" s="27"/>
      <c r="E570" s="27"/>
      <c r="N570" s="27"/>
      <c r="O570" s="27"/>
      <c r="P570" s="27"/>
      <c r="Z570" s="27"/>
      <c r="AA570" s="27"/>
      <c r="AB570" s="27"/>
      <c r="AF570" s="27"/>
      <c r="AG570" s="127"/>
      <c r="AH570" s="27"/>
    </row>
    <row r="571" spans="4:34" hidden="1" x14ac:dyDescent="0.35">
      <c r="D571" s="27"/>
      <c r="E571" s="27"/>
      <c r="N571" s="27"/>
      <c r="O571" s="27"/>
      <c r="P571" s="27"/>
      <c r="Z571" s="27"/>
      <c r="AA571" s="27"/>
      <c r="AB571" s="27"/>
      <c r="AF571" s="27"/>
      <c r="AG571" s="127"/>
      <c r="AH571" s="27"/>
    </row>
    <row r="572" spans="4:34" hidden="1" x14ac:dyDescent="0.35">
      <c r="D572" s="27"/>
      <c r="E572" s="27"/>
      <c r="N572" s="27"/>
      <c r="O572" s="27"/>
      <c r="P572" s="27"/>
      <c r="Z572" s="27"/>
      <c r="AA572" s="27"/>
      <c r="AB572" s="27"/>
      <c r="AF572" s="27"/>
      <c r="AG572" s="127"/>
      <c r="AH572" s="27"/>
    </row>
    <row r="573" spans="4:34" hidden="1" x14ac:dyDescent="0.35">
      <c r="D573" s="27"/>
      <c r="E573" s="27"/>
      <c r="N573" s="27"/>
      <c r="O573" s="27"/>
      <c r="P573" s="27"/>
      <c r="Z573" s="27"/>
      <c r="AA573" s="27"/>
      <c r="AB573" s="27"/>
      <c r="AF573" s="27"/>
      <c r="AG573" s="127"/>
      <c r="AH573" s="27"/>
    </row>
    <row r="574" spans="4:34" hidden="1" x14ac:dyDescent="0.35">
      <c r="D574" s="27"/>
      <c r="E574" s="27"/>
      <c r="N574" s="27"/>
      <c r="O574" s="27"/>
      <c r="P574" s="27"/>
      <c r="Z574" s="27"/>
      <c r="AA574" s="27"/>
      <c r="AB574" s="27"/>
      <c r="AF574" s="27"/>
      <c r="AG574" s="127"/>
      <c r="AH574" s="27"/>
    </row>
    <row r="575" spans="4:34" hidden="1" x14ac:dyDescent="0.35">
      <c r="D575" s="27"/>
      <c r="E575" s="27"/>
      <c r="N575" s="27"/>
      <c r="O575" s="27"/>
      <c r="P575" s="27"/>
      <c r="Z575" s="27"/>
      <c r="AA575" s="27"/>
      <c r="AB575" s="27"/>
      <c r="AF575" s="27"/>
      <c r="AG575" s="127"/>
      <c r="AH575" s="27"/>
    </row>
    <row r="576" spans="4:34" hidden="1" x14ac:dyDescent="0.35">
      <c r="D576" s="27"/>
      <c r="E576" s="27"/>
      <c r="N576" s="27"/>
      <c r="O576" s="27"/>
      <c r="P576" s="27"/>
      <c r="Z576" s="27"/>
      <c r="AA576" s="27"/>
      <c r="AB576" s="27"/>
      <c r="AF576" s="27"/>
      <c r="AG576" s="127"/>
      <c r="AH576" s="27"/>
    </row>
    <row r="577" spans="4:34" hidden="1" x14ac:dyDescent="0.35">
      <c r="D577" s="27"/>
      <c r="E577" s="27"/>
      <c r="N577" s="27"/>
      <c r="O577" s="27"/>
      <c r="P577" s="27"/>
      <c r="Z577" s="27"/>
      <c r="AA577" s="27"/>
      <c r="AB577" s="27"/>
      <c r="AF577" s="27"/>
      <c r="AG577" s="127"/>
      <c r="AH577" s="27"/>
    </row>
    <row r="578" spans="4:34" hidden="1" x14ac:dyDescent="0.35">
      <c r="D578" s="27"/>
      <c r="E578" s="27"/>
      <c r="N578" s="27"/>
      <c r="O578" s="27"/>
      <c r="P578" s="27"/>
      <c r="Z578" s="27"/>
      <c r="AA578" s="27"/>
      <c r="AB578" s="27"/>
      <c r="AF578" s="27"/>
      <c r="AG578" s="127"/>
      <c r="AH578" s="27"/>
    </row>
    <row r="579" spans="4:34" hidden="1" x14ac:dyDescent="0.35">
      <c r="D579" s="27"/>
      <c r="E579" s="27"/>
      <c r="N579" s="27"/>
      <c r="O579" s="27"/>
      <c r="P579" s="27"/>
      <c r="Z579" s="27"/>
      <c r="AA579" s="27"/>
      <c r="AB579" s="27"/>
      <c r="AF579" s="27"/>
      <c r="AG579" s="127"/>
      <c r="AH579" s="27"/>
    </row>
    <row r="580" spans="4:34" hidden="1" x14ac:dyDescent="0.35">
      <c r="D580" s="27"/>
      <c r="E580" s="27"/>
      <c r="N580" s="27"/>
      <c r="O580" s="27"/>
      <c r="P580" s="27"/>
      <c r="Z580" s="27"/>
      <c r="AA580" s="27"/>
      <c r="AB580" s="27"/>
      <c r="AF580" s="27"/>
      <c r="AG580" s="127"/>
      <c r="AH580" s="27"/>
    </row>
    <row r="581" spans="4:34" hidden="1" x14ac:dyDescent="0.35">
      <c r="D581" s="27"/>
      <c r="E581" s="27"/>
      <c r="N581" s="27"/>
      <c r="O581" s="27"/>
      <c r="P581" s="27"/>
      <c r="Z581" s="27"/>
      <c r="AA581" s="27"/>
      <c r="AB581" s="27"/>
      <c r="AF581" s="27"/>
      <c r="AG581" s="127"/>
      <c r="AH581" s="27"/>
    </row>
    <row r="582" spans="4:34" hidden="1" x14ac:dyDescent="0.35">
      <c r="D582" s="27"/>
      <c r="E582" s="27"/>
      <c r="N582" s="27"/>
      <c r="O582" s="27"/>
      <c r="P582" s="27"/>
      <c r="Z582" s="27"/>
      <c r="AA582" s="27"/>
      <c r="AB582" s="27"/>
      <c r="AF582" s="27"/>
      <c r="AG582" s="127"/>
      <c r="AH582" s="27"/>
    </row>
    <row r="583" spans="4:34" hidden="1" x14ac:dyDescent="0.35">
      <c r="D583" s="27"/>
      <c r="E583" s="27"/>
      <c r="N583" s="27"/>
      <c r="O583" s="27"/>
      <c r="P583" s="27"/>
      <c r="Z583" s="27"/>
      <c r="AA583" s="27"/>
      <c r="AB583" s="27"/>
      <c r="AF583" s="27"/>
      <c r="AG583" s="127"/>
      <c r="AH583" s="27"/>
    </row>
    <row r="584" spans="4:34" hidden="1" x14ac:dyDescent="0.35">
      <c r="D584" s="27"/>
      <c r="E584" s="27"/>
      <c r="N584" s="27"/>
      <c r="O584" s="27"/>
      <c r="P584" s="27"/>
      <c r="Z584" s="27"/>
      <c r="AA584" s="27"/>
      <c r="AB584" s="27"/>
      <c r="AF584" s="27"/>
      <c r="AG584" s="127"/>
      <c r="AH584" s="27"/>
    </row>
    <row r="585" spans="4:34" hidden="1" x14ac:dyDescent="0.35">
      <c r="D585" s="27"/>
      <c r="E585" s="27"/>
      <c r="N585" s="27"/>
      <c r="O585" s="27"/>
      <c r="P585" s="27"/>
      <c r="Z585" s="27"/>
      <c r="AA585" s="27"/>
      <c r="AB585" s="27"/>
      <c r="AF585" s="27"/>
      <c r="AG585" s="127"/>
      <c r="AH585" s="27"/>
    </row>
    <row r="586" spans="4:34" hidden="1" x14ac:dyDescent="0.35">
      <c r="D586" s="27"/>
      <c r="E586" s="27"/>
      <c r="N586" s="27"/>
      <c r="O586" s="27"/>
      <c r="P586" s="27"/>
      <c r="Z586" s="27"/>
      <c r="AA586" s="27"/>
      <c r="AB586" s="27"/>
      <c r="AF586" s="27"/>
      <c r="AG586" s="127"/>
      <c r="AH586" s="27"/>
    </row>
    <row r="587" spans="4:34" hidden="1" x14ac:dyDescent="0.35">
      <c r="D587" s="27"/>
      <c r="E587" s="27"/>
      <c r="N587" s="27"/>
      <c r="O587" s="27"/>
      <c r="P587" s="27"/>
      <c r="Z587" s="27"/>
      <c r="AA587" s="27"/>
      <c r="AB587" s="27"/>
      <c r="AF587" s="27"/>
      <c r="AG587" s="127"/>
      <c r="AH587" s="27"/>
    </row>
    <row r="588" spans="4:34" hidden="1" x14ac:dyDescent="0.35">
      <c r="D588" s="27"/>
      <c r="E588" s="27"/>
      <c r="N588" s="27"/>
      <c r="O588" s="27"/>
      <c r="P588" s="27"/>
      <c r="Z588" s="27"/>
      <c r="AA588" s="27"/>
      <c r="AB588" s="27"/>
      <c r="AF588" s="27"/>
      <c r="AG588" s="127"/>
      <c r="AH588" s="27"/>
    </row>
    <row r="589" spans="4:34" hidden="1" x14ac:dyDescent="0.35">
      <c r="D589" s="27"/>
      <c r="E589" s="27"/>
      <c r="N589" s="27"/>
      <c r="O589" s="27"/>
      <c r="P589" s="27"/>
      <c r="Z589" s="27"/>
      <c r="AA589" s="27"/>
      <c r="AB589" s="27"/>
      <c r="AF589" s="27"/>
      <c r="AG589" s="127"/>
      <c r="AH589" s="27"/>
    </row>
    <row r="590" spans="4:34" hidden="1" x14ac:dyDescent="0.35">
      <c r="D590" s="27"/>
      <c r="E590" s="27"/>
      <c r="N590" s="27"/>
      <c r="O590" s="27"/>
      <c r="P590" s="27"/>
      <c r="Z590" s="27"/>
      <c r="AA590" s="27"/>
      <c r="AB590" s="27"/>
      <c r="AF590" s="27"/>
      <c r="AG590" s="127"/>
      <c r="AH590" s="27"/>
    </row>
    <row r="591" spans="4:34" hidden="1" x14ac:dyDescent="0.35">
      <c r="D591" s="27"/>
      <c r="E591" s="27"/>
      <c r="N591" s="27"/>
      <c r="O591" s="27"/>
      <c r="P591" s="27"/>
      <c r="Z591" s="27"/>
      <c r="AA591" s="27"/>
      <c r="AB591" s="27"/>
      <c r="AF591" s="27"/>
      <c r="AG591" s="127"/>
      <c r="AH591" s="27"/>
    </row>
    <row r="592" spans="4:34" hidden="1" x14ac:dyDescent="0.35">
      <c r="D592" s="27"/>
      <c r="E592" s="27"/>
      <c r="N592" s="27"/>
      <c r="O592" s="27"/>
      <c r="P592" s="27"/>
      <c r="Z592" s="27"/>
      <c r="AA592" s="27"/>
      <c r="AB592" s="27"/>
      <c r="AF592" s="27"/>
      <c r="AG592" s="127"/>
      <c r="AH592" s="27"/>
    </row>
    <row r="593" spans="4:34" hidden="1" x14ac:dyDescent="0.35">
      <c r="D593" s="27"/>
      <c r="E593" s="27"/>
      <c r="N593" s="27"/>
      <c r="O593" s="27"/>
      <c r="P593" s="27"/>
      <c r="Z593" s="27"/>
      <c r="AA593" s="27"/>
      <c r="AB593" s="27"/>
      <c r="AF593" s="27"/>
      <c r="AG593" s="127"/>
      <c r="AH593" s="27"/>
    </row>
    <row r="594" spans="4:34" hidden="1" x14ac:dyDescent="0.35">
      <c r="D594" s="27"/>
      <c r="E594" s="27"/>
      <c r="N594" s="27"/>
      <c r="O594" s="27"/>
      <c r="P594" s="27"/>
      <c r="Z594" s="27"/>
      <c r="AA594" s="27"/>
      <c r="AB594" s="27"/>
      <c r="AF594" s="27"/>
      <c r="AG594" s="127"/>
      <c r="AH594" s="27"/>
    </row>
    <row r="595" spans="4:34" hidden="1" x14ac:dyDescent="0.35">
      <c r="D595" s="27"/>
      <c r="E595" s="27"/>
      <c r="N595" s="27"/>
      <c r="O595" s="27"/>
      <c r="P595" s="27"/>
      <c r="Z595" s="27"/>
      <c r="AA595" s="27"/>
      <c r="AB595" s="27"/>
      <c r="AF595" s="27"/>
      <c r="AG595" s="127"/>
      <c r="AH595" s="27"/>
    </row>
    <row r="596" spans="4:34" hidden="1" x14ac:dyDescent="0.35">
      <c r="D596" s="27"/>
      <c r="E596" s="27"/>
      <c r="N596" s="27"/>
      <c r="O596" s="27"/>
      <c r="P596" s="27"/>
      <c r="Z596" s="27"/>
      <c r="AA596" s="27"/>
      <c r="AB596" s="27"/>
      <c r="AF596" s="27"/>
      <c r="AG596" s="127"/>
      <c r="AH596" s="27"/>
    </row>
    <row r="597" spans="4:34" hidden="1" x14ac:dyDescent="0.35">
      <c r="D597" s="27"/>
      <c r="E597" s="27"/>
      <c r="N597" s="27"/>
      <c r="O597" s="27"/>
      <c r="P597" s="27"/>
      <c r="Z597" s="27"/>
      <c r="AA597" s="27"/>
      <c r="AB597" s="27"/>
      <c r="AF597" s="27"/>
      <c r="AG597" s="127"/>
      <c r="AH597" s="27"/>
    </row>
    <row r="598" spans="4:34" hidden="1" x14ac:dyDescent="0.35">
      <c r="D598" s="27"/>
      <c r="E598" s="27"/>
      <c r="N598" s="27"/>
      <c r="O598" s="27"/>
      <c r="P598" s="27"/>
      <c r="Z598" s="27"/>
      <c r="AA598" s="27"/>
      <c r="AB598" s="27"/>
      <c r="AF598" s="27"/>
      <c r="AG598" s="127"/>
      <c r="AH598" s="27"/>
    </row>
    <row r="599" spans="4:34" hidden="1" x14ac:dyDescent="0.35">
      <c r="D599" s="27"/>
      <c r="E599" s="27"/>
      <c r="N599" s="27"/>
      <c r="O599" s="27"/>
      <c r="P599" s="27"/>
      <c r="Z599" s="27"/>
      <c r="AA599" s="27"/>
      <c r="AB599" s="27"/>
      <c r="AF599" s="27"/>
      <c r="AG599" s="127"/>
      <c r="AH599" s="27"/>
    </row>
    <row r="600" spans="4:34" hidden="1" x14ac:dyDescent="0.35">
      <c r="D600" s="27"/>
      <c r="E600" s="27"/>
      <c r="N600" s="27"/>
      <c r="O600" s="27"/>
      <c r="P600" s="27"/>
      <c r="Z600" s="27"/>
      <c r="AA600" s="27"/>
      <c r="AB600" s="27"/>
      <c r="AF600" s="27"/>
      <c r="AG600" s="127"/>
      <c r="AH600" s="27"/>
    </row>
    <row r="601" spans="4:34" hidden="1" x14ac:dyDescent="0.35">
      <c r="D601" s="27"/>
      <c r="E601" s="27"/>
      <c r="N601" s="27"/>
      <c r="O601" s="27"/>
      <c r="P601" s="27"/>
      <c r="Z601" s="27"/>
      <c r="AA601" s="27"/>
      <c r="AB601" s="27"/>
      <c r="AF601" s="27"/>
      <c r="AG601" s="127"/>
      <c r="AH601" s="27"/>
    </row>
    <row r="602" spans="4:34" hidden="1" x14ac:dyDescent="0.35">
      <c r="D602" s="27"/>
      <c r="E602" s="27"/>
      <c r="N602" s="27"/>
      <c r="O602" s="27"/>
      <c r="P602" s="27"/>
      <c r="Z602" s="27"/>
      <c r="AA602" s="27"/>
      <c r="AB602" s="27"/>
      <c r="AF602" s="27"/>
      <c r="AG602" s="127"/>
      <c r="AH602" s="27"/>
    </row>
    <row r="603" spans="4:34" hidden="1" x14ac:dyDescent="0.35">
      <c r="D603" s="27"/>
      <c r="E603" s="27"/>
      <c r="N603" s="27"/>
      <c r="O603" s="27"/>
      <c r="P603" s="27"/>
      <c r="Z603" s="27"/>
      <c r="AA603" s="27"/>
      <c r="AB603" s="27"/>
      <c r="AF603" s="27"/>
      <c r="AG603" s="127"/>
      <c r="AH603" s="27"/>
    </row>
    <row r="604" spans="4:34" hidden="1" x14ac:dyDescent="0.35">
      <c r="D604" s="27"/>
      <c r="E604" s="27"/>
      <c r="N604" s="27"/>
      <c r="O604" s="27"/>
      <c r="P604" s="27"/>
      <c r="Z604" s="27"/>
      <c r="AA604" s="27"/>
      <c r="AB604" s="27"/>
      <c r="AF604" s="27"/>
      <c r="AG604" s="127"/>
      <c r="AH604" s="27"/>
    </row>
    <row r="605" spans="4:34" hidden="1" x14ac:dyDescent="0.35">
      <c r="D605" s="27"/>
      <c r="E605" s="27"/>
      <c r="N605" s="27"/>
      <c r="O605" s="27"/>
      <c r="P605" s="27"/>
      <c r="Z605" s="27"/>
      <c r="AA605" s="27"/>
      <c r="AB605" s="27"/>
      <c r="AF605" s="27"/>
      <c r="AG605" s="127"/>
      <c r="AH605" s="27"/>
    </row>
    <row r="606" spans="4:34" hidden="1" x14ac:dyDescent="0.35">
      <c r="D606" s="27"/>
      <c r="E606" s="27"/>
      <c r="N606" s="27"/>
      <c r="O606" s="27"/>
      <c r="P606" s="27"/>
      <c r="Z606" s="27"/>
      <c r="AA606" s="27"/>
      <c r="AB606" s="27"/>
      <c r="AF606" s="27"/>
      <c r="AG606" s="127"/>
      <c r="AH606" s="27"/>
    </row>
    <row r="607" spans="4:34" hidden="1" x14ac:dyDescent="0.35">
      <c r="D607" s="27"/>
      <c r="E607" s="27"/>
      <c r="N607" s="27"/>
      <c r="O607" s="27"/>
      <c r="P607" s="27"/>
      <c r="Z607" s="27"/>
      <c r="AA607" s="27"/>
      <c r="AB607" s="27"/>
      <c r="AF607" s="27"/>
      <c r="AG607" s="127"/>
      <c r="AH607" s="27"/>
    </row>
    <row r="608" spans="4:34" hidden="1" x14ac:dyDescent="0.35">
      <c r="D608" s="27"/>
      <c r="E608" s="27"/>
      <c r="N608" s="27"/>
      <c r="O608" s="27"/>
      <c r="P608" s="27"/>
      <c r="Z608" s="27"/>
      <c r="AA608" s="27"/>
      <c r="AB608" s="27"/>
      <c r="AF608" s="27"/>
      <c r="AG608" s="127"/>
      <c r="AH608" s="27"/>
    </row>
    <row r="609" spans="4:34" hidden="1" x14ac:dyDescent="0.35">
      <c r="D609" s="27"/>
      <c r="E609" s="27"/>
      <c r="N609" s="27"/>
      <c r="O609" s="27"/>
      <c r="P609" s="27"/>
      <c r="Z609" s="27"/>
      <c r="AA609" s="27"/>
      <c r="AB609" s="27"/>
      <c r="AF609" s="27"/>
      <c r="AG609" s="127"/>
      <c r="AH609" s="27"/>
    </row>
    <row r="610" spans="4:34" hidden="1" x14ac:dyDescent="0.35">
      <c r="D610" s="27"/>
      <c r="E610" s="27"/>
      <c r="N610" s="27"/>
      <c r="O610" s="27"/>
      <c r="P610" s="27"/>
      <c r="Z610" s="27"/>
      <c r="AA610" s="27"/>
      <c r="AB610" s="27"/>
      <c r="AF610" s="27"/>
      <c r="AG610" s="127"/>
      <c r="AH610" s="27"/>
    </row>
    <row r="611" spans="4:34" hidden="1" x14ac:dyDescent="0.35">
      <c r="D611" s="27"/>
      <c r="E611" s="27"/>
      <c r="N611" s="27"/>
      <c r="O611" s="27"/>
      <c r="P611" s="27"/>
      <c r="Z611" s="27"/>
      <c r="AA611" s="27"/>
      <c r="AB611" s="27"/>
      <c r="AF611" s="27"/>
      <c r="AG611" s="127"/>
      <c r="AH611" s="27"/>
    </row>
    <row r="612" spans="4:34" hidden="1" x14ac:dyDescent="0.35">
      <c r="D612" s="27"/>
      <c r="E612" s="27"/>
      <c r="N612" s="27"/>
      <c r="O612" s="27"/>
      <c r="P612" s="27"/>
      <c r="Z612" s="27"/>
      <c r="AA612" s="27"/>
      <c r="AB612" s="27"/>
      <c r="AF612" s="27"/>
      <c r="AG612" s="127"/>
      <c r="AH612" s="27"/>
    </row>
    <row r="613" spans="4:34" hidden="1" x14ac:dyDescent="0.35">
      <c r="D613" s="27"/>
      <c r="E613" s="27"/>
      <c r="N613" s="27"/>
      <c r="O613" s="27"/>
      <c r="P613" s="27"/>
      <c r="Z613" s="27"/>
      <c r="AA613" s="27"/>
      <c r="AB613" s="27"/>
      <c r="AF613" s="27"/>
      <c r="AG613" s="127"/>
      <c r="AH613" s="27"/>
    </row>
    <row r="614" spans="4:34" hidden="1" x14ac:dyDescent="0.35">
      <c r="D614" s="27"/>
      <c r="E614" s="27"/>
      <c r="N614" s="27"/>
      <c r="O614" s="27"/>
      <c r="P614" s="27"/>
      <c r="Z614" s="27"/>
      <c r="AA614" s="27"/>
      <c r="AB614" s="27"/>
      <c r="AF614" s="27"/>
      <c r="AG614" s="127"/>
      <c r="AH614" s="27"/>
    </row>
    <row r="615" spans="4:34" hidden="1" x14ac:dyDescent="0.35">
      <c r="D615" s="27"/>
      <c r="E615" s="27"/>
      <c r="N615" s="27"/>
      <c r="O615" s="27"/>
      <c r="P615" s="27"/>
      <c r="Z615" s="27"/>
      <c r="AA615" s="27"/>
      <c r="AB615" s="27"/>
      <c r="AF615" s="27"/>
      <c r="AG615" s="127"/>
      <c r="AH615" s="27"/>
    </row>
    <row r="616" spans="4:34" hidden="1" x14ac:dyDescent="0.35">
      <c r="D616" s="27"/>
      <c r="E616" s="27"/>
      <c r="N616" s="27"/>
      <c r="O616" s="27"/>
      <c r="P616" s="27"/>
      <c r="Z616" s="27"/>
      <c r="AA616" s="27"/>
      <c r="AB616" s="27"/>
      <c r="AF616" s="27"/>
      <c r="AG616" s="127"/>
      <c r="AH616" s="27"/>
    </row>
    <row r="617" spans="4:34" hidden="1" x14ac:dyDescent="0.35">
      <c r="D617" s="27"/>
      <c r="E617" s="27"/>
      <c r="N617" s="27"/>
      <c r="O617" s="27"/>
      <c r="P617" s="27"/>
      <c r="Z617" s="27"/>
      <c r="AA617" s="27"/>
      <c r="AB617" s="27"/>
      <c r="AF617" s="27"/>
      <c r="AG617" s="127"/>
      <c r="AH617" s="27"/>
    </row>
    <row r="618" spans="4:34" hidden="1" x14ac:dyDescent="0.35">
      <c r="D618" s="27"/>
      <c r="E618" s="27"/>
      <c r="N618" s="27"/>
      <c r="O618" s="27"/>
      <c r="P618" s="27"/>
      <c r="Z618" s="27"/>
      <c r="AA618" s="27"/>
      <c r="AB618" s="27"/>
      <c r="AF618" s="27"/>
      <c r="AG618" s="127"/>
      <c r="AH618" s="27"/>
    </row>
    <row r="619" spans="4:34" hidden="1" x14ac:dyDescent="0.35">
      <c r="D619" s="27"/>
      <c r="E619" s="27"/>
      <c r="N619" s="27"/>
      <c r="O619" s="27"/>
      <c r="P619" s="27"/>
      <c r="Z619" s="27"/>
      <c r="AA619" s="27"/>
      <c r="AB619" s="27"/>
      <c r="AF619" s="27"/>
      <c r="AG619" s="127"/>
      <c r="AH619" s="27"/>
    </row>
    <row r="620" spans="4:34" hidden="1" x14ac:dyDescent="0.35">
      <c r="D620" s="27"/>
      <c r="E620" s="27"/>
      <c r="N620" s="27"/>
      <c r="O620" s="27"/>
      <c r="P620" s="27"/>
      <c r="Z620" s="27"/>
      <c r="AA620" s="27"/>
      <c r="AB620" s="27"/>
      <c r="AF620" s="27"/>
      <c r="AG620" s="127"/>
      <c r="AH620" s="27"/>
    </row>
    <row r="621" spans="4:34" hidden="1" x14ac:dyDescent="0.35">
      <c r="D621" s="27"/>
      <c r="E621" s="27"/>
      <c r="N621" s="27"/>
      <c r="O621" s="27"/>
      <c r="P621" s="27"/>
      <c r="Z621" s="27"/>
      <c r="AA621" s="27"/>
      <c r="AB621" s="27"/>
      <c r="AF621" s="27"/>
      <c r="AG621" s="127"/>
      <c r="AH621" s="27"/>
    </row>
    <row r="622" spans="4:34" hidden="1" x14ac:dyDescent="0.35">
      <c r="D622" s="27"/>
      <c r="E622" s="27"/>
      <c r="N622" s="27"/>
      <c r="O622" s="27"/>
      <c r="P622" s="27"/>
      <c r="Z622" s="27"/>
      <c r="AA622" s="27"/>
      <c r="AB622" s="27"/>
      <c r="AF622" s="27"/>
      <c r="AG622" s="127"/>
      <c r="AH622" s="27"/>
    </row>
    <row r="623" spans="4:34" hidden="1" x14ac:dyDescent="0.35">
      <c r="D623" s="27"/>
      <c r="E623" s="27"/>
      <c r="N623" s="27"/>
      <c r="O623" s="27"/>
      <c r="P623" s="27"/>
      <c r="Z623" s="27"/>
      <c r="AA623" s="27"/>
      <c r="AB623" s="27"/>
      <c r="AF623" s="27"/>
      <c r="AG623" s="127"/>
      <c r="AH623" s="27"/>
    </row>
    <row r="624" spans="4:34" hidden="1" x14ac:dyDescent="0.35">
      <c r="D624" s="27"/>
      <c r="E624" s="27"/>
      <c r="N624" s="27"/>
      <c r="O624" s="27"/>
      <c r="P624" s="27"/>
      <c r="Z624" s="27"/>
      <c r="AA624" s="27"/>
      <c r="AB624" s="27"/>
      <c r="AF624" s="27"/>
      <c r="AG624" s="127"/>
      <c r="AH624" s="27"/>
    </row>
    <row r="625" spans="4:34" hidden="1" x14ac:dyDescent="0.35">
      <c r="D625" s="27"/>
      <c r="E625" s="27"/>
      <c r="N625" s="27"/>
      <c r="O625" s="27"/>
      <c r="P625" s="27"/>
      <c r="Z625" s="27"/>
      <c r="AA625" s="27"/>
      <c r="AB625" s="27"/>
      <c r="AF625" s="27"/>
      <c r="AG625" s="127"/>
      <c r="AH625" s="27"/>
    </row>
    <row r="626" spans="4:34" hidden="1" x14ac:dyDescent="0.35">
      <c r="D626" s="27"/>
      <c r="E626" s="27"/>
      <c r="N626" s="27"/>
      <c r="O626" s="27"/>
      <c r="P626" s="27"/>
      <c r="Z626" s="27"/>
      <c r="AA626" s="27"/>
      <c r="AB626" s="27"/>
      <c r="AF626" s="27"/>
      <c r="AG626" s="127"/>
      <c r="AH626" s="27"/>
    </row>
    <row r="627" spans="4:34" hidden="1" x14ac:dyDescent="0.35">
      <c r="D627" s="27"/>
      <c r="E627" s="27"/>
      <c r="N627" s="27"/>
      <c r="O627" s="27"/>
      <c r="P627" s="27"/>
      <c r="Z627" s="27"/>
      <c r="AA627" s="27"/>
      <c r="AB627" s="27"/>
      <c r="AF627" s="27"/>
      <c r="AG627" s="127"/>
      <c r="AH627" s="27"/>
    </row>
    <row r="628" spans="4:34" hidden="1" x14ac:dyDescent="0.35">
      <c r="D628" s="27"/>
      <c r="E628" s="27"/>
      <c r="N628" s="27"/>
      <c r="O628" s="27"/>
      <c r="P628" s="27"/>
      <c r="Z628" s="27"/>
      <c r="AA628" s="27"/>
      <c r="AB628" s="27"/>
      <c r="AF628" s="27"/>
      <c r="AG628" s="127"/>
      <c r="AH628" s="27"/>
    </row>
    <row r="629" spans="4:34" hidden="1" x14ac:dyDescent="0.35">
      <c r="D629" s="27"/>
      <c r="E629" s="27"/>
      <c r="N629" s="27"/>
      <c r="O629" s="27"/>
      <c r="P629" s="27"/>
      <c r="Z629" s="27"/>
      <c r="AA629" s="27"/>
      <c r="AB629" s="27"/>
      <c r="AF629" s="27"/>
      <c r="AG629" s="127"/>
      <c r="AH629" s="27"/>
    </row>
    <row r="630" spans="4:34" hidden="1" x14ac:dyDescent="0.35">
      <c r="D630" s="27"/>
      <c r="E630" s="27"/>
      <c r="N630" s="27"/>
      <c r="O630" s="27"/>
      <c r="P630" s="27"/>
      <c r="Z630" s="27"/>
      <c r="AA630" s="27"/>
      <c r="AB630" s="27"/>
      <c r="AF630" s="27"/>
      <c r="AG630" s="127"/>
      <c r="AH630" s="27"/>
    </row>
    <row r="631" spans="4:34" hidden="1" x14ac:dyDescent="0.35">
      <c r="D631" s="27"/>
      <c r="E631" s="27"/>
      <c r="N631" s="27"/>
      <c r="O631" s="27"/>
      <c r="P631" s="27"/>
      <c r="Z631" s="27"/>
      <c r="AA631" s="27"/>
      <c r="AB631" s="27"/>
      <c r="AF631" s="27"/>
      <c r="AG631" s="127"/>
      <c r="AH631" s="27"/>
    </row>
    <row r="632" spans="4:34" hidden="1" x14ac:dyDescent="0.35">
      <c r="D632" s="27"/>
      <c r="E632" s="27"/>
      <c r="N632" s="27"/>
      <c r="O632" s="27"/>
      <c r="P632" s="27"/>
      <c r="Z632" s="27"/>
      <c r="AA632" s="27"/>
      <c r="AB632" s="27"/>
      <c r="AF632" s="27"/>
      <c r="AG632" s="127"/>
      <c r="AH632" s="27"/>
    </row>
    <row r="633" spans="4:34" hidden="1" x14ac:dyDescent="0.35">
      <c r="D633" s="27"/>
      <c r="E633" s="27"/>
      <c r="N633" s="27"/>
      <c r="O633" s="27"/>
      <c r="P633" s="27"/>
      <c r="Z633" s="27"/>
      <c r="AA633" s="27"/>
      <c r="AB633" s="27"/>
      <c r="AF633" s="27"/>
      <c r="AG633" s="127"/>
      <c r="AH633" s="27"/>
    </row>
    <row r="634" spans="4:34" hidden="1" x14ac:dyDescent="0.35">
      <c r="D634" s="27"/>
      <c r="E634" s="27"/>
      <c r="N634" s="27"/>
      <c r="O634" s="27"/>
      <c r="P634" s="27"/>
      <c r="Z634" s="27"/>
      <c r="AA634" s="27"/>
      <c r="AB634" s="27"/>
      <c r="AF634" s="27"/>
      <c r="AG634" s="127"/>
      <c r="AH634" s="27"/>
    </row>
    <row r="635" spans="4:34" hidden="1" x14ac:dyDescent="0.35">
      <c r="D635" s="27"/>
      <c r="E635" s="27"/>
      <c r="N635" s="27"/>
      <c r="O635" s="27"/>
      <c r="P635" s="27"/>
      <c r="Z635" s="27"/>
      <c r="AA635" s="27"/>
      <c r="AB635" s="27"/>
      <c r="AF635" s="27"/>
      <c r="AG635" s="127"/>
      <c r="AH635" s="27"/>
    </row>
    <row r="636" spans="4:34" hidden="1" x14ac:dyDescent="0.35">
      <c r="D636" s="27"/>
      <c r="E636" s="27"/>
      <c r="N636" s="27"/>
      <c r="O636" s="27"/>
      <c r="P636" s="27"/>
      <c r="Z636" s="27"/>
      <c r="AA636" s="27"/>
      <c r="AB636" s="27"/>
      <c r="AF636" s="27"/>
      <c r="AH636" s="27"/>
    </row>
    <row r="637" spans="4:34" hidden="1" x14ac:dyDescent="0.35">
      <c r="D637" s="27"/>
      <c r="E637" s="27"/>
      <c r="N637" s="27"/>
      <c r="O637" s="27"/>
      <c r="P637" s="27"/>
      <c r="Z637" s="27"/>
      <c r="AA637" s="27"/>
      <c r="AB637" s="27"/>
      <c r="AF637" s="27"/>
      <c r="AH637" s="27"/>
    </row>
    <row r="638" spans="4:34" hidden="1" x14ac:dyDescent="0.35">
      <c r="D638" s="27"/>
      <c r="E638" s="27"/>
      <c r="N638" s="27"/>
      <c r="O638" s="27"/>
      <c r="P638" s="27"/>
      <c r="Z638" s="27"/>
      <c r="AA638" s="27"/>
      <c r="AB638" s="27"/>
      <c r="AF638" s="27"/>
      <c r="AH638" s="27"/>
    </row>
    <row r="639" spans="4:34" hidden="1" x14ac:dyDescent="0.35">
      <c r="D639" s="27"/>
      <c r="E639" s="27"/>
      <c r="N639" s="27"/>
      <c r="O639" s="27"/>
      <c r="P639" s="27"/>
      <c r="Z639" s="27"/>
      <c r="AA639" s="27"/>
      <c r="AB639" s="27"/>
      <c r="AF639" s="27"/>
      <c r="AH639" s="27"/>
    </row>
    <row r="640" spans="4:34" hidden="1" x14ac:dyDescent="0.35">
      <c r="D640" s="27"/>
      <c r="E640" s="27"/>
      <c r="N640" s="27"/>
      <c r="O640" s="27"/>
      <c r="P640" s="27"/>
      <c r="Z640" s="27"/>
      <c r="AA640" s="27"/>
      <c r="AB640" s="27"/>
      <c r="AF640" s="27"/>
      <c r="AH640" s="27"/>
    </row>
    <row r="641" spans="4:34" hidden="1" x14ac:dyDescent="0.35">
      <c r="D641" s="27"/>
      <c r="E641" s="27"/>
      <c r="N641" s="27"/>
      <c r="O641" s="27"/>
      <c r="P641" s="27"/>
      <c r="Z641" s="27"/>
      <c r="AA641" s="27"/>
      <c r="AB641" s="27"/>
      <c r="AF641" s="27"/>
      <c r="AH641" s="27"/>
    </row>
    <row r="642" spans="4:34" hidden="1" x14ac:dyDescent="0.35">
      <c r="D642" s="27"/>
      <c r="E642" s="27"/>
      <c r="N642" s="27"/>
      <c r="O642" s="27"/>
      <c r="P642" s="27"/>
      <c r="Z642" s="27"/>
      <c r="AA642" s="27"/>
      <c r="AB642" s="27"/>
      <c r="AF642" s="27"/>
      <c r="AH642" s="27"/>
    </row>
    <row r="643" spans="4:34" hidden="1" x14ac:dyDescent="0.35">
      <c r="D643" s="27"/>
      <c r="E643" s="27"/>
      <c r="N643" s="27"/>
      <c r="O643" s="27"/>
      <c r="P643" s="27"/>
      <c r="Z643" s="27"/>
      <c r="AA643" s="27"/>
      <c r="AB643" s="27"/>
      <c r="AF643" s="27"/>
      <c r="AH643" s="27"/>
    </row>
    <row r="644" spans="4:34" hidden="1" x14ac:dyDescent="0.35">
      <c r="D644" s="27"/>
      <c r="E644" s="27"/>
      <c r="N644" s="27"/>
      <c r="O644" s="27"/>
      <c r="P644" s="27"/>
      <c r="Z644" s="27"/>
      <c r="AA644" s="27"/>
      <c r="AB644" s="27"/>
      <c r="AF644" s="27"/>
      <c r="AH644" s="27"/>
    </row>
    <row r="645" spans="4:34" hidden="1" x14ac:dyDescent="0.35">
      <c r="D645" s="27"/>
      <c r="E645" s="27"/>
      <c r="N645" s="27"/>
      <c r="O645" s="27"/>
      <c r="P645" s="27"/>
      <c r="Z645" s="27"/>
      <c r="AA645" s="27"/>
      <c r="AB645" s="27"/>
      <c r="AF645" s="27"/>
      <c r="AH645" s="27"/>
    </row>
    <row r="646" spans="4:34" hidden="1" x14ac:dyDescent="0.35">
      <c r="D646" s="27"/>
      <c r="E646" s="27"/>
      <c r="N646" s="27"/>
      <c r="O646" s="27"/>
      <c r="P646" s="27"/>
      <c r="Z646" s="27"/>
      <c r="AA646" s="27"/>
      <c r="AB646" s="27"/>
      <c r="AF646" s="27"/>
      <c r="AH646" s="27"/>
    </row>
    <row r="647" spans="4:34" hidden="1" x14ac:dyDescent="0.35">
      <c r="D647" s="27"/>
      <c r="E647" s="27"/>
      <c r="N647" s="27"/>
      <c r="O647" s="27"/>
      <c r="P647" s="27"/>
      <c r="Z647" s="27"/>
      <c r="AA647" s="27"/>
      <c r="AB647" s="27"/>
      <c r="AF647" s="27"/>
      <c r="AH647" s="27"/>
    </row>
    <row r="648" spans="4:34" hidden="1" x14ac:dyDescent="0.35">
      <c r="D648" s="27"/>
      <c r="E648" s="27"/>
      <c r="N648" s="27"/>
      <c r="O648" s="27"/>
      <c r="P648" s="27"/>
      <c r="Z648" s="27"/>
      <c r="AA648" s="27"/>
      <c r="AB648" s="27"/>
      <c r="AF648" s="27"/>
      <c r="AH648" s="27"/>
    </row>
    <row r="649" spans="4:34" hidden="1" x14ac:dyDescent="0.35">
      <c r="D649" s="27"/>
      <c r="E649" s="27"/>
      <c r="N649" s="27"/>
      <c r="O649" s="27"/>
      <c r="P649" s="27"/>
      <c r="Z649" s="27"/>
      <c r="AA649" s="27"/>
      <c r="AB649" s="27"/>
      <c r="AF649" s="27"/>
      <c r="AH649" s="27"/>
    </row>
    <row r="650" spans="4:34" hidden="1" x14ac:dyDescent="0.35">
      <c r="D650" s="27"/>
      <c r="E650" s="27"/>
      <c r="N650" s="27"/>
      <c r="O650" s="27"/>
      <c r="P650" s="27"/>
      <c r="Z650" s="27"/>
      <c r="AA650" s="27"/>
      <c r="AB650" s="27"/>
      <c r="AF650" s="27"/>
      <c r="AH650" s="27"/>
    </row>
    <row r="651" spans="4:34" hidden="1" x14ac:dyDescent="0.35">
      <c r="D651" s="27"/>
      <c r="E651" s="27"/>
      <c r="N651" s="27"/>
      <c r="O651" s="27"/>
      <c r="P651" s="27"/>
      <c r="Z651" s="27"/>
      <c r="AA651" s="27"/>
      <c r="AB651" s="27"/>
      <c r="AF651" s="27"/>
      <c r="AH651" s="27"/>
    </row>
    <row r="652" spans="4:34" hidden="1" x14ac:dyDescent="0.35">
      <c r="D652" s="27"/>
      <c r="E652" s="27"/>
      <c r="N652" s="27"/>
      <c r="O652" s="27"/>
      <c r="P652" s="27"/>
      <c r="Z652" s="27"/>
      <c r="AA652" s="27"/>
      <c r="AB652" s="27"/>
      <c r="AF652" s="27"/>
      <c r="AH652" s="27"/>
    </row>
    <row r="653" spans="4:34" hidden="1" x14ac:dyDescent="0.35">
      <c r="D653" s="27"/>
      <c r="E653" s="27"/>
      <c r="N653" s="27"/>
      <c r="O653" s="27"/>
      <c r="P653" s="27"/>
      <c r="Z653" s="27"/>
      <c r="AA653" s="27"/>
      <c r="AB653" s="27"/>
      <c r="AF653" s="27"/>
      <c r="AH653" s="27"/>
    </row>
    <row r="654" spans="4:34" hidden="1" x14ac:dyDescent="0.35">
      <c r="D654" s="27"/>
      <c r="E654" s="27"/>
      <c r="N654" s="27"/>
      <c r="O654" s="27"/>
      <c r="P654" s="27"/>
      <c r="Z654" s="27"/>
      <c r="AA654" s="27"/>
      <c r="AB654" s="27"/>
      <c r="AF654" s="27"/>
      <c r="AH654" s="27"/>
    </row>
    <row r="655" spans="4:34" hidden="1" x14ac:dyDescent="0.35">
      <c r="D655" s="27"/>
      <c r="E655" s="27"/>
      <c r="N655" s="27"/>
      <c r="O655" s="27"/>
      <c r="P655" s="27"/>
      <c r="Z655" s="27"/>
      <c r="AA655" s="27"/>
      <c r="AB655" s="27"/>
      <c r="AF655" s="27"/>
      <c r="AH655" s="27"/>
    </row>
    <row r="656" spans="4:34" hidden="1" x14ac:dyDescent="0.35">
      <c r="D656" s="27"/>
      <c r="E656" s="27"/>
      <c r="N656" s="27"/>
      <c r="O656" s="27"/>
      <c r="P656" s="27"/>
      <c r="Z656" s="27"/>
      <c r="AA656" s="27"/>
      <c r="AB656" s="27"/>
      <c r="AF656" s="27"/>
      <c r="AH656" s="27"/>
    </row>
    <row r="657" spans="4:34" hidden="1" x14ac:dyDescent="0.35">
      <c r="D657" s="27"/>
      <c r="E657" s="27"/>
      <c r="N657" s="27"/>
      <c r="O657" s="27"/>
      <c r="P657" s="27"/>
      <c r="Z657" s="27"/>
      <c r="AA657" s="27"/>
      <c r="AB657" s="27"/>
      <c r="AF657" s="27"/>
      <c r="AH657" s="27"/>
    </row>
    <row r="658" spans="4:34" hidden="1" x14ac:dyDescent="0.35">
      <c r="D658" s="27"/>
      <c r="E658" s="27"/>
      <c r="N658" s="27"/>
      <c r="O658" s="27"/>
      <c r="P658" s="27"/>
      <c r="Z658" s="27"/>
      <c r="AA658" s="27"/>
      <c r="AB658" s="27"/>
      <c r="AF658" s="27"/>
      <c r="AH658" s="27"/>
    </row>
    <row r="659" spans="4:34" hidden="1" x14ac:dyDescent="0.35">
      <c r="D659" s="27"/>
      <c r="E659" s="27"/>
      <c r="N659" s="27"/>
      <c r="O659" s="27"/>
      <c r="P659" s="27"/>
      <c r="Z659" s="27"/>
      <c r="AA659" s="27"/>
      <c r="AB659" s="27"/>
      <c r="AF659" s="27"/>
      <c r="AH659" s="27"/>
    </row>
    <row r="660" spans="4:34" hidden="1" x14ac:dyDescent="0.35">
      <c r="D660" s="27"/>
      <c r="E660" s="27"/>
      <c r="N660" s="27"/>
      <c r="O660" s="27"/>
      <c r="P660" s="27"/>
      <c r="Z660" s="27"/>
      <c r="AA660" s="27"/>
      <c r="AB660" s="27"/>
      <c r="AF660" s="27"/>
      <c r="AH660" s="27"/>
    </row>
    <row r="661" spans="4:34" hidden="1" x14ac:dyDescent="0.35">
      <c r="D661" s="27"/>
      <c r="E661" s="27"/>
      <c r="N661" s="27"/>
      <c r="O661" s="27"/>
      <c r="P661" s="27"/>
      <c r="Z661" s="27"/>
      <c r="AA661" s="27"/>
      <c r="AB661" s="27"/>
      <c r="AF661" s="27"/>
      <c r="AH661" s="27"/>
    </row>
  </sheetData>
  <pageMargins left="0.75" right="0.75" top="1" bottom="1" header="0.5" footer="0.5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E0533-8F57-44FC-9EC4-75509308BFE5}">
  <sheetPr>
    <tabColor rgb="FF003909"/>
  </sheetPr>
  <dimension ref="A1:AG91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S72" sqref="S72"/>
    </sheetView>
  </sheetViews>
  <sheetFormatPr defaultColWidth="0" defaultRowHeight="15.5" zeroHeight="1" x14ac:dyDescent="0.35"/>
  <cols>
    <col min="1" max="1" width="5.6328125" style="186" bestFit="1" customWidth="1"/>
    <col min="2" max="2" width="10.453125" style="186" bestFit="1" customWidth="1"/>
    <col min="3" max="3" width="16" style="186" bestFit="1" customWidth="1"/>
    <col min="4" max="4" width="10" style="186" bestFit="1" customWidth="1"/>
    <col min="5" max="5" width="9.453125" style="186" bestFit="1" customWidth="1"/>
    <col min="6" max="6" width="16.81640625" style="186" bestFit="1" customWidth="1"/>
    <col min="7" max="28" width="5.6328125" style="186" bestFit="1" customWidth="1"/>
    <col min="29" max="29" width="6.6328125" style="186" bestFit="1" customWidth="1"/>
    <col min="30" max="31" width="5.6328125" style="186" bestFit="1" customWidth="1"/>
    <col min="32" max="32" width="5.6328125" style="289" bestFit="1" customWidth="1"/>
    <col min="33" max="33" width="5.6328125" style="186" bestFit="1" customWidth="1"/>
    <col min="34" max="16384" width="13.1796875" style="166" hidden="1"/>
  </cols>
  <sheetData>
    <row r="1" spans="1:33" ht="135" customHeight="1" x14ac:dyDescent="0.35">
      <c r="A1" s="19" t="s">
        <v>75</v>
      </c>
      <c r="B1" s="19" t="s">
        <v>1</v>
      </c>
      <c r="C1" s="1" t="s">
        <v>2</v>
      </c>
      <c r="D1" s="2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54</v>
      </c>
      <c r="K1" s="19" t="s">
        <v>58</v>
      </c>
      <c r="L1" s="19" t="s">
        <v>57</v>
      </c>
      <c r="M1" s="19" t="s">
        <v>9</v>
      </c>
      <c r="N1" s="19" t="s">
        <v>55</v>
      </c>
      <c r="O1" s="19" t="s">
        <v>56</v>
      </c>
      <c r="P1" s="19" t="s">
        <v>12</v>
      </c>
      <c r="Q1" s="19" t="s">
        <v>13</v>
      </c>
      <c r="R1" s="19" t="s">
        <v>14</v>
      </c>
      <c r="S1" s="19" t="s">
        <v>15</v>
      </c>
      <c r="T1" s="19" t="s">
        <v>16</v>
      </c>
      <c r="U1" s="19" t="s">
        <v>17</v>
      </c>
      <c r="V1" s="19" t="s">
        <v>18</v>
      </c>
      <c r="W1" s="19" t="s">
        <v>19</v>
      </c>
      <c r="X1" s="19" t="s">
        <v>20</v>
      </c>
      <c r="Y1" s="19" t="s">
        <v>21</v>
      </c>
      <c r="Z1" s="19" t="s">
        <v>22</v>
      </c>
      <c r="AA1" s="19" t="s">
        <v>23</v>
      </c>
      <c r="AB1" s="19" t="s">
        <v>24</v>
      </c>
      <c r="AC1" s="19" t="s">
        <v>25</v>
      </c>
      <c r="AD1" s="19" t="s">
        <v>26</v>
      </c>
      <c r="AE1" s="19" t="s">
        <v>43</v>
      </c>
      <c r="AF1" s="276" t="s">
        <v>65</v>
      </c>
      <c r="AG1" s="21" t="s">
        <v>66</v>
      </c>
    </row>
    <row r="2" spans="1:33" ht="6" customHeight="1" x14ac:dyDescent="0.35">
      <c r="A2" s="156"/>
      <c r="B2" s="157"/>
      <c r="C2" s="158"/>
      <c r="D2" s="159"/>
      <c r="E2" s="157"/>
      <c r="F2" s="157"/>
      <c r="G2" s="160"/>
      <c r="H2" s="160"/>
      <c r="I2" s="160"/>
      <c r="J2" s="160"/>
      <c r="K2" s="160"/>
      <c r="L2" s="160"/>
      <c r="M2" s="161"/>
      <c r="N2" s="161"/>
      <c r="O2" s="161"/>
      <c r="P2" s="162"/>
      <c r="Q2" s="162"/>
      <c r="R2" s="162"/>
      <c r="S2" s="162"/>
      <c r="T2" s="162"/>
      <c r="U2" s="162"/>
      <c r="V2" s="162"/>
      <c r="W2" s="162"/>
      <c r="X2" s="162"/>
      <c r="Y2" s="163"/>
      <c r="Z2" s="163"/>
      <c r="AA2" s="163"/>
      <c r="AB2" s="160"/>
      <c r="AC2" s="160"/>
      <c r="AD2" s="160"/>
      <c r="AE2" s="161"/>
      <c r="AF2" s="162"/>
      <c r="AG2" s="164"/>
    </row>
    <row r="3" spans="1:33" x14ac:dyDescent="0.35">
      <c r="A3" s="182">
        <v>601</v>
      </c>
      <c r="B3" s="182" t="s">
        <v>133</v>
      </c>
      <c r="C3" s="182" t="s">
        <v>690</v>
      </c>
      <c r="D3" s="187">
        <v>38537</v>
      </c>
      <c r="E3" s="165" t="s">
        <v>76</v>
      </c>
      <c r="F3" s="165" t="s">
        <v>28</v>
      </c>
      <c r="G3" s="172">
        <v>186</v>
      </c>
      <c r="H3" s="168">
        <v>86.1</v>
      </c>
      <c r="I3" s="165">
        <v>243</v>
      </c>
      <c r="J3" s="165">
        <v>307</v>
      </c>
      <c r="K3" s="165">
        <v>321</v>
      </c>
      <c r="L3" s="165">
        <v>312</v>
      </c>
      <c r="M3" s="169">
        <v>64</v>
      </c>
      <c r="N3" s="169">
        <v>78</v>
      </c>
      <c r="O3" s="169">
        <v>69</v>
      </c>
      <c r="P3" s="173">
        <v>1.1479999999999999</v>
      </c>
      <c r="Q3" s="173">
        <v>1.8839999999999999</v>
      </c>
      <c r="R3" s="173">
        <v>3.1070000000000002</v>
      </c>
      <c r="S3" s="173">
        <v>1.194</v>
      </c>
      <c r="T3" s="173">
        <v>1.9390000000000001</v>
      </c>
      <c r="U3" s="173">
        <v>3.177</v>
      </c>
      <c r="V3" s="173">
        <v>1.254</v>
      </c>
      <c r="W3" s="173">
        <v>1.9419999999999999</v>
      </c>
      <c r="X3" s="173">
        <v>3.2050000000000001</v>
      </c>
      <c r="Y3" s="174">
        <v>1.1479999999999999</v>
      </c>
      <c r="Z3" s="174">
        <v>1.8839999999999999</v>
      </c>
      <c r="AA3" s="174">
        <v>3.1070000000000002</v>
      </c>
      <c r="AB3" s="173">
        <v>8.407</v>
      </c>
      <c r="AC3" s="173">
        <v>8.2899999999999991</v>
      </c>
      <c r="AD3" s="173">
        <v>8.4580000000000002</v>
      </c>
      <c r="AE3" s="174">
        <v>8.2899999999999991</v>
      </c>
      <c r="AF3" s="287">
        <v>20.059999999999999</v>
      </c>
      <c r="AG3" s="170">
        <v>680</v>
      </c>
    </row>
    <row r="4" spans="1:33" x14ac:dyDescent="0.35">
      <c r="A4" s="182">
        <v>602</v>
      </c>
      <c r="B4" s="182" t="s">
        <v>148</v>
      </c>
      <c r="C4" s="182" t="s">
        <v>691</v>
      </c>
      <c r="D4" s="187">
        <v>38062</v>
      </c>
      <c r="E4" s="165" t="s">
        <v>76</v>
      </c>
      <c r="F4" s="165" t="s">
        <v>29</v>
      </c>
      <c r="G4" s="172">
        <v>184.2</v>
      </c>
      <c r="H4" s="168">
        <v>79.8</v>
      </c>
      <c r="I4" s="165">
        <v>236</v>
      </c>
      <c r="J4" s="165">
        <v>310</v>
      </c>
      <c r="K4" s="165">
        <v>322</v>
      </c>
      <c r="L4" s="165">
        <v>314</v>
      </c>
      <c r="M4" s="169">
        <v>74</v>
      </c>
      <c r="N4" s="169">
        <v>86</v>
      </c>
      <c r="O4" s="169">
        <v>78</v>
      </c>
      <c r="P4" s="173">
        <v>1.0680000000000001</v>
      </c>
      <c r="Q4" s="173">
        <v>1.776</v>
      </c>
      <c r="R4" s="173">
        <v>2.9510000000000001</v>
      </c>
      <c r="S4" s="173">
        <v>1.079</v>
      </c>
      <c r="T4" s="173">
        <v>1.782</v>
      </c>
      <c r="U4" s="173">
        <v>2.9820000000000002</v>
      </c>
      <c r="V4" s="173">
        <v>1.1100000000000001</v>
      </c>
      <c r="W4" s="173">
        <v>1.8260000000000001</v>
      </c>
      <c r="X4" s="173">
        <v>3.0329999999999999</v>
      </c>
      <c r="Y4" s="174">
        <v>1.0680000000000001</v>
      </c>
      <c r="Z4" s="174">
        <v>1.776</v>
      </c>
      <c r="AA4" s="174">
        <v>2.9510000000000001</v>
      </c>
      <c r="AB4" s="173">
        <v>8.2889999999999997</v>
      </c>
      <c r="AC4" s="173">
        <v>8.4580000000000002</v>
      </c>
      <c r="AD4" s="173"/>
      <c r="AE4" s="174">
        <v>8.2889999999999997</v>
      </c>
      <c r="AF4" s="287">
        <v>20.02</v>
      </c>
      <c r="AG4" s="170">
        <v>520</v>
      </c>
    </row>
    <row r="5" spans="1:33" x14ac:dyDescent="0.35">
      <c r="A5" s="182">
        <v>603</v>
      </c>
      <c r="B5" s="182" t="s">
        <v>192</v>
      </c>
      <c r="C5" s="182" t="s">
        <v>692</v>
      </c>
      <c r="D5" s="187">
        <v>38498</v>
      </c>
      <c r="E5" s="165" t="s">
        <v>76</v>
      </c>
      <c r="F5" s="165" t="s">
        <v>29</v>
      </c>
      <c r="G5" s="172">
        <v>188.4</v>
      </c>
      <c r="H5" s="168">
        <v>80.8</v>
      </c>
      <c r="I5" s="165">
        <v>241</v>
      </c>
      <c r="J5" s="165">
        <v>313</v>
      </c>
      <c r="K5" s="165">
        <v>326</v>
      </c>
      <c r="L5" s="165">
        <v>318</v>
      </c>
      <c r="M5" s="169">
        <v>72</v>
      </c>
      <c r="N5" s="169">
        <v>85</v>
      </c>
      <c r="O5" s="169">
        <v>77</v>
      </c>
      <c r="P5" s="173">
        <v>1.1839999999999999</v>
      </c>
      <c r="Q5" s="173">
        <v>1.897</v>
      </c>
      <c r="R5" s="173">
        <v>3.0920000000000001</v>
      </c>
      <c r="S5" s="173">
        <v>1.194</v>
      </c>
      <c r="T5" s="173">
        <v>1.9039999999999999</v>
      </c>
      <c r="U5" s="173">
        <v>3.0979999999999999</v>
      </c>
      <c r="V5" s="173">
        <v>1.2390000000000001</v>
      </c>
      <c r="W5" s="173">
        <v>1.9470000000000001</v>
      </c>
      <c r="X5" s="173">
        <v>3.1309999999999998</v>
      </c>
      <c r="Y5" s="174">
        <v>1.1839999999999999</v>
      </c>
      <c r="Z5" s="174">
        <v>1.897</v>
      </c>
      <c r="AA5" s="174">
        <v>3.0920000000000001</v>
      </c>
      <c r="AB5" s="173">
        <v>8.6859999999999999</v>
      </c>
      <c r="AC5" s="173">
        <v>8.7149999999999999</v>
      </c>
      <c r="AD5" s="173">
        <v>8.7110000000000003</v>
      </c>
      <c r="AE5" s="174">
        <v>8.6859999999999999</v>
      </c>
      <c r="AF5" s="287">
        <v>20.03</v>
      </c>
      <c r="AG5" s="170">
        <v>560</v>
      </c>
    </row>
    <row r="6" spans="1:33" x14ac:dyDescent="0.35">
      <c r="A6" s="182">
        <v>604</v>
      </c>
      <c r="B6" s="182" t="s">
        <v>378</v>
      </c>
      <c r="C6" s="182" t="s">
        <v>693</v>
      </c>
      <c r="D6" s="187">
        <v>39172</v>
      </c>
      <c r="E6" s="165" t="s">
        <v>76</v>
      </c>
      <c r="F6" s="165" t="s">
        <v>61</v>
      </c>
      <c r="G6" s="172">
        <v>177.8</v>
      </c>
      <c r="H6" s="168">
        <v>72.2</v>
      </c>
      <c r="I6" s="165">
        <v>228</v>
      </c>
      <c r="J6" s="165">
        <v>298</v>
      </c>
      <c r="K6" s="165">
        <v>314</v>
      </c>
      <c r="L6" s="165">
        <v>305</v>
      </c>
      <c r="M6" s="169">
        <v>70</v>
      </c>
      <c r="N6" s="169">
        <v>86</v>
      </c>
      <c r="O6" s="169">
        <v>77</v>
      </c>
      <c r="P6" s="173">
        <v>1.982</v>
      </c>
      <c r="Q6" s="173">
        <v>2.7130000000000001</v>
      </c>
      <c r="R6" s="173">
        <v>3.95</v>
      </c>
      <c r="S6" s="173">
        <v>1.2110000000000001</v>
      </c>
      <c r="T6" s="173">
        <v>1.931</v>
      </c>
      <c r="U6" s="173">
        <v>3.1669999999999998</v>
      </c>
      <c r="V6" s="173">
        <v>1.0469999999999999</v>
      </c>
      <c r="W6" s="173">
        <v>1.766</v>
      </c>
      <c r="X6" s="173">
        <v>2.9940000000000002</v>
      </c>
      <c r="Y6" s="174">
        <v>1.0469999999999999</v>
      </c>
      <c r="Z6" s="174">
        <v>1.766</v>
      </c>
      <c r="AA6" s="174">
        <v>2.9940000000000002</v>
      </c>
      <c r="AB6" s="173">
        <v>8.6709999999999994</v>
      </c>
      <c r="AC6" s="173">
        <v>8.1069999999999993</v>
      </c>
      <c r="AD6" s="173">
        <v>8.5250000000000004</v>
      </c>
      <c r="AE6" s="174">
        <v>8.1069999999999993</v>
      </c>
      <c r="AF6" s="287">
        <v>20.010000000000002</v>
      </c>
      <c r="AG6" s="170">
        <v>480</v>
      </c>
    </row>
    <row r="7" spans="1:33" x14ac:dyDescent="0.35">
      <c r="A7" s="182">
        <v>605</v>
      </c>
      <c r="B7" s="182" t="s">
        <v>280</v>
      </c>
      <c r="C7" s="182" t="s">
        <v>234</v>
      </c>
      <c r="D7" s="187">
        <v>38379</v>
      </c>
      <c r="E7" s="165" t="s">
        <v>76</v>
      </c>
      <c r="F7" s="165" t="s">
        <v>694</v>
      </c>
      <c r="G7" s="172">
        <v>175.7</v>
      </c>
      <c r="H7" s="168">
        <v>77.599999999999994</v>
      </c>
      <c r="I7" s="165">
        <v>228</v>
      </c>
      <c r="J7" s="165">
        <v>291</v>
      </c>
      <c r="K7" s="165">
        <v>289</v>
      </c>
      <c r="L7" s="165">
        <v>300</v>
      </c>
      <c r="M7" s="169">
        <v>63</v>
      </c>
      <c r="N7" s="169">
        <v>61</v>
      </c>
      <c r="O7" s="169">
        <v>72</v>
      </c>
      <c r="P7" s="173">
        <v>1.22</v>
      </c>
      <c r="Q7" s="173">
        <v>1.944</v>
      </c>
      <c r="R7" s="173">
        <v>3.2120000000000002</v>
      </c>
      <c r="S7" s="173">
        <v>1.2350000000000001</v>
      </c>
      <c r="T7" s="173">
        <v>1.9710000000000001</v>
      </c>
      <c r="U7" s="173">
        <v>3.2440000000000002</v>
      </c>
      <c r="V7" s="173">
        <v>1.238</v>
      </c>
      <c r="W7" s="173">
        <v>1.968</v>
      </c>
      <c r="X7" s="173">
        <v>3.2389999999999999</v>
      </c>
      <c r="Y7" s="174">
        <v>1.22</v>
      </c>
      <c r="Z7" s="174">
        <v>1.944</v>
      </c>
      <c r="AA7" s="174">
        <v>3.2120000000000002</v>
      </c>
      <c r="AB7" s="173">
        <v>9.0640000000000001</v>
      </c>
      <c r="AC7" s="173">
        <v>8.9120000000000008</v>
      </c>
      <c r="AD7" s="173">
        <v>8.8000000000000007</v>
      </c>
      <c r="AE7" s="174">
        <v>8.8000000000000007</v>
      </c>
      <c r="AF7" s="287">
        <v>20.05</v>
      </c>
      <c r="AG7" s="170">
        <v>640</v>
      </c>
    </row>
    <row r="8" spans="1:33" x14ac:dyDescent="0.35">
      <c r="A8" s="182">
        <v>606</v>
      </c>
      <c r="B8" s="182" t="s">
        <v>311</v>
      </c>
      <c r="C8" s="182" t="s">
        <v>695</v>
      </c>
      <c r="D8" s="187">
        <v>38064</v>
      </c>
      <c r="E8" s="165" t="s">
        <v>76</v>
      </c>
      <c r="F8" s="165" t="s">
        <v>40</v>
      </c>
      <c r="G8" s="172">
        <v>196</v>
      </c>
      <c r="H8" s="168">
        <v>85.1</v>
      </c>
      <c r="I8" s="165">
        <v>256</v>
      </c>
      <c r="J8" s="165">
        <v>324</v>
      </c>
      <c r="K8" s="165">
        <v>338</v>
      </c>
      <c r="L8" s="165">
        <v>327</v>
      </c>
      <c r="M8" s="169">
        <v>68</v>
      </c>
      <c r="N8" s="169">
        <v>82</v>
      </c>
      <c r="O8" s="169">
        <v>71</v>
      </c>
      <c r="P8" s="173">
        <v>1.113</v>
      </c>
      <c r="Q8" s="173">
        <v>1.8779999999999999</v>
      </c>
      <c r="R8" s="173">
        <v>3.1360000000000001</v>
      </c>
      <c r="S8" s="173">
        <v>1.1000000000000001</v>
      </c>
      <c r="T8" s="173">
        <v>1.847</v>
      </c>
      <c r="U8" s="173">
        <v>3.1</v>
      </c>
      <c r="V8" s="173">
        <v>1.1259999999999999</v>
      </c>
      <c r="W8" s="173">
        <v>1.8680000000000001</v>
      </c>
      <c r="X8" s="173">
        <v>3.121</v>
      </c>
      <c r="Y8" s="174">
        <v>1.1000000000000001</v>
      </c>
      <c r="Z8" s="174">
        <v>1.847</v>
      </c>
      <c r="AA8" s="174">
        <v>3.1</v>
      </c>
      <c r="AB8" s="173">
        <v>8.8010000000000002</v>
      </c>
      <c r="AC8" s="173">
        <v>8.7230000000000008</v>
      </c>
      <c r="AD8" s="173">
        <v>8.9450000000000003</v>
      </c>
      <c r="AE8" s="174">
        <v>8.7230000000000008</v>
      </c>
      <c r="AF8" s="287">
        <v>19.04</v>
      </c>
      <c r="AG8" s="170">
        <v>440</v>
      </c>
    </row>
    <row r="9" spans="1:33" x14ac:dyDescent="0.35">
      <c r="A9" s="182">
        <v>607</v>
      </c>
      <c r="B9" s="182" t="s">
        <v>148</v>
      </c>
      <c r="C9" s="182" t="s">
        <v>696</v>
      </c>
      <c r="D9" s="187">
        <v>38543</v>
      </c>
      <c r="E9" s="165" t="s">
        <v>76</v>
      </c>
      <c r="F9" s="165" t="s">
        <v>694</v>
      </c>
      <c r="G9" s="172">
        <v>179</v>
      </c>
      <c r="H9" s="168">
        <v>77.2</v>
      </c>
      <c r="I9" s="165">
        <v>237</v>
      </c>
      <c r="J9" s="165">
        <v>297</v>
      </c>
      <c r="K9" s="165">
        <v>316</v>
      </c>
      <c r="L9" s="165">
        <v>308</v>
      </c>
      <c r="M9" s="169">
        <v>60</v>
      </c>
      <c r="N9" s="169">
        <v>79</v>
      </c>
      <c r="O9" s="169">
        <v>71</v>
      </c>
      <c r="P9" s="173">
        <v>1.159</v>
      </c>
      <c r="Q9" s="173">
        <v>1.871</v>
      </c>
      <c r="R9" s="173">
        <v>3.1160000000000001</v>
      </c>
      <c r="S9" s="173">
        <v>1.1519999999999999</v>
      </c>
      <c r="T9" s="173">
        <v>1.871</v>
      </c>
      <c r="U9" s="173">
        <v>3.0990000000000002</v>
      </c>
      <c r="V9" s="173">
        <v>1.1579999999999999</v>
      </c>
      <c r="W9" s="173">
        <v>1.875</v>
      </c>
      <c r="X9" s="173">
        <v>3.1019999999999999</v>
      </c>
      <c r="Y9" s="174">
        <v>1.1519999999999999</v>
      </c>
      <c r="Z9" s="174">
        <v>1.871</v>
      </c>
      <c r="AA9" s="174">
        <v>3.0990000000000002</v>
      </c>
      <c r="AB9" s="173">
        <v>8.6820000000000004</v>
      </c>
      <c r="AC9" s="173">
        <v>8.6530000000000005</v>
      </c>
      <c r="AD9" s="173">
        <v>8.6280000000000001</v>
      </c>
      <c r="AE9" s="174">
        <v>8.6280000000000001</v>
      </c>
      <c r="AF9" s="287">
        <v>20.059999999999999</v>
      </c>
      <c r="AG9" s="170">
        <v>680</v>
      </c>
    </row>
    <row r="10" spans="1:33" x14ac:dyDescent="0.35">
      <c r="A10" s="182">
        <v>608</v>
      </c>
      <c r="B10" s="182" t="s">
        <v>382</v>
      </c>
      <c r="C10" s="182" t="s">
        <v>697</v>
      </c>
      <c r="D10" s="187">
        <v>38935</v>
      </c>
      <c r="E10" s="165" t="s">
        <v>76</v>
      </c>
      <c r="F10" s="165" t="s">
        <v>61</v>
      </c>
      <c r="G10" s="172">
        <v>175.3</v>
      </c>
      <c r="H10" s="168">
        <v>72.099999999999994</v>
      </c>
      <c r="I10" s="165">
        <v>228</v>
      </c>
      <c r="J10" s="165">
        <v>290</v>
      </c>
      <c r="K10" s="165">
        <v>309</v>
      </c>
      <c r="L10" s="165">
        <v>301</v>
      </c>
      <c r="M10" s="169">
        <v>62</v>
      </c>
      <c r="N10" s="169">
        <v>81</v>
      </c>
      <c r="O10" s="169">
        <v>73</v>
      </c>
      <c r="P10" s="173">
        <v>1.1819999999999999</v>
      </c>
      <c r="Q10" s="173">
        <v>1.885</v>
      </c>
      <c r="R10" s="173">
        <v>3.0649999999999999</v>
      </c>
      <c r="S10" s="173">
        <v>1.161</v>
      </c>
      <c r="T10" s="173">
        <v>1.86</v>
      </c>
      <c r="U10" s="173">
        <v>3.036</v>
      </c>
      <c r="V10" s="173">
        <v>1.1919999999999999</v>
      </c>
      <c r="W10" s="173">
        <v>1.883</v>
      </c>
      <c r="X10" s="173">
        <v>3.05</v>
      </c>
      <c r="Y10" s="174">
        <v>1.161</v>
      </c>
      <c r="Z10" s="174">
        <v>1.86</v>
      </c>
      <c r="AA10" s="174">
        <v>3.036</v>
      </c>
      <c r="AB10" s="173">
        <v>8.2560000000000002</v>
      </c>
      <c r="AC10" s="173">
        <v>8.1449999999999996</v>
      </c>
      <c r="AD10" s="173"/>
      <c r="AE10" s="174">
        <v>8.1449999999999996</v>
      </c>
      <c r="AF10" s="287">
        <v>20.05</v>
      </c>
      <c r="AG10" s="170">
        <v>640</v>
      </c>
    </row>
    <row r="11" spans="1:33" x14ac:dyDescent="0.35">
      <c r="A11" s="182">
        <v>609</v>
      </c>
      <c r="B11" s="182" t="s">
        <v>162</v>
      </c>
      <c r="C11" s="182" t="s">
        <v>698</v>
      </c>
      <c r="D11" s="187">
        <v>38490</v>
      </c>
      <c r="E11" s="165" t="s">
        <v>76</v>
      </c>
      <c r="F11" s="165" t="s">
        <v>61</v>
      </c>
      <c r="G11" s="172">
        <v>177.4</v>
      </c>
      <c r="H11" s="168">
        <v>66.2</v>
      </c>
      <c r="I11" s="165">
        <v>232</v>
      </c>
      <c r="J11" s="165">
        <v>290</v>
      </c>
      <c r="K11" s="165">
        <v>303</v>
      </c>
      <c r="L11" s="165">
        <v>296</v>
      </c>
      <c r="M11" s="169">
        <v>58</v>
      </c>
      <c r="N11" s="169">
        <v>71</v>
      </c>
      <c r="O11" s="169">
        <v>64</v>
      </c>
      <c r="P11" s="173">
        <v>1.171</v>
      </c>
      <c r="Q11" s="173">
        <v>1.869</v>
      </c>
      <c r="R11" s="173">
        <v>3.1779999999999999</v>
      </c>
      <c r="S11" s="173">
        <v>1.19</v>
      </c>
      <c r="T11" s="173">
        <v>1.913</v>
      </c>
      <c r="U11" s="173">
        <v>3.1789999999999998</v>
      </c>
      <c r="V11" s="173">
        <v>1.1919999999999999</v>
      </c>
      <c r="W11" s="173">
        <v>1.923</v>
      </c>
      <c r="X11" s="173">
        <v>3.1779999999999999</v>
      </c>
      <c r="Y11" s="174">
        <v>1.171</v>
      </c>
      <c r="Z11" s="174">
        <v>1.869</v>
      </c>
      <c r="AA11" s="174">
        <v>3.1779999999999999</v>
      </c>
      <c r="AB11" s="173">
        <v>8.7050000000000001</v>
      </c>
      <c r="AC11" s="173">
        <v>8.7490000000000006</v>
      </c>
      <c r="AD11" s="173"/>
      <c r="AE11" s="174">
        <v>8.7050000000000001</v>
      </c>
      <c r="AF11" s="287">
        <v>20.07</v>
      </c>
      <c r="AG11" s="170">
        <v>720</v>
      </c>
    </row>
    <row r="12" spans="1:33" x14ac:dyDescent="0.35">
      <c r="A12" s="182">
        <v>610</v>
      </c>
      <c r="B12" s="182" t="s">
        <v>617</v>
      </c>
      <c r="C12" s="182" t="s">
        <v>576</v>
      </c>
      <c r="D12" s="187">
        <v>38736</v>
      </c>
      <c r="E12" s="165" t="s">
        <v>76</v>
      </c>
      <c r="F12" s="165" t="s">
        <v>694</v>
      </c>
      <c r="G12" s="172">
        <v>179</v>
      </c>
      <c r="H12" s="168">
        <v>74.099999999999994</v>
      </c>
      <c r="I12" s="165">
        <v>236</v>
      </c>
      <c r="J12" s="165">
        <v>310</v>
      </c>
      <c r="K12" s="165">
        <v>316</v>
      </c>
      <c r="L12" s="165">
        <v>328</v>
      </c>
      <c r="M12" s="169">
        <v>74</v>
      </c>
      <c r="N12" s="169">
        <v>80</v>
      </c>
      <c r="O12" s="169">
        <v>92</v>
      </c>
      <c r="P12" s="173">
        <v>0.97699999999999998</v>
      </c>
      <c r="Q12" s="173">
        <v>1.716</v>
      </c>
      <c r="R12" s="173">
        <v>2.927</v>
      </c>
      <c r="S12" s="173">
        <v>1.2150000000000001</v>
      </c>
      <c r="T12" s="173">
        <v>1.9370000000000001</v>
      </c>
      <c r="U12" s="173">
        <v>3.141</v>
      </c>
      <c r="V12" s="173"/>
      <c r="W12" s="173"/>
      <c r="X12" s="173"/>
      <c r="Y12" s="174">
        <v>0.97699999999999998</v>
      </c>
      <c r="Z12" s="174">
        <v>1.716</v>
      </c>
      <c r="AA12" s="174">
        <v>2.927</v>
      </c>
      <c r="AB12" s="173">
        <v>8.5350000000000001</v>
      </c>
      <c r="AC12" s="173">
        <v>8.5429999999999993</v>
      </c>
      <c r="AD12" s="173"/>
      <c r="AE12" s="174">
        <v>8.5350000000000001</v>
      </c>
      <c r="AF12" s="287">
        <v>20.02</v>
      </c>
      <c r="AG12" s="170">
        <v>520</v>
      </c>
    </row>
    <row r="13" spans="1:33" x14ac:dyDescent="0.35">
      <c r="A13" s="182">
        <v>611</v>
      </c>
      <c r="B13" s="182" t="s">
        <v>556</v>
      </c>
      <c r="C13" s="182" t="s">
        <v>699</v>
      </c>
      <c r="D13" s="187">
        <v>38652</v>
      </c>
      <c r="E13" s="165" t="s">
        <v>76</v>
      </c>
      <c r="F13" s="165" t="s">
        <v>40</v>
      </c>
      <c r="G13" s="172">
        <v>199.2</v>
      </c>
      <c r="H13" s="168">
        <v>87</v>
      </c>
      <c r="I13" s="165">
        <v>259</v>
      </c>
      <c r="J13" s="165">
        <v>320</v>
      </c>
      <c r="K13" s="165">
        <v>341</v>
      </c>
      <c r="L13" s="165">
        <v>329</v>
      </c>
      <c r="M13" s="169">
        <v>61</v>
      </c>
      <c r="N13" s="169">
        <v>82</v>
      </c>
      <c r="O13" s="169">
        <v>70</v>
      </c>
      <c r="P13" s="173">
        <v>1.1679999999999999</v>
      </c>
      <c r="Q13" s="173">
        <v>1.93</v>
      </c>
      <c r="R13" s="173">
        <v>3.2309999999999999</v>
      </c>
      <c r="S13" s="173">
        <v>1.1830000000000001</v>
      </c>
      <c r="T13" s="173">
        <v>1.948</v>
      </c>
      <c r="U13" s="173">
        <v>3.2549999999999999</v>
      </c>
      <c r="V13" s="173">
        <v>1.1859999999999999</v>
      </c>
      <c r="W13" s="173">
        <v>1.9490000000000001</v>
      </c>
      <c r="X13" s="173">
        <v>3.2570000000000001</v>
      </c>
      <c r="Y13" s="174">
        <v>1.1679999999999999</v>
      </c>
      <c r="Z13" s="174">
        <v>1.93</v>
      </c>
      <c r="AA13" s="174">
        <v>3.2309999999999999</v>
      </c>
      <c r="AB13" s="173">
        <v>9.48</v>
      </c>
      <c r="AC13" s="173">
        <v>9.5250000000000004</v>
      </c>
      <c r="AD13" s="173">
        <v>9.0429999999999993</v>
      </c>
      <c r="AE13" s="174">
        <v>9.0429999999999993</v>
      </c>
      <c r="AF13" s="287">
        <v>19.010000000000002</v>
      </c>
      <c r="AG13" s="170">
        <v>320</v>
      </c>
    </row>
    <row r="14" spans="1:33" x14ac:dyDescent="0.35">
      <c r="A14" s="182">
        <v>612</v>
      </c>
      <c r="B14" s="182" t="s">
        <v>700</v>
      </c>
      <c r="C14" s="182" t="s">
        <v>701</v>
      </c>
      <c r="D14" s="187">
        <v>38897</v>
      </c>
      <c r="E14" s="165" t="s">
        <v>76</v>
      </c>
      <c r="F14" s="165" t="s">
        <v>29</v>
      </c>
      <c r="G14" s="172">
        <v>185.5</v>
      </c>
      <c r="H14" s="168">
        <v>77.3</v>
      </c>
      <c r="I14" s="165">
        <v>239</v>
      </c>
      <c r="J14" s="165">
        <v>310</v>
      </c>
      <c r="K14" s="165">
        <v>322</v>
      </c>
      <c r="L14" s="165">
        <v>316</v>
      </c>
      <c r="M14" s="169">
        <v>71</v>
      </c>
      <c r="N14" s="169">
        <v>83</v>
      </c>
      <c r="O14" s="169">
        <v>77</v>
      </c>
      <c r="P14" s="173">
        <v>1.173</v>
      </c>
      <c r="Q14" s="173">
        <v>1.8660000000000001</v>
      </c>
      <c r="R14" s="173">
        <v>3.0259999999999998</v>
      </c>
      <c r="S14" s="173">
        <v>1.224</v>
      </c>
      <c r="T14" s="173">
        <v>1.921</v>
      </c>
      <c r="U14" s="173">
        <v>3.1309999999999998</v>
      </c>
      <c r="V14" s="173">
        <v>1.141</v>
      </c>
      <c r="W14" s="173">
        <v>1.8320000000000001</v>
      </c>
      <c r="X14" s="173">
        <v>3.0009999999999999</v>
      </c>
      <c r="Y14" s="174">
        <v>1.141</v>
      </c>
      <c r="Z14" s="174">
        <v>1.8320000000000001</v>
      </c>
      <c r="AA14" s="174">
        <v>3.0009999999999999</v>
      </c>
      <c r="AB14" s="173">
        <v>8.5350000000000001</v>
      </c>
      <c r="AC14" s="173">
        <v>8.5969999999999995</v>
      </c>
      <c r="AD14" s="173"/>
      <c r="AE14" s="174">
        <v>8.5350000000000001</v>
      </c>
      <c r="AF14" s="287">
        <v>20.07</v>
      </c>
      <c r="AG14" s="170">
        <v>720</v>
      </c>
    </row>
    <row r="15" spans="1:33" x14ac:dyDescent="0.35">
      <c r="A15" s="182">
        <v>613</v>
      </c>
      <c r="B15" s="182" t="s">
        <v>311</v>
      </c>
      <c r="C15" s="182" t="s">
        <v>702</v>
      </c>
      <c r="D15" s="187">
        <v>39022</v>
      </c>
      <c r="E15" s="165" t="s">
        <v>76</v>
      </c>
      <c r="F15" s="165" t="s">
        <v>694</v>
      </c>
      <c r="G15" s="172">
        <v>176.5</v>
      </c>
      <c r="H15" s="168">
        <v>71.2</v>
      </c>
      <c r="I15" s="165">
        <v>229</v>
      </c>
      <c r="J15" s="165">
        <v>300</v>
      </c>
      <c r="K15" s="165">
        <v>314</v>
      </c>
      <c r="L15" s="165">
        <v>304</v>
      </c>
      <c r="M15" s="169">
        <v>71</v>
      </c>
      <c r="N15" s="169">
        <v>85</v>
      </c>
      <c r="O15" s="169">
        <v>75</v>
      </c>
      <c r="P15" s="173">
        <v>1.399</v>
      </c>
      <c r="Q15" s="173">
        <v>2.1120000000000001</v>
      </c>
      <c r="R15" s="173">
        <v>3.3490000000000002</v>
      </c>
      <c r="S15" s="173">
        <v>1.1870000000000001</v>
      </c>
      <c r="T15" s="173">
        <v>1.909</v>
      </c>
      <c r="U15" s="173">
        <v>3.1389999999999998</v>
      </c>
      <c r="V15" s="173">
        <v>1.165</v>
      </c>
      <c r="W15" s="173">
        <v>1.871</v>
      </c>
      <c r="X15" s="173">
        <v>3.1059999999999999</v>
      </c>
      <c r="Y15" s="174">
        <v>1.165</v>
      </c>
      <c r="Z15" s="174">
        <v>1.871</v>
      </c>
      <c r="AA15" s="174">
        <v>3.1059999999999999</v>
      </c>
      <c r="AB15" s="173">
        <v>8.4420000000000002</v>
      </c>
      <c r="AC15" s="173">
        <v>8.5020000000000007</v>
      </c>
      <c r="AD15" s="173"/>
      <c r="AE15" s="174">
        <v>8.4420000000000002</v>
      </c>
      <c r="AF15" s="287">
        <v>21.01</v>
      </c>
      <c r="AG15" s="170">
        <v>800</v>
      </c>
    </row>
    <row r="16" spans="1:33" x14ac:dyDescent="0.35">
      <c r="A16" s="182">
        <v>614</v>
      </c>
      <c r="B16" s="182" t="s">
        <v>703</v>
      </c>
      <c r="C16" s="182" t="s">
        <v>704</v>
      </c>
      <c r="D16" s="187">
        <v>39023</v>
      </c>
      <c r="E16" s="165" t="s">
        <v>76</v>
      </c>
      <c r="F16" s="165" t="s">
        <v>28</v>
      </c>
      <c r="G16" s="172">
        <v>183.2</v>
      </c>
      <c r="H16" s="168">
        <v>73.900000000000006</v>
      </c>
      <c r="I16" s="165">
        <v>233</v>
      </c>
      <c r="J16" s="165">
        <v>287</v>
      </c>
      <c r="K16" s="165">
        <v>312</v>
      </c>
      <c r="L16" s="165">
        <v>309</v>
      </c>
      <c r="M16" s="169">
        <v>54</v>
      </c>
      <c r="N16" s="169">
        <v>79</v>
      </c>
      <c r="O16" s="169">
        <v>76</v>
      </c>
      <c r="P16" s="173">
        <v>1.105</v>
      </c>
      <c r="Q16" s="173">
        <v>1.839</v>
      </c>
      <c r="R16" s="173">
        <v>3.1259999999999999</v>
      </c>
      <c r="S16" s="173">
        <v>1.139</v>
      </c>
      <c r="T16" s="173">
        <v>1.8819999999999999</v>
      </c>
      <c r="U16" s="173">
        <v>3.1309999999999998</v>
      </c>
      <c r="V16" s="173">
        <v>1.133</v>
      </c>
      <c r="W16" s="173">
        <v>1.8779999999999999</v>
      </c>
      <c r="X16" s="173">
        <v>3.1309999999999998</v>
      </c>
      <c r="Y16" s="174">
        <v>1.105</v>
      </c>
      <c r="Z16" s="174">
        <v>1.839</v>
      </c>
      <c r="AA16" s="174">
        <v>3.1259999999999999</v>
      </c>
      <c r="AB16" s="173">
        <v>8.2279999999999998</v>
      </c>
      <c r="AC16" s="173">
        <v>8.1880000000000006</v>
      </c>
      <c r="AD16" s="173">
        <v>8.2650000000000006</v>
      </c>
      <c r="AE16" s="174">
        <v>8.1880000000000006</v>
      </c>
      <c r="AF16" s="287">
        <v>21.04</v>
      </c>
      <c r="AG16" s="170">
        <v>920</v>
      </c>
    </row>
    <row r="17" spans="1:33" x14ac:dyDescent="0.35">
      <c r="A17" s="182">
        <v>615</v>
      </c>
      <c r="B17" s="182" t="s">
        <v>97</v>
      </c>
      <c r="C17" s="182" t="s">
        <v>702</v>
      </c>
      <c r="D17" s="187">
        <v>39022</v>
      </c>
      <c r="E17" s="165" t="s">
        <v>76</v>
      </c>
      <c r="F17" s="165" t="s">
        <v>694</v>
      </c>
      <c r="G17" s="172">
        <v>170.9</v>
      </c>
      <c r="H17" s="168">
        <v>62.7</v>
      </c>
      <c r="I17" s="165">
        <v>223</v>
      </c>
      <c r="J17" s="165">
        <v>285</v>
      </c>
      <c r="K17" s="165">
        <v>299</v>
      </c>
      <c r="L17" s="165">
        <v>293</v>
      </c>
      <c r="M17" s="169">
        <v>62</v>
      </c>
      <c r="N17" s="169">
        <v>76</v>
      </c>
      <c r="O17" s="169">
        <v>70</v>
      </c>
      <c r="P17" s="173">
        <v>1.2609999999999999</v>
      </c>
      <c r="Q17" s="173">
        <v>1.9890000000000001</v>
      </c>
      <c r="R17" s="173">
        <v>3.2440000000000002</v>
      </c>
      <c r="S17" s="173">
        <v>1.5009999999999999</v>
      </c>
      <c r="T17" s="173">
        <v>2.2200000000000002</v>
      </c>
      <c r="U17" s="173">
        <v>3.49</v>
      </c>
      <c r="V17" s="173">
        <v>1.3320000000000001</v>
      </c>
      <c r="W17" s="173">
        <v>2.0590000000000002</v>
      </c>
      <c r="X17" s="173">
        <v>3.3180000000000001</v>
      </c>
      <c r="Y17" s="174">
        <v>1.2609999999999999</v>
      </c>
      <c r="Z17" s="174">
        <v>1.9890000000000001</v>
      </c>
      <c r="AA17" s="174">
        <v>3.2440000000000002</v>
      </c>
      <c r="AB17" s="173">
        <v>8.8019999999999996</v>
      </c>
      <c r="AC17" s="173">
        <v>8.6519999999999992</v>
      </c>
      <c r="AD17" s="173">
        <v>8.6029999999999998</v>
      </c>
      <c r="AE17" s="174">
        <v>8.6029999999999998</v>
      </c>
      <c r="AF17" s="287">
        <v>20.079999999999998</v>
      </c>
      <c r="AG17" s="170">
        <v>760</v>
      </c>
    </row>
    <row r="18" spans="1:33" x14ac:dyDescent="0.35">
      <c r="A18" s="182">
        <v>616</v>
      </c>
      <c r="B18" s="182" t="s">
        <v>705</v>
      </c>
      <c r="C18" s="182" t="s">
        <v>706</v>
      </c>
      <c r="D18" s="187">
        <v>38954</v>
      </c>
      <c r="E18" s="165" t="s">
        <v>76</v>
      </c>
      <c r="F18" s="165" t="s">
        <v>35</v>
      </c>
      <c r="G18" s="172">
        <v>174.9</v>
      </c>
      <c r="H18" s="168">
        <v>65.7</v>
      </c>
      <c r="I18" s="165">
        <v>231</v>
      </c>
      <c r="J18" s="165">
        <v>294</v>
      </c>
      <c r="K18" s="165">
        <v>312</v>
      </c>
      <c r="L18" s="165">
        <v>299</v>
      </c>
      <c r="M18" s="169">
        <v>63</v>
      </c>
      <c r="N18" s="169">
        <v>81</v>
      </c>
      <c r="O18" s="169">
        <v>68</v>
      </c>
      <c r="P18" s="173">
        <v>1.1719999999999999</v>
      </c>
      <c r="Q18" s="173">
        <v>1.895</v>
      </c>
      <c r="R18" s="173">
        <v>3.1419999999999999</v>
      </c>
      <c r="S18" s="173">
        <v>1.165</v>
      </c>
      <c r="T18" s="173">
        <v>1.881</v>
      </c>
      <c r="U18" s="173">
        <v>3.1389999999999998</v>
      </c>
      <c r="V18" s="173">
        <v>1.1819999999999999</v>
      </c>
      <c r="W18" s="173">
        <v>1.9019999999999999</v>
      </c>
      <c r="X18" s="173">
        <v>3.1080000000000001</v>
      </c>
      <c r="Y18" s="174">
        <v>1.165</v>
      </c>
      <c r="Z18" s="174">
        <v>1.881</v>
      </c>
      <c r="AA18" s="174">
        <v>3.1080000000000001</v>
      </c>
      <c r="AB18" s="173">
        <v>9.1379999999999999</v>
      </c>
      <c r="AC18" s="173">
        <v>9.0649999999999995</v>
      </c>
      <c r="AD18" s="173"/>
      <c r="AE18" s="174">
        <v>9.0649999999999995</v>
      </c>
      <c r="AF18" s="287">
        <v>19.04</v>
      </c>
      <c r="AG18" s="170">
        <v>440</v>
      </c>
    </row>
    <row r="19" spans="1:33" x14ac:dyDescent="0.35">
      <c r="A19" s="182">
        <v>617</v>
      </c>
      <c r="B19" s="182" t="s">
        <v>707</v>
      </c>
      <c r="C19" s="182" t="s">
        <v>708</v>
      </c>
      <c r="D19" s="187">
        <v>39318</v>
      </c>
      <c r="E19" s="165" t="s">
        <v>76</v>
      </c>
      <c r="F19" s="165" t="s">
        <v>28</v>
      </c>
      <c r="G19" s="172">
        <v>173.6</v>
      </c>
      <c r="H19" s="168">
        <v>62.3</v>
      </c>
      <c r="I19" s="165">
        <v>227</v>
      </c>
      <c r="J19" s="165">
        <v>287</v>
      </c>
      <c r="K19" s="165">
        <v>306</v>
      </c>
      <c r="L19" s="165">
        <v>296</v>
      </c>
      <c r="M19" s="169">
        <v>60</v>
      </c>
      <c r="N19" s="169">
        <v>79</v>
      </c>
      <c r="O19" s="169">
        <v>69</v>
      </c>
      <c r="P19" s="173">
        <v>0.99399999999999999</v>
      </c>
      <c r="Q19" s="173">
        <v>1.6679999999999999</v>
      </c>
      <c r="R19" s="173">
        <v>2.9540000000000002</v>
      </c>
      <c r="S19" s="173">
        <v>0.97299999999999998</v>
      </c>
      <c r="T19" s="173">
        <v>1.734</v>
      </c>
      <c r="U19" s="173">
        <v>2.9780000000000002</v>
      </c>
      <c r="V19" s="173">
        <v>1.252</v>
      </c>
      <c r="W19" s="173">
        <v>1.9339999999999999</v>
      </c>
      <c r="X19" s="173">
        <v>3.1619999999999999</v>
      </c>
      <c r="Y19" s="174">
        <v>0.97299999999999998</v>
      </c>
      <c r="Z19" s="174">
        <v>1.6679999999999999</v>
      </c>
      <c r="AA19" s="174">
        <v>2.9540000000000002</v>
      </c>
      <c r="AB19" s="173">
        <v>9.1760000000000002</v>
      </c>
      <c r="AC19" s="173">
        <v>8.9969999999999999</v>
      </c>
      <c r="AD19" s="173">
        <v>8.8650000000000002</v>
      </c>
      <c r="AE19" s="174">
        <v>8.8650000000000002</v>
      </c>
      <c r="AF19" s="287">
        <v>20.010000000000002</v>
      </c>
      <c r="AG19" s="170">
        <v>480</v>
      </c>
    </row>
    <row r="20" spans="1:33" x14ac:dyDescent="0.35">
      <c r="A20" s="182">
        <v>618</v>
      </c>
      <c r="B20" s="182" t="s">
        <v>709</v>
      </c>
      <c r="C20" s="182" t="s">
        <v>710</v>
      </c>
      <c r="D20" s="187">
        <v>38799</v>
      </c>
      <c r="E20" s="165" t="s">
        <v>76</v>
      </c>
      <c r="F20" s="165" t="s">
        <v>34</v>
      </c>
      <c r="G20" s="172">
        <v>192.4</v>
      </c>
      <c r="H20" s="168">
        <v>77.599999999999994</v>
      </c>
      <c r="I20" s="165">
        <v>255</v>
      </c>
      <c r="J20" s="165">
        <v>317</v>
      </c>
      <c r="K20" s="165">
        <v>336</v>
      </c>
      <c r="L20" s="165">
        <v>324</v>
      </c>
      <c r="M20" s="169">
        <v>62</v>
      </c>
      <c r="N20" s="169">
        <v>81</v>
      </c>
      <c r="O20" s="169">
        <v>69</v>
      </c>
      <c r="P20" s="173">
        <v>1.0660000000000001</v>
      </c>
      <c r="Q20" s="173">
        <v>1.788</v>
      </c>
      <c r="R20" s="173">
        <v>3.0179999999999998</v>
      </c>
      <c r="S20" s="173">
        <v>1.087</v>
      </c>
      <c r="T20" s="173">
        <v>1.8109999999999999</v>
      </c>
      <c r="U20" s="173">
        <v>3.0390000000000001</v>
      </c>
      <c r="V20" s="173">
        <v>1.1299999999999999</v>
      </c>
      <c r="W20" s="173">
        <v>1.8680000000000001</v>
      </c>
      <c r="X20" s="173">
        <v>3.1</v>
      </c>
      <c r="Y20" s="174">
        <v>1.0660000000000001</v>
      </c>
      <c r="Z20" s="174">
        <v>1.788</v>
      </c>
      <c r="AA20" s="174">
        <v>3.0179999999999998</v>
      </c>
      <c r="AB20" s="173">
        <v>8.5760000000000005</v>
      </c>
      <c r="AC20" s="173">
        <v>8.7370000000000001</v>
      </c>
      <c r="AD20" s="173">
        <v>8.5939999999999994</v>
      </c>
      <c r="AE20" s="174">
        <v>8.5760000000000005</v>
      </c>
      <c r="AF20" s="287">
        <v>20.04</v>
      </c>
      <c r="AG20" s="170">
        <v>600</v>
      </c>
    </row>
    <row r="21" spans="1:33" x14ac:dyDescent="0.35">
      <c r="A21" s="182">
        <v>619</v>
      </c>
      <c r="B21" s="182" t="s">
        <v>711</v>
      </c>
      <c r="C21" s="182" t="s">
        <v>712</v>
      </c>
      <c r="D21" s="187">
        <v>38272</v>
      </c>
      <c r="E21" s="165" t="s">
        <v>76</v>
      </c>
      <c r="F21" s="165" t="s">
        <v>67</v>
      </c>
      <c r="G21" s="172">
        <v>189.6</v>
      </c>
      <c r="H21" s="168">
        <v>80.5</v>
      </c>
      <c r="I21" s="165">
        <v>244</v>
      </c>
      <c r="J21" s="165">
        <v>317</v>
      </c>
      <c r="K21" s="165">
        <v>321</v>
      </c>
      <c r="L21" s="165">
        <v>332</v>
      </c>
      <c r="M21" s="169">
        <v>73</v>
      </c>
      <c r="N21" s="169">
        <v>77</v>
      </c>
      <c r="O21" s="169">
        <v>88</v>
      </c>
      <c r="P21" s="173">
        <v>1.0780000000000001</v>
      </c>
      <c r="Q21" s="173">
        <v>1.8140000000000001</v>
      </c>
      <c r="R21" s="173">
        <v>3.0270000000000001</v>
      </c>
      <c r="S21" s="173">
        <v>1.101</v>
      </c>
      <c r="T21" s="173">
        <v>1.81</v>
      </c>
      <c r="U21" s="173">
        <v>3.016</v>
      </c>
      <c r="V21" s="173">
        <v>1.1180000000000001</v>
      </c>
      <c r="W21" s="173">
        <v>1.8340000000000001</v>
      </c>
      <c r="X21" s="173">
        <v>3.0289999999999999</v>
      </c>
      <c r="Y21" s="174">
        <v>1.0780000000000001</v>
      </c>
      <c r="Z21" s="174">
        <v>1.81</v>
      </c>
      <c r="AA21" s="174">
        <v>3.016</v>
      </c>
      <c r="AB21" s="173">
        <v>8.2690000000000001</v>
      </c>
      <c r="AC21" s="173">
        <v>8.6489999999999991</v>
      </c>
      <c r="AD21" s="173"/>
      <c r="AE21" s="174">
        <v>8.2690000000000001</v>
      </c>
      <c r="AF21" s="287">
        <v>21.02</v>
      </c>
      <c r="AG21" s="170">
        <v>840</v>
      </c>
    </row>
    <row r="22" spans="1:33" x14ac:dyDescent="0.35">
      <c r="A22" s="182">
        <v>620</v>
      </c>
      <c r="B22" s="182" t="s">
        <v>713</v>
      </c>
      <c r="C22" s="182" t="s">
        <v>355</v>
      </c>
      <c r="D22" s="187">
        <v>38514</v>
      </c>
      <c r="E22" s="165" t="s">
        <v>76</v>
      </c>
      <c r="F22" s="165" t="s">
        <v>28</v>
      </c>
      <c r="G22" s="172">
        <v>183.5</v>
      </c>
      <c r="H22" s="168">
        <v>73.400000000000006</v>
      </c>
      <c r="I22" s="165">
        <v>242</v>
      </c>
      <c r="J22" s="165">
        <v>310</v>
      </c>
      <c r="K22" s="165">
        <v>321</v>
      </c>
      <c r="L22" s="165">
        <v>317</v>
      </c>
      <c r="M22" s="169">
        <v>68</v>
      </c>
      <c r="N22" s="169">
        <v>79</v>
      </c>
      <c r="O22" s="169">
        <v>75</v>
      </c>
      <c r="P22" s="173">
        <v>1.1040000000000001</v>
      </c>
      <c r="Q22" s="173">
        <v>1.8080000000000001</v>
      </c>
      <c r="R22" s="173">
        <v>3.008</v>
      </c>
      <c r="S22" s="173">
        <v>1.0900000000000001</v>
      </c>
      <c r="T22" s="173">
        <v>1.7909999999999999</v>
      </c>
      <c r="U22" s="173">
        <v>2.9809999999999999</v>
      </c>
      <c r="V22" s="173">
        <v>1.111</v>
      </c>
      <c r="W22" s="173">
        <v>1.804</v>
      </c>
      <c r="X22" s="173">
        <v>2.98</v>
      </c>
      <c r="Y22" s="174">
        <v>1.0900000000000001</v>
      </c>
      <c r="Z22" s="174">
        <v>1.7909999999999999</v>
      </c>
      <c r="AA22" s="174">
        <v>2.98</v>
      </c>
      <c r="AB22" s="173">
        <v>8.359</v>
      </c>
      <c r="AC22" s="173">
        <v>8.4269999999999996</v>
      </c>
      <c r="AD22" s="173"/>
      <c r="AE22" s="174">
        <v>8.359</v>
      </c>
      <c r="AF22" s="287">
        <v>20.079999999999998</v>
      </c>
      <c r="AG22" s="170">
        <v>760</v>
      </c>
    </row>
    <row r="23" spans="1:33" x14ac:dyDescent="0.35">
      <c r="A23" s="182">
        <v>621</v>
      </c>
      <c r="B23" s="182" t="s">
        <v>714</v>
      </c>
      <c r="C23" s="182" t="s">
        <v>715</v>
      </c>
      <c r="D23" s="187">
        <v>38591</v>
      </c>
      <c r="E23" s="165" t="s">
        <v>76</v>
      </c>
      <c r="F23" s="165" t="s">
        <v>35</v>
      </c>
      <c r="G23" s="172">
        <v>180.5</v>
      </c>
      <c r="H23" s="168">
        <v>73.5</v>
      </c>
      <c r="I23" s="165">
        <v>234</v>
      </c>
      <c r="J23" s="165">
        <v>296</v>
      </c>
      <c r="K23" s="165">
        <v>311</v>
      </c>
      <c r="L23" s="165">
        <v>303</v>
      </c>
      <c r="M23" s="169">
        <v>62</v>
      </c>
      <c r="N23" s="169">
        <v>77</v>
      </c>
      <c r="O23" s="169">
        <v>69</v>
      </c>
      <c r="P23" s="173">
        <v>1.1619999999999999</v>
      </c>
      <c r="Q23" s="173">
        <v>1.8740000000000001</v>
      </c>
      <c r="R23" s="173">
        <v>3.105</v>
      </c>
      <c r="S23" s="173">
        <v>1.1459999999999999</v>
      </c>
      <c r="T23" s="173">
        <v>1.851</v>
      </c>
      <c r="U23" s="173">
        <v>3.0859999999999999</v>
      </c>
      <c r="V23" s="173">
        <v>1.161</v>
      </c>
      <c r="W23" s="173">
        <v>1.871</v>
      </c>
      <c r="X23" s="173">
        <v>3.09</v>
      </c>
      <c r="Y23" s="174">
        <v>1.1459999999999999</v>
      </c>
      <c r="Z23" s="174">
        <v>1.851</v>
      </c>
      <c r="AA23" s="174">
        <v>3.0859999999999999</v>
      </c>
      <c r="AB23" s="173">
        <v>8.2219999999999995</v>
      </c>
      <c r="AC23" s="173">
        <v>8.3859999999999992</v>
      </c>
      <c r="AD23" s="173">
        <v>8.4030000000000005</v>
      </c>
      <c r="AE23" s="174">
        <v>8.2219999999999995</v>
      </c>
      <c r="AF23" s="287">
        <v>20.079999999999998</v>
      </c>
      <c r="AG23" s="170">
        <v>760</v>
      </c>
    </row>
    <row r="24" spans="1:33" x14ac:dyDescent="0.35">
      <c r="A24" s="182">
        <v>622</v>
      </c>
      <c r="B24" s="182" t="s">
        <v>716</v>
      </c>
      <c r="C24" s="182" t="s">
        <v>634</v>
      </c>
      <c r="D24" s="187">
        <v>38412</v>
      </c>
      <c r="E24" s="165" t="s">
        <v>76</v>
      </c>
      <c r="F24" s="165" t="s">
        <v>33</v>
      </c>
      <c r="G24" s="172">
        <v>183.4</v>
      </c>
      <c r="H24" s="168">
        <v>73.8</v>
      </c>
      <c r="I24" s="165">
        <v>238</v>
      </c>
      <c r="J24" s="165">
        <v>293</v>
      </c>
      <c r="K24" s="165">
        <v>302</v>
      </c>
      <c r="L24" s="165">
        <v>299</v>
      </c>
      <c r="M24" s="169">
        <v>55</v>
      </c>
      <c r="N24" s="169">
        <v>64</v>
      </c>
      <c r="O24" s="169">
        <v>61</v>
      </c>
      <c r="P24" s="173">
        <v>1.099</v>
      </c>
      <c r="Q24" s="173">
        <v>1.798</v>
      </c>
      <c r="R24" s="173">
        <v>2.9980000000000002</v>
      </c>
      <c r="S24" s="173">
        <v>1.083</v>
      </c>
      <c r="T24" s="173">
        <v>1.8049999999999999</v>
      </c>
      <c r="U24" s="173">
        <v>3.0169999999999999</v>
      </c>
      <c r="V24" s="173">
        <v>1.0720000000000001</v>
      </c>
      <c r="W24" s="173">
        <v>1.8</v>
      </c>
      <c r="X24" s="173">
        <v>3.0089999999999999</v>
      </c>
      <c r="Y24" s="174">
        <v>1.0720000000000001</v>
      </c>
      <c r="Z24" s="174">
        <v>1.798</v>
      </c>
      <c r="AA24" s="174">
        <v>2.9980000000000002</v>
      </c>
      <c r="AB24" s="173">
        <v>8.5419999999999998</v>
      </c>
      <c r="AC24" s="173">
        <v>8.5920000000000005</v>
      </c>
      <c r="AD24" s="173">
        <v>8.5890000000000004</v>
      </c>
      <c r="AE24" s="174">
        <v>8.5419999999999998</v>
      </c>
      <c r="AF24" s="287">
        <v>20.07</v>
      </c>
      <c r="AG24" s="170">
        <v>720</v>
      </c>
    </row>
    <row r="25" spans="1:33" x14ac:dyDescent="0.35">
      <c r="A25" s="182">
        <v>623</v>
      </c>
      <c r="B25" s="182" t="s">
        <v>717</v>
      </c>
      <c r="C25" s="182" t="s">
        <v>718</v>
      </c>
      <c r="D25" s="187">
        <v>38622</v>
      </c>
      <c r="E25" s="165" t="s">
        <v>76</v>
      </c>
      <c r="F25" s="165" t="s">
        <v>37</v>
      </c>
      <c r="G25" s="172">
        <v>193.7</v>
      </c>
      <c r="H25" s="168">
        <v>98.1</v>
      </c>
      <c r="I25" s="165">
        <v>258</v>
      </c>
      <c r="J25" s="165">
        <v>319</v>
      </c>
      <c r="K25" s="165">
        <v>336</v>
      </c>
      <c r="L25" s="165">
        <v>325</v>
      </c>
      <c r="M25" s="169">
        <v>61</v>
      </c>
      <c r="N25" s="169">
        <v>78</v>
      </c>
      <c r="O25" s="169">
        <v>67</v>
      </c>
      <c r="P25" s="173">
        <v>1.1619999999999999</v>
      </c>
      <c r="Q25" s="173">
        <v>1.909</v>
      </c>
      <c r="R25" s="173">
        <v>3.1819999999999999</v>
      </c>
      <c r="S25" s="173">
        <v>1.167</v>
      </c>
      <c r="T25" s="173">
        <v>1.917</v>
      </c>
      <c r="U25" s="173">
        <v>3.1789999999999998</v>
      </c>
      <c r="V25" s="173">
        <v>1.1950000000000001</v>
      </c>
      <c r="W25" s="173">
        <v>1.9450000000000001</v>
      </c>
      <c r="X25" s="173">
        <v>3.2309999999999999</v>
      </c>
      <c r="Y25" s="174">
        <v>1.1619999999999999</v>
      </c>
      <c r="Z25" s="174">
        <v>1.909</v>
      </c>
      <c r="AA25" s="174">
        <v>3.1789999999999998</v>
      </c>
      <c r="AB25" s="173">
        <v>9.3979999999999997</v>
      </c>
      <c r="AC25" s="173">
        <v>9.1039999999999992</v>
      </c>
      <c r="AD25" s="173">
        <v>9.0050000000000008</v>
      </c>
      <c r="AE25" s="174">
        <v>9.0050000000000008</v>
      </c>
      <c r="AF25" s="287">
        <v>20.010000000000002</v>
      </c>
      <c r="AG25" s="170">
        <v>480</v>
      </c>
    </row>
    <row r="26" spans="1:33" x14ac:dyDescent="0.35">
      <c r="A26" s="182">
        <v>624</v>
      </c>
      <c r="B26" s="182" t="s">
        <v>125</v>
      </c>
      <c r="C26" s="182" t="s">
        <v>634</v>
      </c>
      <c r="D26" s="187">
        <v>39049</v>
      </c>
      <c r="E26" s="165" t="s">
        <v>76</v>
      </c>
      <c r="F26" s="165" t="s">
        <v>33</v>
      </c>
      <c r="G26" s="172">
        <v>186</v>
      </c>
      <c r="H26" s="168">
        <v>65.3</v>
      </c>
      <c r="I26" s="165">
        <v>238</v>
      </c>
      <c r="J26" s="165">
        <v>290</v>
      </c>
      <c r="K26" s="165">
        <v>299</v>
      </c>
      <c r="L26" s="165">
        <v>286</v>
      </c>
      <c r="M26" s="169">
        <v>52</v>
      </c>
      <c r="N26" s="169">
        <v>61</v>
      </c>
      <c r="O26" s="169">
        <v>48</v>
      </c>
      <c r="P26" s="173">
        <v>1.1659999999999999</v>
      </c>
      <c r="Q26" s="173">
        <v>1.9379999999999999</v>
      </c>
      <c r="R26" s="173">
        <v>3.2320000000000002</v>
      </c>
      <c r="S26" s="173">
        <v>1.2589999999999999</v>
      </c>
      <c r="T26" s="173">
        <v>2.0179999999999998</v>
      </c>
      <c r="U26" s="173">
        <v>3.3069999999999999</v>
      </c>
      <c r="V26" s="173">
        <v>1.2110000000000001</v>
      </c>
      <c r="W26" s="173">
        <v>1.9930000000000001</v>
      </c>
      <c r="X26" s="173">
        <v>3.27</v>
      </c>
      <c r="Y26" s="174">
        <v>1.1659999999999999</v>
      </c>
      <c r="Z26" s="174">
        <v>1.9379999999999999</v>
      </c>
      <c r="AA26" s="174">
        <v>3.2320000000000002</v>
      </c>
      <c r="AB26" s="173">
        <v>9.0289999999999999</v>
      </c>
      <c r="AC26" s="173"/>
      <c r="AD26" s="173"/>
      <c r="AE26" s="174">
        <v>9.0289999999999999</v>
      </c>
      <c r="AF26" s="287">
        <v>19.04</v>
      </c>
      <c r="AG26" s="170">
        <v>440</v>
      </c>
    </row>
    <row r="27" spans="1:33" x14ac:dyDescent="0.35">
      <c r="A27" s="182">
        <v>625</v>
      </c>
      <c r="B27" s="182" t="s">
        <v>311</v>
      </c>
      <c r="C27" s="182" t="s">
        <v>719</v>
      </c>
      <c r="D27" s="187">
        <v>38700</v>
      </c>
      <c r="E27" s="165" t="s">
        <v>76</v>
      </c>
      <c r="F27" s="165" t="s">
        <v>694</v>
      </c>
      <c r="G27" s="172">
        <v>187.7</v>
      </c>
      <c r="H27" s="168">
        <v>76.8</v>
      </c>
      <c r="I27" s="165">
        <v>231</v>
      </c>
      <c r="J27" s="165">
        <v>280</v>
      </c>
      <c r="K27" s="165">
        <v>293</v>
      </c>
      <c r="L27" s="165">
        <v>287</v>
      </c>
      <c r="M27" s="169">
        <v>49</v>
      </c>
      <c r="N27" s="169">
        <v>62</v>
      </c>
      <c r="O27" s="169">
        <v>56</v>
      </c>
      <c r="P27" s="173">
        <v>1.1719999999999999</v>
      </c>
      <c r="Q27" s="173">
        <v>1.9139999999999999</v>
      </c>
      <c r="R27" s="173">
        <v>3.2829999999999999</v>
      </c>
      <c r="S27" s="173">
        <v>1.1819999999999999</v>
      </c>
      <c r="T27" s="173">
        <v>1.946</v>
      </c>
      <c r="U27" s="173">
        <v>3.2480000000000002</v>
      </c>
      <c r="V27" s="173">
        <v>1.6930000000000001</v>
      </c>
      <c r="W27" s="173">
        <v>2.4670000000000001</v>
      </c>
      <c r="X27" s="173">
        <v>3.7829999999999999</v>
      </c>
      <c r="Y27" s="174">
        <v>1.1719999999999999</v>
      </c>
      <c r="Z27" s="174">
        <v>1.9139999999999999</v>
      </c>
      <c r="AA27" s="174">
        <v>3.2480000000000002</v>
      </c>
      <c r="AB27" s="173">
        <v>9.2799999999999994</v>
      </c>
      <c r="AC27" s="173">
        <v>9.1980000000000004</v>
      </c>
      <c r="AD27" s="173">
        <v>9.1760000000000002</v>
      </c>
      <c r="AE27" s="174">
        <v>9.1760000000000002</v>
      </c>
      <c r="AF27" s="287">
        <v>20.010000000000002</v>
      </c>
      <c r="AG27" s="170">
        <v>480</v>
      </c>
    </row>
    <row r="28" spans="1:33" x14ac:dyDescent="0.35">
      <c r="A28" s="182">
        <v>626</v>
      </c>
      <c r="B28" s="182" t="s">
        <v>177</v>
      </c>
      <c r="C28" s="182" t="s">
        <v>720</v>
      </c>
      <c r="D28" s="187">
        <v>38846</v>
      </c>
      <c r="E28" s="165" t="s">
        <v>76</v>
      </c>
      <c r="F28" s="165" t="s">
        <v>35</v>
      </c>
      <c r="G28" s="172">
        <v>175.8</v>
      </c>
      <c r="H28" s="168">
        <v>60.1</v>
      </c>
      <c r="I28" s="165">
        <v>226</v>
      </c>
      <c r="J28" s="165">
        <v>283</v>
      </c>
      <c r="K28" s="165">
        <v>293</v>
      </c>
      <c r="L28" s="165">
        <v>299</v>
      </c>
      <c r="M28" s="169">
        <v>57</v>
      </c>
      <c r="N28" s="169">
        <v>67</v>
      </c>
      <c r="O28" s="169">
        <v>73</v>
      </c>
      <c r="P28" s="173">
        <v>1.153</v>
      </c>
      <c r="Q28" s="173">
        <v>1.8819999999999999</v>
      </c>
      <c r="R28" s="173">
        <v>3.1539999999999999</v>
      </c>
      <c r="S28" s="173">
        <v>1.165</v>
      </c>
      <c r="T28" s="173">
        <v>1.8939999999999999</v>
      </c>
      <c r="U28" s="173">
        <v>3.157</v>
      </c>
      <c r="V28" s="173">
        <v>1.2290000000000001</v>
      </c>
      <c r="W28" s="173">
        <v>1.9570000000000001</v>
      </c>
      <c r="X28" s="173">
        <v>3.2130000000000001</v>
      </c>
      <c r="Y28" s="174">
        <v>1.153</v>
      </c>
      <c r="Z28" s="174">
        <v>1.8819999999999999</v>
      </c>
      <c r="AA28" s="174">
        <v>3.1539999999999999</v>
      </c>
      <c r="AB28" s="173">
        <v>8.4160000000000004</v>
      </c>
      <c r="AC28" s="173">
        <v>8.282</v>
      </c>
      <c r="AD28" s="173">
        <v>8.4239999999999995</v>
      </c>
      <c r="AE28" s="174">
        <v>8.282</v>
      </c>
      <c r="AF28" s="287">
        <v>20.05</v>
      </c>
      <c r="AG28" s="170">
        <v>640</v>
      </c>
    </row>
    <row r="29" spans="1:33" x14ac:dyDescent="0.35">
      <c r="A29" s="182">
        <v>627</v>
      </c>
      <c r="B29" s="182" t="s">
        <v>721</v>
      </c>
      <c r="C29" s="182" t="s">
        <v>722</v>
      </c>
      <c r="D29" s="187">
        <v>38778</v>
      </c>
      <c r="E29" s="165" t="s">
        <v>76</v>
      </c>
      <c r="F29" s="165" t="s">
        <v>29</v>
      </c>
      <c r="G29" s="172">
        <v>187.8</v>
      </c>
      <c r="H29" s="168">
        <v>78.099999999999994</v>
      </c>
      <c r="I29" s="165">
        <v>246</v>
      </c>
      <c r="J29" s="165">
        <v>307</v>
      </c>
      <c r="K29" s="165">
        <v>324</v>
      </c>
      <c r="L29" s="165">
        <v>310</v>
      </c>
      <c r="M29" s="169">
        <v>61</v>
      </c>
      <c r="N29" s="169">
        <v>78</v>
      </c>
      <c r="O29" s="169">
        <v>64</v>
      </c>
      <c r="P29" s="173">
        <v>1.1200000000000001</v>
      </c>
      <c r="Q29" s="173">
        <v>1.8680000000000001</v>
      </c>
      <c r="R29" s="173">
        <v>3.157</v>
      </c>
      <c r="S29" s="173">
        <v>1.0740000000000001</v>
      </c>
      <c r="T29" s="173">
        <v>1.841</v>
      </c>
      <c r="U29" s="173">
        <v>3.1019999999999999</v>
      </c>
      <c r="V29" s="173">
        <v>1.1060000000000001</v>
      </c>
      <c r="W29" s="173">
        <v>1.847</v>
      </c>
      <c r="X29" s="173">
        <v>3.12</v>
      </c>
      <c r="Y29" s="174">
        <v>1.0740000000000001</v>
      </c>
      <c r="Z29" s="174">
        <v>1.841</v>
      </c>
      <c r="AA29" s="174">
        <v>3.1019999999999999</v>
      </c>
      <c r="AB29" s="173">
        <v>8.4090000000000007</v>
      </c>
      <c r="AC29" s="173">
        <v>8.4700000000000006</v>
      </c>
      <c r="AD29" s="173"/>
      <c r="AE29" s="174">
        <v>8.4090000000000007</v>
      </c>
      <c r="AF29" s="287">
        <v>20.010000000000002</v>
      </c>
      <c r="AG29" s="170">
        <v>480</v>
      </c>
    </row>
    <row r="30" spans="1:33" x14ac:dyDescent="0.35">
      <c r="A30" s="182">
        <v>628</v>
      </c>
      <c r="B30" s="182" t="s">
        <v>145</v>
      </c>
      <c r="C30" s="182" t="s">
        <v>723</v>
      </c>
      <c r="D30" s="187">
        <v>38922</v>
      </c>
      <c r="E30" s="165" t="s">
        <v>76</v>
      </c>
      <c r="F30" s="165" t="s">
        <v>694</v>
      </c>
      <c r="G30" s="172">
        <v>176.9</v>
      </c>
      <c r="H30" s="168">
        <v>63.8</v>
      </c>
      <c r="I30" s="165">
        <v>226</v>
      </c>
      <c r="J30" s="165">
        <v>285</v>
      </c>
      <c r="K30" s="165">
        <v>291</v>
      </c>
      <c r="L30" s="165">
        <v>286</v>
      </c>
      <c r="M30" s="169">
        <v>59</v>
      </c>
      <c r="N30" s="169">
        <v>65</v>
      </c>
      <c r="O30" s="169">
        <v>60</v>
      </c>
      <c r="P30" s="173">
        <v>1.1579999999999999</v>
      </c>
      <c r="Q30" s="173">
        <v>1.885</v>
      </c>
      <c r="R30" s="173">
        <v>3.149</v>
      </c>
      <c r="S30" s="173">
        <v>1.151</v>
      </c>
      <c r="T30" s="173">
        <v>1.8759999999999999</v>
      </c>
      <c r="U30" s="173">
        <v>3.1339999999999999</v>
      </c>
      <c r="V30" s="173">
        <v>1.1870000000000001</v>
      </c>
      <c r="W30" s="173">
        <v>1.911</v>
      </c>
      <c r="X30" s="173">
        <v>3.1709999999999998</v>
      </c>
      <c r="Y30" s="174">
        <v>1.151</v>
      </c>
      <c r="Z30" s="174">
        <v>1.8759999999999999</v>
      </c>
      <c r="AA30" s="174">
        <v>3.1339999999999999</v>
      </c>
      <c r="AB30" s="173">
        <v>8.6470000000000002</v>
      </c>
      <c r="AC30" s="173">
        <v>8.7680000000000007</v>
      </c>
      <c r="AD30" s="173"/>
      <c r="AE30" s="174">
        <v>8.6470000000000002</v>
      </c>
      <c r="AF30" s="287">
        <v>20.03</v>
      </c>
      <c r="AG30" s="170">
        <v>560</v>
      </c>
    </row>
    <row r="31" spans="1:33" x14ac:dyDescent="0.35">
      <c r="A31" s="182">
        <v>629</v>
      </c>
      <c r="B31" s="182" t="s">
        <v>724</v>
      </c>
      <c r="C31" s="182" t="s">
        <v>725</v>
      </c>
      <c r="D31" s="187">
        <v>38427</v>
      </c>
      <c r="E31" s="165" t="s">
        <v>76</v>
      </c>
      <c r="F31" s="165" t="s">
        <v>37</v>
      </c>
      <c r="G31" s="172">
        <v>195.2</v>
      </c>
      <c r="H31" s="168">
        <v>97.7</v>
      </c>
      <c r="I31" s="165">
        <v>263</v>
      </c>
      <c r="J31" s="165">
        <v>311</v>
      </c>
      <c r="K31" s="165">
        <v>318</v>
      </c>
      <c r="L31" s="165">
        <v>309</v>
      </c>
      <c r="M31" s="169">
        <v>48</v>
      </c>
      <c r="N31" s="169">
        <v>55</v>
      </c>
      <c r="O31" s="169">
        <v>46</v>
      </c>
      <c r="P31" s="173">
        <v>1.244</v>
      </c>
      <c r="Q31" s="173">
        <v>2.0529999999999999</v>
      </c>
      <c r="R31" s="173">
        <v>3.45</v>
      </c>
      <c r="S31" s="173">
        <v>1.2669999999999999</v>
      </c>
      <c r="T31" s="173">
        <v>2.077</v>
      </c>
      <c r="U31" s="173">
        <v>3.4769999999999999</v>
      </c>
      <c r="V31" s="173">
        <v>1.3839999999999999</v>
      </c>
      <c r="W31" s="173">
        <v>2.173</v>
      </c>
      <c r="X31" s="173">
        <v>3.5830000000000002</v>
      </c>
      <c r="Y31" s="174">
        <v>1.244</v>
      </c>
      <c r="Z31" s="174">
        <v>2.0529999999999999</v>
      </c>
      <c r="AA31" s="174">
        <v>3.45</v>
      </c>
      <c r="AB31" s="173">
        <v>9.3729999999999993</v>
      </c>
      <c r="AC31" s="173">
        <v>9.2469999999999999</v>
      </c>
      <c r="AD31" s="173"/>
      <c r="AE31" s="174">
        <v>9.2469999999999999</v>
      </c>
      <c r="AF31" s="287">
        <v>18.03</v>
      </c>
      <c r="AG31" s="170">
        <v>280</v>
      </c>
    </row>
    <row r="32" spans="1:33" x14ac:dyDescent="0.35">
      <c r="A32" s="182">
        <v>630</v>
      </c>
      <c r="B32" s="182" t="s">
        <v>97</v>
      </c>
      <c r="C32" s="182" t="s">
        <v>253</v>
      </c>
      <c r="D32" s="187">
        <v>38099</v>
      </c>
      <c r="E32" s="165" t="s">
        <v>76</v>
      </c>
      <c r="F32" s="165" t="s">
        <v>694</v>
      </c>
      <c r="G32" s="172">
        <v>181.3</v>
      </c>
      <c r="H32" s="168">
        <v>76.099999999999994</v>
      </c>
      <c r="I32" s="165">
        <v>226</v>
      </c>
      <c r="J32" s="165">
        <v>302</v>
      </c>
      <c r="K32" s="165">
        <v>312</v>
      </c>
      <c r="L32" s="165">
        <v>307</v>
      </c>
      <c r="M32" s="169">
        <v>76</v>
      </c>
      <c r="N32" s="169">
        <v>86</v>
      </c>
      <c r="O32" s="169">
        <v>81</v>
      </c>
      <c r="P32" s="173">
        <v>1.1559999999999999</v>
      </c>
      <c r="Q32" s="173">
        <v>1.879</v>
      </c>
      <c r="R32" s="173">
        <v>3.105</v>
      </c>
      <c r="S32" s="173">
        <v>1.194</v>
      </c>
      <c r="T32" s="173">
        <v>1.915</v>
      </c>
      <c r="U32" s="173">
        <v>3.1389999999999998</v>
      </c>
      <c r="V32" s="173">
        <v>1.2110000000000001</v>
      </c>
      <c r="W32" s="173">
        <v>1.93</v>
      </c>
      <c r="X32" s="173">
        <v>3.145</v>
      </c>
      <c r="Y32" s="174">
        <v>1.1559999999999999</v>
      </c>
      <c r="Z32" s="174">
        <v>1.879</v>
      </c>
      <c r="AA32" s="174">
        <v>3.105</v>
      </c>
      <c r="AB32" s="173">
        <v>8.8109999999999999</v>
      </c>
      <c r="AC32" s="173">
        <v>8.6890000000000001</v>
      </c>
      <c r="AD32" s="173">
        <v>8.4830000000000005</v>
      </c>
      <c r="AE32" s="174">
        <v>8.4830000000000005</v>
      </c>
      <c r="AF32" s="287">
        <v>20.059999999999999</v>
      </c>
      <c r="AG32" s="170">
        <v>680</v>
      </c>
    </row>
    <row r="33" spans="1:33" x14ac:dyDescent="0.35">
      <c r="A33" s="182">
        <v>631</v>
      </c>
      <c r="B33" s="182" t="s">
        <v>425</v>
      </c>
      <c r="C33" s="182" t="s">
        <v>224</v>
      </c>
      <c r="D33" s="187">
        <v>38351</v>
      </c>
      <c r="E33" s="165" t="s">
        <v>76</v>
      </c>
      <c r="F33" s="165" t="s">
        <v>694</v>
      </c>
      <c r="G33" s="172">
        <v>180.2</v>
      </c>
      <c r="H33" s="168">
        <v>75.7</v>
      </c>
      <c r="I33" s="165">
        <v>228</v>
      </c>
      <c r="J33" s="165">
        <v>299</v>
      </c>
      <c r="K33" s="165">
        <v>315</v>
      </c>
      <c r="L33" s="165">
        <v>309</v>
      </c>
      <c r="M33" s="169">
        <v>71</v>
      </c>
      <c r="N33" s="169">
        <v>87</v>
      </c>
      <c r="O33" s="169">
        <v>81</v>
      </c>
      <c r="P33" s="173">
        <v>1.248</v>
      </c>
      <c r="Q33" s="173">
        <v>1.9610000000000001</v>
      </c>
      <c r="R33" s="173">
        <v>3.1880000000000002</v>
      </c>
      <c r="S33" s="173">
        <v>1.1679999999999999</v>
      </c>
      <c r="T33" s="173">
        <v>1.8879999999999999</v>
      </c>
      <c r="U33" s="173">
        <v>3.0960000000000001</v>
      </c>
      <c r="V33" s="173">
        <v>1.155</v>
      </c>
      <c r="W33" s="173">
        <v>1.877</v>
      </c>
      <c r="X33" s="173">
        <v>3.1059999999999999</v>
      </c>
      <c r="Y33" s="174">
        <v>1.155</v>
      </c>
      <c r="Z33" s="174">
        <v>1.877</v>
      </c>
      <c r="AA33" s="174">
        <v>3.0960000000000001</v>
      </c>
      <c r="AB33" s="173">
        <v>8.5429999999999993</v>
      </c>
      <c r="AC33" s="173">
        <v>8.4420000000000002</v>
      </c>
      <c r="AD33" s="173">
        <v>8.4570000000000007</v>
      </c>
      <c r="AE33" s="174">
        <v>8.4420000000000002</v>
      </c>
      <c r="AF33" s="287">
        <v>20.07</v>
      </c>
      <c r="AG33" s="170">
        <v>720</v>
      </c>
    </row>
    <row r="34" spans="1:33" x14ac:dyDescent="0.35">
      <c r="A34" s="182">
        <v>632</v>
      </c>
      <c r="B34" s="182" t="s">
        <v>556</v>
      </c>
      <c r="C34" s="182" t="s">
        <v>726</v>
      </c>
      <c r="D34" s="187">
        <v>38792</v>
      </c>
      <c r="E34" s="165" t="s">
        <v>76</v>
      </c>
      <c r="F34" s="165" t="s">
        <v>28</v>
      </c>
      <c r="G34" s="172">
        <v>184.6</v>
      </c>
      <c r="H34" s="168">
        <v>71.599999999999994</v>
      </c>
      <c r="I34" s="165">
        <v>242</v>
      </c>
      <c r="J34" s="165">
        <v>307</v>
      </c>
      <c r="K34" s="165">
        <v>316</v>
      </c>
      <c r="L34" s="165">
        <v>315</v>
      </c>
      <c r="M34" s="169">
        <v>65</v>
      </c>
      <c r="N34" s="169">
        <v>74</v>
      </c>
      <c r="O34" s="169">
        <v>73</v>
      </c>
      <c r="P34" s="173">
        <v>1.2</v>
      </c>
      <c r="Q34" s="173">
        <v>1.9470000000000001</v>
      </c>
      <c r="R34" s="173">
        <v>3.2250000000000001</v>
      </c>
      <c r="S34" s="173">
        <v>1.1639999999999999</v>
      </c>
      <c r="T34" s="173">
        <v>1.921</v>
      </c>
      <c r="U34" s="173">
        <v>3.2</v>
      </c>
      <c r="V34" s="173">
        <v>1.2250000000000001</v>
      </c>
      <c r="W34" s="173">
        <v>1.964</v>
      </c>
      <c r="X34" s="173">
        <v>3.2440000000000002</v>
      </c>
      <c r="Y34" s="174">
        <v>1.1639999999999999</v>
      </c>
      <c r="Z34" s="174">
        <v>1.921</v>
      </c>
      <c r="AA34" s="174">
        <v>3.2</v>
      </c>
      <c r="AB34" s="173">
        <v>8.6709999999999994</v>
      </c>
      <c r="AC34" s="173">
        <v>8.859</v>
      </c>
      <c r="AD34" s="173">
        <v>8.6159999999999997</v>
      </c>
      <c r="AE34" s="174">
        <v>8.6159999999999997</v>
      </c>
      <c r="AF34" s="287">
        <v>21.03</v>
      </c>
      <c r="AG34" s="170">
        <v>880</v>
      </c>
    </row>
    <row r="35" spans="1:33" x14ac:dyDescent="0.35">
      <c r="A35" s="182">
        <v>633</v>
      </c>
      <c r="B35" s="182" t="s">
        <v>727</v>
      </c>
      <c r="C35" s="182" t="s">
        <v>728</v>
      </c>
      <c r="D35" s="187">
        <v>38970</v>
      </c>
      <c r="E35" s="165" t="s">
        <v>76</v>
      </c>
      <c r="F35" s="165" t="s">
        <v>35</v>
      </c>
      <c r="G35" s="172">
        <v>180.8</v>
      </c>
      <c r="H35" s="168">
        <v>71.599999999999994</v>
      </c>
      <c r="I35" s="165">
        <v>240</v>
      </c>
      <c r="J35" s="165">
        <v>293</v>
      </c>
      <c r="K35" s="165">
        <v>305</v>
      </c>
      <c r="L35" s="165">
        <v>299</v>
      </c>
      <c r="M35" s="169">
        <v>53</v>
      </c>
      <c r="N35" s="169">
        <v>65</v>
      </c>
      <c r="O35" s="169">
        <v>59</v>
      </c>
      <c r="P35" s="173">
        <v>1.2270000000000001</v>
      </c>
      <c r="Q35" s="173">
        <v>1.99</v>
      </c>
      <c r="R35" s="173">
        <v>3.2930000000000001</v>
      </c>
      <c r="S35" s="173">
        <v>1.1739999999999999</v>
      </c>
      <c r="T35" s="173">
        <v>1.9339999999999999</v>
      </c>
      <c r="U35" s="173">
        <v>3.2389999999999999</v>
      </c>
      <c r="V35" s="173">
        <v>1.22</v>
      </c>
      <c r="W35" s="173">
        <v>1.99</v>
      </c>
      <c r="X35" s="173">
        <v>3.3029999999999999</v>
      </c>
      <c r="Y35" s="174">
        <v>1.1739999999999999</v>
      </c>
      <c r="Z35" s="174">
        <v>1.9339999999999999</v>
      </c>
      <c r="AA35" s="174">
        <v>3.2389999999999999</v>
      </c>
      <c r="AB35" s="173">
        <v>9.02</v>
      </c>
      <c r="AC35" s="173">
        <v>8.9309999999999992</v>
      </c>
      <c r="AD35" s="173">
        <v>9.2959999999999994</v>
      </c>
      <c r="AE35" s="174">
        <v>8.9309999999999992</v>
      </c>
      <c r="AF35" s="287">
        <v>20.03</v>
      </c>
      <c r="AG35" s="170">
        <v>560</v>
      </c>
    </row>
    <row r="36" spans="1:33" x14ac:dyDescent="0.35">
      <c r="A36" s="182">
        <v>634</v>
      </c>
      <c r="B36" s="182" t="s">
        <v>145</v>
      </c>
      <c r="C36" s="182" t="s">
        <v>104</v>
      </c>
      <c r="D36" s="187">
        <v>39006</v>
      </c>
      <c r="E36" s="165" t="s">
        <v>76</v>
      </c>
      <c r="F36" s="165" t="s">
        <v>40</v>
      </c>
      <c r="G36" s="172">
        <v>199.3</v>
      </c>
      <c r="H36" s="168">
        <v>82.2</v>
      </c>
      <c r="I36" s="165">
        <v>266</v>
      </c>
      <c r="J36" s="165">
        <v>321</v>
      </c>
      <c r="K36" s="165">
        <v>335</v>
      </c>
      <c r="L36" s="165">
        <v>330</v>
      </c>
      <c r="M36" s="169">
        <v>55</v>
      </c>
      <c r="N36" s="169">
        <v>69</v>
      </c>
      <c r="O36" s="169">
        <v>64</v>
      </c>
      <c r="P36" s="173">
        <v>1.234</v>
      </c>
      <c r="Q36" s="173">
        <v>2.008</v>
      </c>
      <c r="R36" s="173">
        <v>3.371</v>
      </c>
      <c r="S36" s="173">
        <v>1.2270000000000001</v>
      </c>
      <c r="T36" s="173">
        <v>1.9950000000000001</v>
      </c>
      <c r="U36" s="173">
        <v>3.3620000000000001</v>
      </c>
      <c r="V36" s="173">
        <v>1.2430000000000001</v>
      </c>
      <c r="W36" s="173">
        <v>2.04</v>
      </c>
      <c r="X36" s="173">
        <v>3.4060000000000001</v>
      </c>
      <c r="Y36" s="174">
        <v>1.2270000000000001</v>
      </c>
      <c r="Z36" s="174">
        <v>1.9950000000000001</v>
      </c>
      <c r="AA36" s="174">
        <v>3.3620000000000001</v>
      </c>
      <c r="AB36" s="173">
        <v>9.3350000000000009</v>
      </c>
      <c r="AC36" s="173">
        <v>9.2260000000000009</v>
      </c>
      <c r="AD36" s="173">
        <v>9.218</v>
      </c>
      <c r="AE36" s="174">
        <v>9.218</v>
      </c>
      <c r="AF36" s="287">
        <v>19.03</v>
      </c>
      <c r="AG36" s="170">
        <v>400</v>
      </c>
    </row>
    <row r="37" spans="1:33" x14ac:dyDescent="0.35">
      <c r="A37" s="182">
        <v>635</v>
      </c>
      <c r="B37" s="182" t="s">
        <v>729</v>
      </c>
      <c r="C37" s="182" t="s">
        <v>730</v>
      </c>
      <c r="D37" s="187">
        <v>38981</v>
      </c>
      <c r="E37" s="165" t="s">
        <v>76</v>
      </c>
      <c r="F37" s="165" t="s">
        <v>694</v>
      </c>
      <c r="G37" s="172">
        <v>182.1</v>
      </c>
      <c r="H37" s="168">
        <v>79.2</v>
      </c>
      <c r="I37" s="165">
        <v>239</v>
      </c>
      <c r="J37" s="165">
        <v>296</v>
      </c>
      <c r="K37" s="165">
        <v>310</v>
      </c>
      <c r="L37" s="165">
        <v>311</v>
      </c>
      <c r="M37" s="169">
        <v>57</v>
      </c>
      <c r="N37" s="169">
        <v>71</v>
      </c>
      <c r="O37" s="169">
        <v>72</v>
      </c>
      <c r="P37" s="173">
        <v>1.2270000000000001</v>
      </c>
      <c r="Q37" s="173">
        <v>1.958</v>
      </c>
      <c r="R37" s="173">
        <v>3.21</v>
      </c>
      <c r="S37" s="173">
        <v>1.1859999999999999</v>
      </c>
      <c r="T37" s="173">
        <v>1.929</v>
      </c>
      <c r="U37" s="173">
        <v>3.153</v>
      </c>
      <c r="V37" s="173">
        <v>1.1919999999999999</v>
      </c>
      <c r="W37" s="173">
        <v>1.923</v>
      </c>
      <c r="X37" s="173">
        <v>3.173</v>
      </c>
      <c r="Y37" s="174">
        <v>1.1859999999999999</v>
      </c>
      <c r="Z37" s="174">
        <v>1.923</v>
      </c>
      <c r="AA37" s="174">
        <v>3.153</v>
      </c>
      <c r="AB37" s="173">
        <v>8.6489999999999991</v>
      </c>
      <c r="AC37" s="173">
        <v>8.8919999999999995</v>
      </c>
      <c r="AD37" s="173"/>
      <c r="AE37" s="174">
        <v>8.6489999999999991</v>
      </c>
      <c r="AF37" s="287">
        <v>20.04</v>
      </c>
      <c r="AG37" s="170">
        <v>600</v>
      </c>
    </row>
    <row r="38" spans="1:33" x14ac:dyDescent="0.35">
      <c r="A38" s="182">
        <v>636</v>
      </c>
      <c r="B38" s="182" t="s">
        <v>478</v>
      </c>
      <c r="C38" s="182" t="s">
        <v>576</v>
      </c>
      <c r="D38" s="187">
        <v>38351</v>
      </c>
      <c r="E38" s="165" t="s">
        <v>76</v>
      </c>
      <c r="F38" s="165" t="s">
        <v>34</v>
      </c>
      <c r="G38" s="172">
        <v>191.9</v>
      </c>
      <c r="H38" s="168">
        <v>89.5</v>
      </c>
      <c r="I38" s="165">
        <v>249</v>
      </c>
      <c r="J38" s="165">
        <v>306</v>
      </c>
      <c r="K38" s="165">
        <v>323</v>
      </c>
      <c r="L38" s="165">
        <v>314</v>
      </c>
      <c r="M38" s="169">
        <v>57</v>
      </c>
      <c r="N38" s="169">
        <v>74</v>
      </c>
      <c r="O38" s="169">
        <v>65</v>
      </c>
      <c r="P38" s="173">
        <v>1.212</v>
      </c>
      <c r="Q38" s="173">
        <v>1.9850000000000001</v>
      </c>
      <c r="R38" s="173">
        <v>3.3359999999999999</v>
      </c>
      <c r="S38" s="173">
        <v>1.167</v>
      </c>
      <c r="T38" s="173">
        <v>1.9410000000000001</v>
      </c>
      <c r="U38" s="173">
        <v>3.266</v>
      </c>
      <c r="V38" s="173">
        <v>1.167</v>
      </c>
      <c r="W38" s="173">
        <v>1.9379999999999999</v>
      </c>
      <c r="X38" s="173">
        <v>3.282</v>
      </c>
      <c r="Y38" s="174">
        <v>1.167</v>
      </c>
      <c r="Z38" s="174">
        <v>1.9379999999999999</v>
      </c>
      <c r="AA38" s="174">
        <v>3.266</v>
      </c>
      <c r="AB38" s="173">
        <v>8.8680000000000003</v>
      </c>
      <c r="AC38" s="173">
        <v>8.7509999999999994</v>
      </c>
      <c r="AD38" s="173">
        <v>8.9459999999999997</v>
      </c>
      <c r="AE38" s="174">
        <v>8.7509999999999994</v>
      </c>
      <c r="AF38" s="287">
        <v>20.079999999999998</v>
      </c>
      <c r="AG38" s="170">
        <v>760</v>
      </c>
    </row>
    <row r="39" spans="1:33" x14ac:dyDescent="0.35">
      <c r="A39" s="182">
        <v>637</v>
      </c>
      <c r="B39" s="182" t="s">
        <v>478</v>
      </c>
      <c r="C39" s="182" t="s">
        <v>731</v>
      </c>
      <c r="D39" s="187">
        <v>38462</v>
      </c>
      <c r="E39" s="165" t="s">
        <v>76</v>
      </c>
      <c r="F39" s="165" t="s">
        <v>28</v>
      </c>
      <c r="G39" s="172">
        <v>188</v>
      </c>
      <c r="H39" s="168">
        <v>82.8</v>
      </c>
      <c r="I39" s="165">
        <v>240</v>
      </c>
      <c r="J39" s="165">
        <v>309</v>
      </c>
      <c r="K39" s="165">
        <v>329</v>
      </c>
      <c r="L39" s="165">
        <v>320</v>
      </c>
      <c r="M39" s="169">
        <v>69</v>
      </c>
      <c r="N39" s="169">
        <v>89</v>
      </c>
      <c r="O39" s="169">
        <v>80</v>
      </c>
      <c r="P39" s="173">
        <v>1.212</v>
      </c>
      <c r="Q39" s="173">
        <v>1.94</v>
      </c>
      <c r="R39" s="173">
        <v>3.202</v>
      </c>
      <c r="S39" s="173">
        <v>1.2030000000000001</v>
      </c>
      <c r="T39" s="173">
        <v>1.93</v>
      </c>
      <c r="U39" s="173">
        <v>3.1720000000000002</v>
      </c>
      <c r="V39" s="173">
        <v>1.18</v>
      </c>
      <c r="W39" s="173">
        <v>1.9019999999999999</v>
      </c>
      <c r="X39" s="173">
        <v>3.1349999999999998</v>
      </c>
      <c r="Y39" s="174">
        <v>1.18</v>
      </c>
      <c r="Z39" s="174">
        <v>1.9019999999999999</v>
      </c>
      <c r="AA39" s="174">
        <v>3.1349999999999998</v>
      </c>
      <c r="AB39" s="173">
        <v>8.5990000000000002</v>
      </c>
      <c r="AC39" s="173">
        <v>8.3719999999999999</v>
      </c>
      <c r="AD39" s="173"/>
      <c r="AE39" s="174">
        <v>8.3719999999999999</v>
      </c>
      <c r="AF39" s="287">
        <v>21.01</v>
      </c>
      <c r="AG39" s="170">
        <v>800</v>
      </c>
    </row>
    <row r="40" spans="1:33" x14ac:dyDescent="0.35">
      <c r="A40" s="182">
        <v>638</v>
      </c>
      <c r="B40" s="182" t="s">
        <v>145</v>
      </c>
      <c r="C40" s="182" t="s">
        <v>732</v>
      </c>
      <c r="D40" s="187">
        <v>38381</v>
      </c>
      <c r="E40" s="165" t="s">
        <v>76</v>
      </c>
      <c r="F40" s="165" t="s">
        <v>37</v>
      </c>
      <c r="G40" s="172">
        <v>192.3</v>
      </c>
      <c r="H40" s="168">
        <v>73.900000000000006</v>
      </c>
      <c r="I40" s="165">
        <v>253</v>
      </c>
      <c r="J40" s="165">
        <v>319</v>
      </c>
      <c r="K40" s="165">
        <v>331</v>
      </c>
      <c r="L40" s="165">
        <v>321</v>
      </c>
      <c r="M40" s="169">
        <v>66</v>
      </c>
      <c r="N40" s="169">
        <v>78</v>
      </c>
      <c r="O40" s="169">
        <v>68</v>
      </c>
      <c r="P40" s="173">
        <v>1.0900000000000001</v>
      </c>
      <c r="Q40" s="173">
        <v>1.7929999999999999</v>
      </c>
      <c r="R40" s="173">
        <v>3.0179999999999998</v>
      </c>
      <c r="S40" s="173">
        <v>0.99199999999999999</v>
      </c>
      <c r="T40" s="173">
        <v>1.71</v>
      </c>
      <c r="U40" s="173">
        <v>2.9119999999999999</v>
      </c>
      <c r="V40" s="173">
        <v>0.98099999999999998</v>
      </c>
      <c r="W40" s="173">
        <v>1.7</v>
      </c>
      <c r="X40" s="173">
        <v>2.8969999999999998</v>
      </c>
      <c r="Y40" s="174">
        <v>0.98099999999999998</v>
      </c>
      <c r="Z40" s="174">
        <v>1.7</v>
      </c>
      <c r="AA40" s="174">
        <v>2.8969999999999998</v>
      </c>
      <c r="AB40" s="173">
        <v>8.7490000000000006</v>
      </c>
      <c r="AC40" s="173">
        <v>8.673</v>
      </c>
      <c r="AD40" s="173"/>
      <c r="AE40" s="174">
        <v>8.673</v>
      </c>
      <c r="AF40" s="287">
        <v>19.02</v>
      </c>
      <c r="AG40" s="170">
        <v>360</v>
      </c>
    </row>
    <row r="41" spans="1:33" x14ac:dyDescent="0.35">
      <c r="A41" s="182">
        <v>639</v>
      </c>
      <c r="B41" s="182" t="s">
        <v>251</v>
      </c>
      <c r="C41" s="182" t="s">
        <v>733</v>
      </c>
      <c r="D41" s="187">
        <v>38706</v>
      </c>
      <c r="E41" s="165" t="s">
        <v>76</v>
      </c>
      <c r="F41" s="165" t="s">
        <v>35</v>
      </c>
      <c r="G41" s="172">
        <v>176</v>
      </c>
      <c r="H41" s="168">
        <v>71.5</v>
      </c>
      <c r="I41" s="165">
        <v>224</v>
      </c>
      <c r="J41" s="165">
        <v>286</v>
      </c>
      <c r="K41" s="165">
        <v>301</v>
      </c>
      <c r="L41" s="165">
        <v>296</v>
      </c>
      <c r="M41" s="169">
        <v>62</v>
      </c>
      <c r="N41" s="169">
        <v>77</v>
      </c>
      <c r="O41" s="169">
        <v>72</v>
      </c>
      <c r="P41" s="173">
        <v>1.17</v>
      </c>
      <c r="Q41" s="173">
        <v>1.905</v>
      </c>
      <c r="R41" s="173">
        <v>3.1960000000000002</v>
      </c>
      <c r="S41" s="173">
        <v>1.5029999999999999</v>
      </c>
      <c r="T41" s="173">
        <v>2.2330000000000001</v>
      </c>
      <c r="U41" s="173">
        <v>3.4849999999999999</v>
      </c>
      <c r="V41" s="173"/>
      <c r="W41" s="173"/>
      <c r="X41" s="173"/>
      <c r="Y41" s="174">
        <v>1.17</v>
      </c>
      <c r="Z41" s="174">
        <v>1.905</v>
      </c>
      <c r="AA41" s="174">
        <v>3.1960000000000002</v>
      </c>
      <c r="AB41" s="173">
        <v>9.0990000000000002</v>
      </c>
      <c r="AC41" s="173">
        <v>8.8789999999999996</v>
      </c>
      <c r="AD41" s="173"/>
      <c r="AE41" s="174">
        <v>8.8789999999999996</v>
      </c>
      <c r="AF41" s="287">
        <v>19.04</v>
      </c>
      <c r="AG41" s="170">
        <v>440</v>
      </c>
    </row>
    <row r="42" spans="1:33" x14ac:dyDescent="0.35">
      <c r="A42" s="182">
        <v>640</v>
      </c>
      <c r="B42" s="182" t="s">
        <v>202</v>
      </c>
      <c r="C42" s="182" t="s">
        <v>728</v>
      </c>
      <c r="D42" s="187">
        <v>38531</v>
      </c>
      <c r="E42" s="165" t="s">
        <v>76</v>
      </c>
      <c r="F42" s="165" t="s">
        <v>35</v>
      </c>
      <c r="G42" s="172">
        <v>181.4</v>
      </c>
      <c r="H42" s="168">
        <v>77.3</v>
      </c>
      <c r="I42" s="165">
        <v>233</v>
      </c>
      <c r="J42" s="165">
        <v>299</v>
      </c>
      <c r="K42" s="165">
        <v>315</v>
      </c>
      <c r="L42" s="165">
        <v>305</v>
      </c>
      <c r="M42" s="169">
        <v>66</v>
      </c>
      <c r="N42" s="169">
        <v>82</v>
      </c>
      <c r="O42" s="169">
        <v>72</v>
      </c>
      <c r="P42" s="173">
        <v>1.1000000000000001</v>
      </c>
      <c r="Q42" s="173">
        <v>1.8280000000000001</v>
      </c>
      <c r="R42" s="173">
        <v>3.0649999999999999</v>
      </c>
      <c r="S42" s="173">
        <v>1.0860000000000001</v>
      </c>
      <c r="T42" s="173">
        <v>1.806</v>
      </c>
      <c r="U42" s="173">
        <v>3.0419999999999998</v>
      </c>
      <c r="V42" s="173">
        <v>1.115</v>
      </c>
      <c r="W42" s="173">
        <v>1.8380000000000001</v>
      </c>
      <c r="X42" s="173">
        <v>3.073</v>
      </c>
      <c r="Y42" s="174">
        <v>1.0860000000000001</v>
      </c>
      <c r="Z42" s="174">
        <v>1.806</v>
      </c>
      <c r="AA42" s="174">
        <v>3.0419999999999998</v>
      </c>
      <c r="AB42" s="173">
        <v>8.5180000000000007</v>
      </c>
      <c r="AC42" s="173">
        <v>8.5359999999999996</v>
      </c>
      <c r="AD42" s="173"/>
      <c r="AE42" s="174">
        <v>8.5180000000000007</v>
      </c>
      <c r="AF42" s="287">
        <v>20.079999999999998</v>
      </c>
      <c r="AG42" s="170">
        <v>760</v>
      </c>
    </row>
    <row r="43" spans="1:33" x14ac:dyDescent="0.35">
      <c r="A43" s="182">
        <v>641</v>
      </c>
      <c r="B43" s="182" t="s">
        <v>734</v>
      </c>
      <c r="C43" s="182" t="s">
        <v>258</v>
      </c>
      <c r="D43" s="187">
        <v>39124</v>
      </c>
      <c r="E43" s="165" t="s">
        <v>76</v>
      </c>
      <c r="F43" s="165" t="s">
        <v>33</v>
      </c>
      <c r="G43" s="172">
        <v>182.9</v>
      </c>
      <c r="H43" s="168">
        <v>78.8</v>
      </c>
      <c r="I43" s="165">
        <v>236</v>
      </c>
      <c r="J43" s="165">
        <v>296</v>
      </c>
      <c r="K43" s="165">
        <v>307</v>
      </c>
      <c r="L43" s="165">
        <v>301</v>
      </c>
      <c r="M43" s="169">
        <v>60</v>
      </c>
      <c r="N43" s="169">
        <v>71</v>
      </c>
      <c r="O43" s="169">
        <v>65</v>
      </c>
      <c r="P43" s="173">
        <v>1.177</v>
      </c>
      <c r="Q43" s="173">
        <v>1.9470000000000001</v>
      </c>
      <c r="R43" s="173">
        <v>3.2429999999999999</v>
      </c>
      <c r="S43" s="173">
        <v>1.2010000000000001</v>
      </c>
      <c r="T43" s="173">
        <v>1.978</v>
      </c>
      <c r="U43" s="173">
        <v>3.274</v>
      </c>
      <c r="V43" s="173">
        <v>1.2070000000000001</v>
      </c>
      <c r="W43" s="173">
        <v>1.9850000000000001</v>
      </c>
      <c r="X43" s="173">
        <v>3.2789999999999999</v>
      </c>
      <c r="Y43" s="174">
        <v>1.177</v>
      </c>
      <c r="Z43" s="174">
        <v>1.9470000000000001</v>
      </c>
      <c r="AA43" s="174">
        <v>3.2429999999999999</v>
      </c>
      <c r="AB43" s="173">
        <v>8.9239999999999995</v>
      </c>
      <c r="AC43" s="173">
        <v>9.0020000000000007</v>
      </c>
      <c r="AD43" s="173"/>
      <c r="AE43" s="174">
        <v>8.9239999999999995</v>
      </c>
      <c r="AF43" s="287">
        <v>19.04</v>
      </c>
      <c r="AG43" s="170">
        <v>440</v>
      </c>
    </row>
    <row r="44" spans="1:33" x14ac:dyDescent="0.35">
      <c r="A44" s="182">
        <v>642</v>
      </c>
      <c r="B44" s="182" t="s">
        <v>246</v>
      </c>
      <c r="C44" s="182" t="s">
        <v>735</v>
      </c>
      <c r="D44" s="187">
        <v>38473</v>
      </c>
      <c r="E44" s="165" t="s">
        <v>76</v>
      </c>
      <c r="F44" s="165" t="s">
        <v>33</v>
      </c>
      <c r="G44" s="172">
        <v>186.3</v>
      </c>
      <c r="H44" s="168">
        <v>93.1</v>
      </c>
      <c r="I44" s="165">
        <v>237</v>
      </c>
      <c r="J44" s="165">
        <v>307</v>
      </c>
      <c r="K44" s="165">
        <v>316</v>
      </c>
      <c r="L44" s="165">
        <v>322</v>
      </c>
      <c r="M44" s="169">
        <v>70</v>
      </c>
      <c r="N44" s="169">
        <v>79</v>
      </c>
      <c r="O44" s="169">
        <v>85</v>
      </c>
      <c r="P44" s="173">
        <v>1.1339999999999999</v>
      </c>
      <c r="Q44" s="173">
        <v>1.8420000000000001</v>
      </c>
      <c r="R44" s="173">
        <v>3.056</v>
      </c>
      <c r="S44" s="173">
        <v>1.131</v>
      </c>
      <c r="T44" s="173">
        <v>1.8440000000000001</v>
      </c>
      <c r="U44" s="173">
        <v>3.0350000000000001</v>
      </c>
      <c r="V44" s="173">
        <v>1.101</v>
      </c>
      <c r="W44" s="173">
        <v>1.8080000000000001</v>
      </c>
      <c r="X44" s="173">
        <v>2.9969999999999999</v>
      </c>
      <c r="Y44" s="174">
        <v>1.101</v>
      </c>
      <c r="Z44" s="174">
        <v>1.8080000000000001</v>
      </c>
      <c r="AA44" s="174">
        <v>2.9969999999999999</v>
      </c>
      <c r="AB44" s="173">
        <v>8.3539999999999992</v>
      </c>
      <c r="AC44" s="173">
        <v>8.3870000000000005</v>
      </c>
      <c r="AD44" s="173"/>
      <c r="AE44" s="174">
        <v>8.3539999999999992</v>
      </c>
      <c r="AF44" s="287">
        <v>21.03</v>
      </c>
      <c r="AG44" s="170">
        <v>880</v>
      </c>
    </row>
    <row r="45" spans="1:33" x14ac:dyDescent="0.35">
      <c r="A45" s="182">
        <v>643</v>
      </c>
      <c r="B45" s="182" t="s">
        <v>736</v>
      </c>
      <c r="C45" s="182" t="s">
        <v>737</v>
      </c>
      <c r="D45" s="187">
        <v>39206</v>
      </c>
      <c r="E45" s="165" t="s">
        <v>76</v>
      </c>
      <c r="F45" s="165" t="s">
        <v>28</v>
      </c>
      <c r="G45" s="172">
        <v>183.4</v>
      </c>
      <c r="H45" s="168">
        <v>70.8</v>
      </c>
      <c r="I45" s="165">
        <v>236</v>
      </c>
      <c r="J45" s="165">
        <v>303</v>
      </c>
      <c r="K45" s="165">
        <v>325</v>
      </c>
      <c r="L45" s="165">
        <v>315</v>
      </c>
      <c r="M45" s="169">
        <v>67</v>
      </c>
      <c r="N45" s="169">
        <v>89</v>
      </c>
      <c r="O45" s="169">
        <v>79</v>
      </c>
      <c r="P45" s="173">
        <v>1.115</v>
      </c>
      <c r="Q45" s="173">
        <v>1.857</v>
      </c>
      <c r="R45" s="173">
        <v>3.1070000000000002</v>
      </c>
      <c r="S45" s="173">
        <v>1.1419999999999999</v>
      </c>
      <c r="T45" s="173">
        <v>1.8839999999999999</v>
      </c>
      <c r="U45" s="173">
        <v>3.1190000000000002</v>
      </c>
      <c r="V45" s="173">
        <v>1.19</v>
      </c>
      <c r="W45" s="173">
        <v>1.915</v>
      </c>
      <c r="X45" s="173">
        <v>3.149</v>
      </c>
      <c r="Y45" s="174">
        <v>1.115</v>
      </c>
      <c r="Z45" s="174">
        <v>1.857</v>
      </c>
      <c r="AA45" s="174">
        <v>3.1070000000000002</v>
      </c>
      <c r="AB45" s="173">
        <v>8.2669999999999995</v>
      </c>
      <c r="AC45" s="173">
        <v>8.4369999999999994</v>
      </c>
      <c r="AD45" s="173">
        <v>8.3079999999999998</v>
      </c>
      <c r="AE45" s="174">
        <v>8.2669999999999995</v>
      </c>
      <c r="AF45" s="287">
        <v>19.04</v>
      </c>
      <c r="AG45" s="170">
        <v>440</v>
      </c>
    </row>
    <row r="46" spans="1:33" x14ac:dyDescent="0.35">
      <c r="A46" s="182">
        <v>644</v>
      </c>
      <c r="B46" s="182" t="s">
        <v>738</v>
      </c>
      <c r="C46" s="182" t="s">
        <v>278</v>
      </c>
      <c r="D46" s="187">
        <v>39345</v>
      </c>
      <c r="E46" s="165" t="s">
        <v>76</v>
      </c>
      <c r="F46" s="165" t="s">
        <v>29</v>
      </c>
      <c r="G46" s="172">
        <v>182.9</v>
      </c>
      <c r="H46" s="168">
        <v>76</v>
      </c>
      <c r="I46" s="165">
        <v>243</v>
      </c>
      <c r="J46" s="165">
        <v>311</v>
      </c>
      <c r="K46" s="165">
        <v>321</v>
      </c>
      <c r="L46" s="165">
        <v>321</v>
      </c>
      <c r="M46" s="169">
        <v>68</v>
      </c>
      <c r="N46" s="169">
        <v>78</v>
      </c>
      <c r="O46" s="169">
        <v>78</v>
      </c>
      <c r="P46" s="173">
        <v>1.119</v>
      </c>
      <c r="Q46" s="173">
        <v>1.829</v>
      </c>
      <c r="R46" s="173">
        <v>3.0259999999999998</v>
      </c>
      <c r="S46" s="173">
        <v>1.1439999999999999</v>
      </c>
      <c r="T46" s="173">
        <v>1.86</v>
      </c>
      <c r="U46" s="173">
        <v>3.0569999999999999</v>
      </c>
      <c r="V46" s="173">
        <v>1.1519999999999999</v>
      </c>
      <c r="W46" s="173">
        <v>1.857</v>
      </c>
      <c r="X46" s="173">
        <v>3.0449999999999999</v>
      </c>
      <c r="Y46" s="174">
        <v>1.119</v>
      </c>
      <c r="Z46" s="174">
        <v>1.829</v>
      </c>
      <c r="AA46" s="174">
        <v>3.0259999999999998</v>
      </c>
      <c r="AB46" s="173">
        <v>8.6069999999999993</v>
      </c>
      <c r="AC46" s="173"/>
      <c r="AD46" s="173"/>
      <c r="AE46" s="174">
        <v>8.6069999999999993</v>
      </c>
      <c r="AF46" s="287">
        <v>20.03</v>
      </c>
      <c r="AG46" s="170">
        <v>560</v>
      </c>
    </row>
    <row r="47" spans="1:33" x14ac:dyDescent="0.35">
      <c r="A47" s="182">
        <v>645</v>
      </c>
      <c r="B47" s="182" t="s">
        <v>739</v>
      </c>
      <c r="C47" s="182" t="s">
        <v>740</v>
      </c>
      <c r="D47" s="187">
        <v>39280</v>
      </c>
      <c r="E47" s="165" t="s">
        <v>76</v>
      </c>
      <c r="F47" s="165" t="s">
        <v>694</v>
      </c>
      <c r="G47" s="172">
        <v>178.5</v>
      </c>
      <c r="H47" s="168">
        <v>71.400000000000006</v>
      </c>
      <c r="I47" s="165">
        <v>228</v>
      </c>
      <c r="J47" s="165">
        <v>291</v>
      </c>
      <c r="K47" s="165">
        <v>308</v>
      </c>
      <c r="L47" s="165">
        <v>307</v>
      </c>
      <c r="M47" s="169">
        <v>63</v>
      </c>
      <c r="N47" s="169">
        <v>80</v>
      </c>
      <c r="O47" s="169">
        <v>79</v>
      </c>
      <c r="P47" s="173">
        <v>1.1950000000000001</v>
      </c>
      <c r="Q47" s="173">
        <v>1.925</v>
      </c>
      <c r="R47" s="173">
        <v>3.1629999999999998</v>
      </c>
      <c r="S47" s="173">
        <v>1.17</v>
      </c>
      <c r="T47" s="173">
        <v>1.8959999999999999</v>
      </c>
      <c r="U47" s="173">
        <v>3.1230000000000002</v>
      </c>
      <c r="V47" s="173">
        <v>1.1240000000000001</v>
      </c>
      <c r="W47" s="173">
        <v>1.8460000000000001</v>
      </c>
      <c r="X47" s="173">
        <v>3.07</v>
      </c>
      <c r="Y47" s="174">
        <v>1.1240000000000001</v>
      </c>
      <c r="Z47" s="174">
        <v>1.8460000000000001</v>
      </c>
      <c r="AA47" s="174">
        <v>3.07</v>
      </c>
      <c r="AB47" s="173">
        <v>8.6630000000000003</v>
      </c>
      <c r="AC47" s="173">
        <v>8.6460000000000008</v>
      </c>
      <c r="AD47" s="173"/>
      <c r="AE47" s="174">
        <v>8.6460000000000008</v>
      </c>
      <c r="AF47" s="287">
        <v>21.01</v>
      </c>
      <c r="AG47" s="170">
        <v>800</v>
      </c>
    </row>
    <row r="48" spans="1:33" x14ac:dyDescent="0.35">
      <c r="A48" s="182">
        <v>646</v>
      </c>
      <c r="B48" s="182" t="s">
        <v>152</v>
      </c>
      <c r="C48" s="182" t="s">
        <v>741</v>
      </c>
      <c r="D48" s="187">
        <v>39213</v>
      </c>
      <c r="E48" s="165" t="s">
        <v>76</v>
      </c>
      <c r="F48" s="165" t="s">
        <v>35</v>
      </c>
      <c r="G48" s="172">
        <v>175.8</v>
      </c>
      <c r="H48" s="168">
        <v>62.6</v>
      </c>
      <c r="I48" s="165">
        <v>225</v>
      </c>
      <c r="J48" s="165">
        <v>281</v>
      </c>
      <c r="K48" s="165">
        <v>304</v>
      </c>
      <c r="L48" s="165">
        <v>304</v>
      </c>
      <c r="M48" s="169">
        <v>56</v>
      </c>
      <c r="N48" s="169">
        <v>79</v>
      </c>
      <c r="O48" s="169">
        <v>79</v>
      </c>
      <c r="P48" s="173">
        <v>1.085</v>
      </c>
      <c r="Q48" s="173">
        <v>1.8720000000000001</v>
      </c>
      <c r="R48" s="173">
        <v>3.1160000000000001</v>
      </c>
      <c r="S48" s="173">
        <v>1.2090000000000001</v>
      </c>
      <c r="T48" s="173">
        <v>1.9350000000000001</v>
      </c>
      <c r="U48" s="173">
        <v>3.1709999999999998</v>
      </c>
      <c r="V48" s="173">
        <v>1.139</v>
      </c>
      <c r="W48" s="173">
        <v>1.859</v>
      </c>
      <c r="X48" s="173">
        <v>3.101</v>
      </c>
      <c r="Y48" s="174">
        <v>1.085</v>
      </c>
      <c r="Z48" s="174">
        <v>1.859</v>
      </c>
      <c r="AA48" s="174">
        <v>3.101</v>
      </c>
      <c r="AB48" s="173">
        <v>8.4109999999999996</v>
      </c>
      <c r="AC48" s="173">
        <v>9.2029999999999994</v>
      </c>
      <c r="AD48" s="173">
        <v>9.0299999999999994</v>
      </c>
      <c r="AE48" s="174">
        <v>8.4109999999999996</v>
      </c>
      <c r="AF48" s="287">
        <v>20.03</v>
      </c>
      <c r="AG48" s="170">
        <v>560</v>
      </c>
    </row>
    <row r="49" spans="1:33" x14ac:dyDescent="0.35">
      <c r="A49" s="182">
        <v>647</v>
      </c>
      <c r="B49" s="182" t="s">
        <v>573</v>
      </c>
      <c r="C49" s="182" t="s">
        <v>742</v>
      </c>
      <c r="D49" s="187">
        <v>38827</v>
      </c>
      <c r="E49" s="165" t="s">
        <v>76</v>
      </c>
      <c r="F49" s="165" t="s">
        <v>28</v>
      </c>
      <c r="G49" s="172">
        <v>183.3</v>
      </c>
      <c r="H49" s="168">
        <v>77.900000000000006</v>
      </c>
      <c r="I49" s="165">
        <v>239</v>
      </c>
      <c r="J49" s="165">
        <v>303</v>
      </c>
      <c r="K49" s="165">
        <v>327</v>
      </c>
      <c r="L49" s="165">
        <v>305</v>
      </c>
      <c r="M49" s="169">
        <v>64</v>
      </c>
      <c r="N49" s="169">
        <v>88</v>
      </c>
      <c r="O49" s="169">
        <v>66</v>
      </c>
      <c r="P49" s="173">
        <v>1.2370000000000001</v>
      </c>
      <c r="Q49" s="173">
        <v>1.97</v>
      </c>
      <c r="R49" s="173">
        <v>3.194</v>
      </c>
      <c r="S49" s="173">
        <v>1.232</v>
      </c>
      <c r="T49" s="173">
        <v>1.9670000000000001</v>
      </c>
      <c r="U49" s="173">
        <v>3.2109999999999999</v>
      </c>
      <c r="V49" s="173">
        <v>1.151</v>
      </c>
      <c r="W49" s="173">
        <v>1.8839999999999999</v>
      </c>
      <c r="X49" s="173">
        <v>3.133</v>
      </c>
      <c r="Y49" s="174">
        <v>1.151</v>
      </c>
      <c r="Z49" s="174">
        <v>1.8839999999999999</v>
      </c>
      <c r="AA49" s="174">
        <v>3.133</v>
      </c>
      <c r="AB49" s="173">
        <v>9.016</v>
      </c>
      <c r="AC49" s="173">
        <v>8.7620000000000005</v>
      </c>
      <c r="AD49" s="173">
        <v>8.5619999999999994</v>
      </c>
      <c r="AE49" s="174">
        <v>8.5619999999999994</v>
      </c>
      <c r="AF49" s="287">
        <v>20.059999999999999</v>
      </c>
      <c r="AG49" s="170">
        <v>680</v>
      </c>
    </row>
    <row r="50" spans="1:33" x14ac:dyDescent="0.35">
      <c r="A50" s="182">
        <v>648</v>
      </c>
      <c r="B50" s="182" t="s">
        <v>278</v>
      </c>
      <c r="C50" s="182" t="s">
        <v>743</v>
      </c>
      <c r="D50" s="187">
        <v>39331</v>
      </c>
      <c r="E50" s="165" t="s">
        <v>76</v>
      </c>
      <c r="F50" s="165" t="s">
        <v>34</v>
      </c>
      <c r="G50" s="172">
        <v>187.2</v>
      </c>
      <c r="H50" s="168">
        <v>81.7</v>
      </c>
      <c r="I50" s="165">
        <v>245</v>
      </c>
      <c r="J50" s="165">
        <v>310</v>
      </c>
      <c r="K50" s="165">
        <v>322</v>
      </c>
      <c r="L50" s="165">
        <v>305</v>
      </c>
      <c r="M50" s="169">
        <v>65</v>
      </c>
      <c r="N50" s="169">
        <v>77</v>
      </c>
      <c r="O50" s="169">
        <v>60</v>
      </c>
      <c r="P50" s="173">
        <v>1.2070000000000001</v>
      </c>
      <c r="Q50" s="173">
        <v>1.9610000000000001</v>
      </c>
      <c r="R50" s="173">
        <v>3.2759999999999998</v>
      </c>
      <c r="S50" s="173">
        <v>1.214</v>
      </c>
      <c r="T50" s="173">
        <v>1.968</v>
      </c>
      <c r="U50" s="173">
        <v>3.2719999999999998</v>
      </c>
      <c r="V50" s="173">
        <v>1.181</v>
      </c>
      <c r="W50" s="173">
        <v>1.9239999999999999</v>
      </c>
      <c r="X50" s="173">
        <v>3.2250000000000001</v>
      </c>
      <c r="Y50" s="174">
        <v>1.181</v>
      </c>
      <c r="Z50" s="174">
        <v>1.9239999999999999</v>
      </c>
      <c r="AA50" s="174">
        <v>3.2250000000000001</v>
      </c>
      <c r="AB50" s="173">
        <v>9.3829999999999991</v>
      </c>
      <c r="AC50" s="173">
        <v>9.0289999999999999</v>
      </c>
      <c r="AD50" s="173">
        <v>8.8469999999999995</v>
      </c>
      <c r="AE50" s="174">
        <v>8.8469999999999995</v>
      </c>
      <c r="AF50" s="287">
        <v>18.03</v>
      </c>
      <c r="AG50" s="170">
        <v>280</v>
      </c>
    </row>
    <row r="51" spans="1:33" x14ac:dyDescent="0.35">
      <c r="A51" s="182">
        <v>649</v>
      </c>
      <c r="B51" s="182" t="s">
        <v>744</v>
      </c>
      <c r="C51" s="182" t="s">
        <v>745</v>
      </c>
      <c r="D51" s="187">
        <v>39213</v>
      </c>
      <c r="E51" s="165" t="s">
        <v>76</v>
      </c>
      <c r="F51" s="165" t="s">
        <v>33</v>
      </c>
      <c r="G51" s="172">
        <v>180</v>
      </c>
      <c r="H51" s="168">
        <v>73.599999999999994</v>
      </c>
      <c r="I51" s="165">
        <v>238</v>
      </c>
      <c r="J51" s="165">
        <v>305</v>
      </c>
      <c r="K51" s="165">
        <v>313</v>
      </c>
      <c r="L51" s="165">
        <v>306</v>
      </c>
      <c r="M51" s="169">
        <v>67</v>
      </c>
      <c r="N51" s="169">
        <v>75</v>
      </c>
      <c r="O51" s="169">
        <v>68</v>
      </c>
      <c r="P51" s="173">
        <v>1.333</v>
      </c>
      <c r="Q51" s="173">
        <v>2.0699999999999998</v>
      </c>
      <c r="R51" s="173">
        <v>3.3420000000000001</v>
      </c>
      <c r="S51" s="173">
        <v>1.3240000000000001</v>
      </c>
      <c r="T51" s="173">
        <v>2.0569999999999999</v>
      </c>
      <c r="U51" s="173">
        <v>3.339</v>
      </c>
      <c r="V51" s="173">
        <v>1.24</v>
      </c>
      <c r="W51" s="173">
        <v>1.9750000000000001</v>
      </c>
      <c r="X51" s="173">
        <v>3.2370000000000001</v>
      </c>
      <c r="Y51" s="174">
        <v>1.24</v>
      </c>
      <c r="Z51" s="174">
        <v>1.9750000000000001</v>
      </c>
      <c r="AA51" s="174">
        <v>3.2370000000000001</v>
      </c>
      <c r="AB51" s="173">
        <v>9.2509999999999994</v>
      </c>
      <c r="AC51" s="173">
        <v>8.8350000000000009</v>
      </c>
      <c r="AD51" s="173">
        <v>8.7949999999999999</v>
      </c>
      <c r="AE51" s="174">
        <v>8.7949999999999999</v>
      </c>
      <c r="AF51" s="287">
        <v>20.059999999999999</v>
      </c>
      <c r="AG51" s="170">
        <v>680</v>
      </c>
    </row>
    <row r="52" spans="1:33" x14ac:dyDescent="0.35">
      <c r="A52" s="182">
        <v>650</v>
      </c>
      <c r="B52" s="182" t="s">
        <v>202</v>
      </c>
      <c r="C52" s="182" t="s">
        <v>746</v>
      </c>
      <c r="D52" s="187">
        <v>38820</v>
      </c>
      <c r="E52" s="165" t="s">
        <v>76</v>
      </c>
      <c r="F52" s="165" t="s">
        <v>61</v>
      </c>
      <c r="G52" s="172">
        <v>179.7</v>
      </c>
      <c r="H52" s="168">
        <v>73.099999999999994</v>
      </c>
      <c r="I52" s="165">
        <v>225</v>
      </c>
      <c r="J52" s="165">
        <v>288</v>
      </c>
      <c r="K52" s="165">
        <v>306</v>
      </c>
      <c r="L52" s="165">
        <v>299</v>
      </c>
      <c r="M52" s="169">
        <v>63</v>
      </c>
      <c r="N52" s="169">
        <v>81</v>
      </c>
      <c r="O52" s="169">
        <v>74</v>
      </c>
      <c r="P52" s="173">
        <v>1.1890000000000001</v>
      </c>
      <c r="Q52" s="173">
        <v>1.921</v>
      </c>
      <c r="R52" s="173">
        <v>3.1429999999999998</v>
      </c>
      <c r="S52" s="173">
        <v>1.222</v>
      </c>
      <c r="T52" s="173">
        <v>1.93</v>
      </c>
      <c r="U52" s="173">
        <v>3.1760000000000002</v>
      </c>
      <c r="V52" s="173">
        <v>1.1619999999999999</v>
      </c>
      <c r="W52" s="173">
        <v>1.893</v>
      </c>
      <c r="X52" s="173">
        <v>3.1280000000000001</v>
      </c>
      <c r="Y52" s="174">
        <v>1.1619999999999999</v>
      </c>
      <c r="Z52" s="174">
        <v>1.893</v>
      </c>
      <c r="AA52" s="174">
        <v>3.1280000000000001</v>
      </c>
      <c r="AB52" s="173">
        <v>8.6470000000000002</v>
      </c>
      <c r="AC52" s="173">
        <v>8.4019999999999992</v>
      </c>
      <c r="AD52" s="173"/>
      <c r="AE52" s="174">
        <v>8.4019999999999992</v>
      </c>
      <c r="AF52" s="287">
        <v>21.01</v>
      </c>
      <c r="AG52" s="170">
        <v>800</v>
      </c>
    </row>
    <row r="53" spans="1:33" x14ac:dyDescent="0.35">
      <c r="A53" s="182">
        <v>651</v>
      </c>
      <c r="B53" s="182" t="s">
        <v>747</v>
      </c>
      <c r="C53" s="182" t="s">
        <v>748</v>
      </c>
      <c r="D53" s="187">
        <v>39179</v>
      </c>
      <c r="E53" s="165" t="s">
        <v>76</v>
      </c>
      <c r="F53" s="165" t="s">
        <v>29</v>
      </c>
      <c r="G53" s="172">
        <v>177.7</v>
      </c>
      <c r="H53" s="168">
        <v>73.8</v>
      </c>
      <c r="I53" s="165">
        <v>233</v>
      </c>
      <c r="J53" s="165">
        <v>302</v>
      </c>
      <c r="K53" s="165">
        <v>310</v>
      </c>
      <c r="L53" s="165">
        <v>313</v>
      </c>
      <c r="M53" s="169">
        <v>69</v>
      </c>
      <c r="N53" s="169">
        <v>77</v>
      </c>
      <c r="O53" s="169">
        <v>80</v>
      </c>
      <c r="P53" s="173">
        <v>1.7549999999999999</v>
      </c>
      <c r="Q53" s="173">
        <v>2.4820000000000002</v>
      </c>
      <c r="R53" s="173">
        <v>3.7349999999999999</v>
      </c>
      <c r="S53" s="173">
        <v>1.276</v>
      </c>
      <c r="T53" s="173">
        <v>2.0139999999999998</v>
      </c>
      <c r="U53" s="173">
        <v>3.2469999999999999</v>
      </c>
      <c r="V53" s="173"/>
      <c r="W53" s="173"/>
      <c r="X53" s="173"/>
      <c r="Y53" s="174">
        <v>1.276</v>
      </c>
      <c r="Z53" s="174">
        <v>2.0139999999999998</v>
      </c>
      <c r="AA53" s="174">
        <v>3.2469999999999999</v>
      </c>
      <c r="AB53" s="173">
        <v>9.23</v>
      </c>
      <c r="AC53" s="173">
        <v>9.5190000000000001</v>
      </c>
      <c r="AD53" s="173">
        <v>9.0660000000000007</v>
      </c>
      <c r="AE53" s="174">
        <v>9.0660000000000007</v>
      </c>
      <c r="AF53" s="287">
        <v>20.02</v>
      </c>
      <c r="AG53" s="170">
        <v>520</v>
      </c>
    </row>
    <row r="54" spans="1:33" x14ac:dyDescent="0.35">
      <c r="A54" s="182">
        <v>652</v>
      </c>
      <c r="B54" s="182" t="s">
        <v>544</v>
      </c>
      <c r="C54" s="182" t="s">
        <v>749</v>
      </c>
      <c r="D54" s="187">
        <v>38537</v>
      </c>
      <c r="E54" s="165" t="s">
        <v>76</v>
      </c>
      <c r="F54" s="165" t="s">
        <v>28</v>
      </c>
      <c r="G54" s="172">
        <v>188</v>
      </c>
      <c r="H54" s="168">
        <v>88.8</v>
      </c>
      <c r="I54" s="165">
        <v>249</v>
      </c>
      <c r="J54" s="165">
        <v>307</v>
      </c>
      <c r="K54" s="165">
        <v>324</v>
      </c>
      <c r="L54" s="165">
        <v>318</v>
      </c>
      <c r="M54" s="169">
        <v>58</v>
      </c>
      <c r="N54" s="169">
        <v>75</v>
      </c>
      <c r="O54" s="169">
        <v>69</v>
      </c>
      <c r="P54" s="173">
        <v>1.2270000000000001</v>
      </c>
      <c r="Q54" s="173">
        <v>1.9790000000000001</v>
      </c>
      <c r="R54" s="173">
        <v>3.2669999999999999</v>
      </c>
      <c r="S54" s="173">
        <v>1.1990000000000001</v>
      </c>
      <c r="T54" s="173">
        <v>1.978</v>
      </c>
      <c r="U54" s="173">
        <v>3.2629999999999999</v>
      </c>
      <c r="V54" s="173">
        <v>1.2110000000000001</v>
      </c>
      <c r="W54" s="173">
        <v>1.9570000000000001</v>
      </c>
      <c r="X54" s="173">
        <v>3.2309999999999999</v>
      </c>
      <c r="Y54" s="174">
        <v>1.1990000000000001</v>
      </c>
      <c r="Z54" s="174">
        <v>1.9570000000000001</v>
      </c>
      <c r="AA54" s="174">
        <v>3.2309999999999999</v>
      </c>
      <c r="AB54" s="173">
        <v>8.8580000000000005</v>
      </c>
      <c r="AC54" s="173">
        <v>8.5609999999999999</v>
      </c>
      <c r="AD54" s="173"/>
      <c r="AE54" s="174">
        <v>8.5609999999999999</v>
      </c>
      <c r="AF54" s="287">
        <v>20.05</v>
      </c>
      <c r="AG54" s="170">
        <v>640</v>
      </c>
    </row>
    <row r="55" spans="1:33" x14ac:dyDescent="0.35">
      <c r="A55" s="182">
        <v>653</v>
      </c>
      <c r="B55" s="182" t="s">
        <v>372</v>
      </c>
      <c r="C55" s="182" t="s">
        <v>750</v>
      </c>
      <c r="D55" s="187">
        <v>39060</v>
      </c>
      <c r="E55" s="165" t="s">
        <v>76</v>
      </c>
      <c r="F55" s="165" t="s">
        <v>29</v>
      </c>
      <c r="G55" s="172">
        <v>188</v>
      </c>
      <c r="H55" s="168">
        <v>88.2</v>
      </c>
      <c r="I55" s="165">
        <v>247</v>
      </c>
      <c r="J55" s="165">
        <v>309</v>
      </c>
      <c r="K55" s="165">
        <v>325</v>
      </c>
      <c r="L55" s="165">
        <v>314</v>
      </c>
      <c r="M55" s="169">
        <v>62</v>
      </c>
      <c r="N55" s="169">
        <v>78</v>
      </c>
      <c r="O55" s="169">
        <v>67</v>
      </c>
      <c r="P55" s="173">
        <v>1</v>
      </c>
      <c r="Q55" s="173">
        <v>1.758</v>
      </c>
      <c r="R55" s="173">
        <v>3.0459999999999998</v>
      </c>
      <c r="S55" s="173">
        <v>1.24</v>
      </c>
      <c r="T55" s="173">
        <v>1.9990000000000001</v>
      </c>
      <c r="U55" s="173">
        <v>3.2959999999999998</v>
      </c>
      <c r="V55" s="173">
        <v>1.0209999999999999</v>
      </c>
      <c r="W55" s="173">
        <v>1.786</v>
      </c>
      <c r="X55" s="173">
        <v>3.0760000000000001</v>
      </c>
      <c r="Y55" s="174">
        <v>1</v>
      </c>
      <c r="Z55" s="174">
        <v>1.758</v>
      </c>
      <c r="AA55" s="174">
        <v>3.0459999999999998</v>
      </c>
      <c r="AB55" s="173">
        <v>8.766</v>
      </c>
      <c r="AC55" s="173">
        <v>8.6620000000000008</v>
      </c>
      <c r="AD55" s="173">
        <v>8.9909999999999997</v>
      </c>
      <c r="AE55" s="174">
        <v>8.6620000000000008</v>
      </c>
      <c r="AF55" s="287">
        <v>19.03</v>
      </c>
      <c r="AG55" s="170">
        <v>400</v>
      </c>
    </row>
    <row r="56" spans="1:33" x14ac:dyDescent="0.35">
      <c r="A56" s="182">
        <v>654</v>
      </c>
      <c r="B56" s="182" t="s">
        <v>751</v>
      </c>
      <c r="C56" s="182" t="s">
        <v>752</v>
      </c>
      <c r="D56" s="187">
        <v>39289</v>
      </c>
      <c r="E56" s="165" t="s">
        <v>76</v>
      </c>
      <c r="F56" s="165" t="s">
        <v>28</v>
      </c>
      <c r="G56" s="172">
        <v>183.4</v>
      </c>
      <c r="H56" s="168">
        <v>68.5</v>
      </c>
      <c r="I56" s="165">
        <v>239</v>
      </c>
      <c r="J56" s="165">
        <v>304</v>
      </c>
      <c r="K56" s="165">
        <v>313</v>
      </c>
      <c r="L56" s="165">
        <v>301</v>
      </c>
      <c r="M56" s="169">
        <v>65</v>
      </c>
      <c r="N56" s="169">
        <v>74</v>
      </c>
      <c r="O56" s="169">
        <v>62</v>
      </c>
      <c r="P56" s="173">
        <v>1.161</v>
      </c>
      <c r="Q56" s="173">
        <v>1.901</v>
      </c>
      <c r="R56" s="173">
        <v>3.2320000000000002</v>
      </c>
      <c r="S56" s="173">
        <v>1.137</v>
      </c>
      <c r="T56" s="173">
        <v>1.8740000000000001</v>
      </c>
      <c r="U56" s="173">
        <v>3.1909999999999998</v>
      </c>
      <c r="V56" s="173">
        <v>1.131</v>
      </c>
      <c r="W56" s="173">
        <v>1.879</v>
      </c>
      <c r="X56" s="173">
        <v>3.1930000000000001</v>
      </c>
      <c r="Y56" s="174">
        <v>1.131</v>
      </c>
      <c r="Z56" s="174">
        <v>1.8740000000000001</v>
      </c>
      <c r="AA56" s="174">
        <v>3.1909999999999998</v>
      </c>
      <c r="AB56" s="173">
        <v>9.0830000000000002</v>
      </c>
      <c r="AC56" s="173">
        <v>8.9670000000000005</v>
      </c>
      <c r="AD56" s="173">
        <v>8.8970000000000002</v>
      </c>
      <c r="AE56" s="174">
        <v>8.8970000000000002</v>
      </c>
      <c r="AF56" s="287">
        <v>19.04</v>
      </c>
      <c r="AG56" s="170">
        <v>440</v>
      </c>
    </row>
    <row r="57" spans="1:33" x14ac:dyDescent="0.35">
      <c r="A57" s="182">
        <v>655</v>
      </c>
      <c r="B57" s="182" t="s">
        <v>753</v>
      </c>
      <c r="C57" s="182" t="s">
        <v>754</v>
      </c>
      <c r="D57" s="187">
        <v>39161</v>
      </c>
      <c r="E57" s="165" t="s">
        <v>76</v>
      </c>
      <c r="F57" s="165" t="s">
        <v>28</v>
      </c>
      <c r="G57" s="172">
        <v>183.4</v>
      </c>
      <c r="H57" s="168">
        <v>76.8</v>
      </c>
      <c r="I57" s="165">
        <v>243</v>
      </c>
      <c r="J57" s="165">
        <v>314</v>
      </c>
      <c r="K57" s="165">
        <v>324</v>
      </c>
      <c r="L57" s="165">
        <v>319</v>
      </c>
      <c r="M57" s="169">
        <v>71</v>
      </c>
      <c r="N57" s="169">
        <v>81</v>
      </c>
      <c r="O57" s="169">
        <v>76</v>
      </c>
      <c r="P57" s="173"/>
      <c r="Q57" s="173"/>
      <c r="R57" s="173"/>
      <c r="S57" s="173">
        <v>1.0960000000000001</v>
      </c>
      <c r="T57" s="173">
        <v>1.804</v>
      </c>
      <c r="U57" s="173">
        <v>3.0110000000000001</v>
      </c>
      <c r="V57" s="173">
        <v>1.085</v>
      </c>
      <c r="W57" s="173">
        <v>1.794</v>
      </c>
      <c r="X57" s="173">
        <v>3.0129999999999999</v>
      </c>
      <c r="Y57" s="174">
        <v>1.085</v>
      </c>
      <c r="Z57" s="174">
        <v>1.794</v>
      </c>
      <c r="AA57" s="174">
        <v>3.0110000000000001</v>
      </c>
      <c r="AB57" s="173">
        <v>8.5419999999999998</v>
      </c>
      <c r="AC57" s="173">
        <v>8.56</v>
      </c>
      <c r="AD57" s="173">
        <v>8.8420000000000005</v>
      </c>
      <c r="AE57" s="174">
        <v>8.5419999999999998</v>
      </c>
      <c r="AF57" s="287">
        <v>21.03</v>
      </c>
      <c r="AG57" s="170">
        <v>880</v>
      </c>
    </row>
    <row r="58" spans="1:33" x14ac:dyDescent="0.35">
      <c r="A58" s="182">
        <v>656</v>
      </c>
      <c r="B58" s="182" t="s">
        <v>228</v>
      </c>
      <c r="C58" s="182" t="s">
        <v>755</v>
      </c>
      <c r="D58" s="187">
        <v>39126</v>
      </c>
      <c r="E58" s="165" t="s">
        <v>76</v>
      </c>
      <c r="F58" s="165" t="s">
        <v>61</v>
      </c>
      <c r="G58" s="172">
        <v>180.6</v>
      </c>
      <c r="H58" s="168">
        <v>65.400000000000006</v>
      </c>
      <c r="I58" s="165">
        <v>236</v>
      </c>
      <c r="J58" s="165">
        <v>299</v>
      </c>
      <c r="K58" s="165">
        <v>303</v>
      </c>
      <c r="L58" s="165">
        <v>313</v>
      </c>
      <c r="M58" s="169">
        <v>63</v>
      </c>
      <c r="N58" s="169">
        <v>67</v>
      </c>
      <c r="O58" s="169">
        <v>77</v>
      </c>
      <c r="P58" s="173">
        <v>1.194</v>
      </c>
      <c r="Q58" s="173">
        <v>1.9339999999999999</v>
      </c>
      <c r="R58" s="173">
        <v>3.2</v>
      </c>
      <c r="S58" s="173">
        <v>1.1910000000000001</v>
      </c>
      <c r="T58" s="173">
        <v>1.9330000000000001</v>
      </c>
      <c r="U58" s="173">
        <v>3.2280000000000002</v>
      </c>
      <c r="V58" s="173">
        <v>1.1859999999999999</v>
      </c>
      <c r="W58" s="173">
        <v>1.923</v>
      </c>
      <c r="X58" s="173">
        <v>3.22</v>
      </c>
      <c r="Y58" s="174">
        <v>1.1859999999999999</v>
      </c>
      <c r="Z58" s="174">
        <v>1.923</v>
      </c>
      <c r="AA58" s="174">
        <v>3.2</v>
      </c>
      <c r="AB58" s="173">
        <v>9.2460000000000004</v>
      </c>
      <c r="AC58" s="173">
        <v>9.1660000000000004</v>
      </c>
      <c r="AD58" s="173">
        <v>9.1709999999999994</v>
      </c>
      <c r="AE58" s="174">
        <v>9.1660000000000004</v>
      </c>
      <c r="AF58" s="287">
        <v>20.02</v>
      </c>
      <c r="AG58" s="170">
        <v>520</v>
      </c>
    </row>
    <row r="59" spans="1:33" x14ac:dyDescent="0.35">
      <c r="A59" s="182">
        <v>657</v>
      </c>
      <c r="B59" s="182" t="s">
        <v>447</v>
      </c>
      <c r="C59" s="182" t="s">
        <v>439</v>
      </c>
      <c r="D59" s="187">
        <v>39156</v>
      </c>
      <c r="E59" s="165" t="s">
        <v>76</v>
      </c>
      <c r="F59" s="165" t="s">
        <v>33</v>
      </c>
      <c r="G59" s="172">
        <v>185.5</v>
      </c>
      <c r="H59" s="168">
        <v>76.099999999999994</v>
      </c>
      <c r="I59" s="165">
        <v>240</v>
      </c>
      <c r="J59" s="165">
        <v>301</v>
      </c>
      <c r="K59" s="165">
        <v>310</v>
      </c>
      <c r="L59" s="165">
        <v>308</v>
      </c>
      <c r="M59" s="169">
        <v>61</v>
      </c>
      <c r="N59" s="169">
        <v>70</v>
      </c>
      <c r="O59" s="169">
        <v>68</v>
      </c>
      <c r="P59" s="173">
        <v>1.3160000000000001</v>
      </c>
      <c r="Q59" s="173">
        <v>2.0760000000000001</v>
      </c>
      <c r="R59" s="173">
        <v>3.3250000000000002</v>
      </c>
      <c r="S59" s="173">
        <v>1.256</v>
      </c>
      <c r="T59" s="173">
        <v>1.9930000000000001</v>
      </c>
      <c r="U59" s="173">
        <v>3.2480000000000002</v>
      </c>
      <c r="V59" s="173">
        <v>1.5760000000000001</v>
      </c>
      <c r="W59" s="173">
        <v>2.3220000000000001</v>
      </c>
      <c r="X59" s="173">
        <v>3.5859999999999999</v>
      </c>
      <c r="Y59" s="174">
        <v>1.256</v>
      </c>
      <c r="Z59" s="174">
        <v>1.9930000000000001</v>
      </c>
      <c r="AA59" s="174">
        <v>3.2480000000000002</v>
      </c>
      <c r="AB59" s="173">
        <v>9.7289999999999992</v>
      </c>
      <c r="AC59" s="173">
        <v>9.5039999999999996</v>
      </c>
      <c r="AD59" s="173">
        <v>9.4450000000000003</v>
      </c>
      <c r="AE59" s="174">
        <v>9.4450000000000003</v>
      </c>
      <c r="AF59" s="287">
        <v>19.03</v>
      </c>
      <c r="AG59" s="170">
        <v>400</v>
      </c>
    </row>
    <row r="60" spans="1:33" x14ac:dyDescent="0.35">
      <c r="A60" s="182">
        <v>658</v>
      </c>
      <c r="B60" s="182" t="s">
        <v>756</v>
      </c>
      <c r="C60" s="182" t="s">
        <v>757</v>
      </c>
      <c r="D60" s="187">
        <v>39265</v>
      </c>
      <c r="E60" s="165" t="s">
        <v>76</v>
      </c>
      <c r="F60" s="165" t="s">
        <v>34</v>
      </c>
      <c r="G60" s="172">
        <v>200.9</v>
      </c>
      <c r="H60" s="168">
        <v>83.3</v>
      </c>
      <c r="I60" s="165">
        <v>263</v>
      </c>
      <c r="J60" s="165">
        <v>323</v>
      </c>
      <c r="K60" s="165">
        <v>328</v>
      </c>
      <c r="L60" s="165">
        <v>334</v>
      </c>
      <c r="M60" s="169">
        <v>60</v>
      </c>
      <c r="N60" s="169">
        <v>65</v>
      </c>
      <c r="O60" s="169">
        <v>71</v>
      </c>
      <c r="P60" s="173">
        <v>1.079</v>
      </c>
      <c r="Q60" s="173">
        <v>1.897</v>
      </c>
      <c r="R60" s="173">
        <v>3.3050000000000002</v>
      </c>
      <c r="S60" s="173">
        <v>1.2549999999999999</v>
      </c>
      <c r="T60" s="173">
        <v>2.069</v>
      </c>
      <c r="U60" s="173">
        <v>3.4460000000000002</v>
      </c>
      <c r="V60" s="173">
        <v>1.222</v>
      </c>
      <c r="W60" s="173">
        <v>2.0339999999999998</v>
      </c>
      <c r="X60" s="173">
        <v>3.4140000000000001</v>
      </c>
      <c r="Y60" s="174">
        <v>1.079</v>
      </c>
      <c r="Z60" s="174">
        <v>1.897</v>
      </c>
      <c r="AA60" s="174">
        <v>3.3050000000000002</v>
      </c>
      <c r="AB60" s="173">
        <v>9.3079999999999998</v>
      </c>
      <c r="AC60" s="173">
        <v>9.42</v>
      </c>
      <c r="AD60" s="173">
        <v>9.5289999999999999</v>
      </c>
      <c r="AE60" s="174">
        <v>9.3079999999999998</v>
      </c>
      <c r="AF60" s="287">
        <v>18.03</v>
      </c>
      <c r="AG60" s="170">
        <v>280</v>
      </c>
    </row>
    <row r="61" spans="1:33" x14ac:dyDescent="0.35">
      <c r="A61" s="182">
        <v>659</v>
      </c>
      <c r="B61" s="182" t="s">
        <v>758</v>
      </c>
      <c r="C61" s="182" t="s">
        <v>759</v>
      </c>
      <c r="D61" s="187">
        <v>38057</v>
      </c>
      <c r="E61" s="165" t="s">
        <v>76</v>
      </c>
      <c r="F61" s="165" t="s">
        <v>35</v>
      </c>
      <c r="G61" s="172">
        <v>179</v>
      </c>
      <c r="H61" s="168">
        <v>64.7</v>
      </c>
      <c r="I61" s="165">
        <v>231</v>
      </c>
      <c r="J61" s="165">
        <v>299</v>
      </c>
      <c r="K61" s="165">
        <v>308</v>
      </c>
      <c r="L61" s="165">
        <v>299</v>
      </c>
      <c r="M61" s="169">
        <v>68</v>
      </c>
      <c r="N61" s="169">
        <v>77</v>
      </c>
      <c r="O61" s="169">
        <v>68</v>
      </c>
      <c r="P61" s="173">
        <v>1.5620000000000001</v>
      </c>
      <c r="Q61" s="173">
        <v>2.27</v>
      </c>
      <c r="R61" s="173">
        <v>3.464</v>
      </c>
      <c r="S61" s="173"/>
      <c r="T61" s="173"/>
      <c r="U61" s="173"/>
      <c r="V61" s="173">
        <v>1.115</v>
      </c>
      <c r="W61" s="173">
        <v>1.819</v>
      </c>
      <c r="X61" s="173">
        <v>3.0070000000000001</v>
      </c>
      <c r="Y61" s="174">
        <v>1.115</v>
      </c>
      <c r="Z61" s="174">
        <v>1.819</v>
      </c>
      <c r="AA61" s="174">
        <v>3.0070000000000001</v>
      </c>
      <c r="AB61" s="173">
        <v>8.1579999999999995</v>
      </c>
      <c r="AC61" s="173">
        <v>8.1859999999999999</v>
      </c>
      <c r="AD61" s="173">
        <v>8.01</v>
      </c>
      <c r="AE61" s="174">
        <v>8.01</v>
      </c>
      <c r="AF61" s="287">
        <v>20.079999999999998</v>
      </c>
      <c r="AG61" s="170">
        <v>760</v>
      </c>
    </row>
    <row r="62" spans="1:33" x14ac:dyDescent="0.35">
      <c r="A62" s="182">
        <v>660</v>
      </c>
      <c r="B62" s="182" t="s">
        <v>760</v>
      </c>
      <c r="C62" s="182" t="s">
        <v>761</v>
      </c>
      <c r="D62" s="187">
        <v>39422</v>
      </c>
      <c r="E62" s="165" t="s">
        <v>76</v>
      </c>
      <c r="F62" s="165" t="s">
        <v>33</v>
      </c>
      <c r="G62" s="172">
        <v>177.3</v>
      </c>
      <c r="H62" s="168">
        <v>74.599999999999994</v>
      </c>
      <c r="I62" s="165">
        <v>234</v>
      </c>
      <c r="J62" s="165">
        <v>288</v>
      </c>
      <c r="K62" s="165">
        <v>304</v>
      </c>
      <c r="L62" s="165">
        <v>281</v>
      </c>
      <c r="M62" s="169">
        <v>54</v>
      </c>
      <c r="N62" s="169">
        <v>70</v>
      </c>
      <c r="O62" s="169">
        <v>47</v>
      </c>
      <c r="P62" s="173">
        <v>2.0169999999999999</v>
      </c>
      <c r="Q62" s="173">
        <v>2.7549999999999999</v>
      </c>
      <c r="R62" s="173">
        <v>4.0119999999999996</v>
      </c>
      <c r="S62" s="173">
        <v>1.837</v>
      </c>
      <c r="T62" s="173">
        <v>2.5640000000000001</v>
      </c>
      <c r="U62" s="173">
        <v>3.8109999999999999</v>
      </c>
      <c r="V62" s="173">
        <v>1.22</v>
      </c>
      <c r="W62" s="173">
        <v>1.9470000000000001</v>
      </c>
      <c r="X62" s="173">
        <v>3.19</v>
      </c>
      <c r="Y62" s="174">
        <v>1.22</v>
      </c>
      <c r="Z62" s="174">
        <v>1.9470000000000001</v>
      </c>
      <c r="AA62" s="174">
        <v>3.19</v>
      </c>
      <c r="AB62" s="173">
        <v>8.89</v>
      </c>
      <c r="AC62" s="173">
        <v>8.8620000000000001</v>
      </c>
      <c r="AD62" s="173"/>
      <c r="AE62" s="174">
        <v>8.8620000000000001</v>
      </c>
      <c r="AF62" s="287">
        <v>20.010000000000002</v>
      </c>
      <c r="AG62" s="170">
        <v>480</v>
      </c>
    </row>
    <row r="63" spans="1:33" x14ac:dyDescent="0.35">
      <c r="A63" s="182">
        <v>661</v>
      </c>
      <c r="B63" s="182" t="s">
        <v>148</v>
      </c>
      <c r="C63" s="182" t="s">
        <v>762</v>
      </c>
      <c r="D63" s="187">
        <v>39222</v>
      </c>
      <c r="E63" s="165" t="s">
        <v>76</v>
      </c>
      <c r="F63" s="165" t="s">
        <v>28</v>
      </c>
      <c r="G63" s="172">
        <v>184.3</v>
      </c>
      <c r="H63" s="168">
        <v>67.2</v>
      </c>
      <c r="I63" s="165">
        <v>242</v>
      </c>
      <c r="J63" s="165">
        <v>309</v>
      </c>
      <c r="K63" s="165">
        <v>318</v>
      </c>
      <c r="L63" s="165">
        <v>335</v>
      </c>
      <c r="M63" s="169">
        <v>67</v>
      </c>
      <c r="N63" s="169">
        <v>76</v>
      </c>
      <c r="O63" s="169">
        <v>93</v>
      </c>
      <c r="P63" s="173">
        <v>1.1599999999999999</v>
      </c>
      <c r="Q63" s="173">
        <v>1.8879999999999999</v>
      </c>
      <c r="R63" s="173">
        <v>3.1360000000000001</v>
      </c>
      <c r="S63" s="173">
        <v>1.1120000000000001</v>
      </c>
      <c r="T63" s="173">
        <v>1.845</v>
      </c>
      <c r="U63" s="173">
        <v>3.0910000000000002</v>
      </c>
      <c r="V63" s="173">
        <v>1.1160000000000001</v>
      </c>
      <c r="W63" s="173">
        <v>1.841</v>
      </c>
      <c r="X63" s="173">
        <v>3.0670000000000002</v>
      </c>
      <c r="Y63" s="174">
        <v>1.1120000000000001</v>
      </c>
      <c r="Z63" s="174">
        <v>1.841</v>
      </c>
      <c r="AA63" s="174">
        <v>3.0670000000000002</v>
      </c>
      <c r="AB63" s="173">
        <v>9.1150000000000002</v>
      </c>
      <c r="AC63" s="173">
        <v>9.0139999999999993</v>
      </c>
      <c r="AD63" s="173">
        <v>9.0429999999999993</v>
      </c>
      <c r="AE63" s="174">
        <v>9.0139999999999993</v>
      </c>
      <c r="AF63" s="287">
        <v>20.010000000000002</v>
      </c>
      <c r="AG63" s="170">
        <v>480</v>
      </c>
    </row>
    <row r="64" spans="1:33" x14ac:dyDescent="0.35">
      <c r="A64" s="182">
        <v>662</v>
      </c>
      <c r="B64" s="182" t="s">
        <v>148</v>
      </c>
      <c r="C64" s="182" t="s">
        <v>356</v>
      </c>
      <c r="D64" s="187">
        <v>39185</v>
      </c>
      <c r="E64" s="165" t="s">
        <v>76</v>
      </c>
      <c r="F64" s="165" t="s">
        <v>35</v>
      </c>
      <c r="G64" s="172">
        <v>179.1</v>
      </c>
      <c r="H64" s="168">
        <v>69.400000000000006</v>
      </c>
      <c r="I64" s="165">
        <v>236</v>
      </c>
      <c r="J64" s="165">
        <v>290</v>
      </c>
      <c r="K64" s="165">
        <v>295</v>
      </c>
      <c r="L64" s="165">
        <v>311</v>
      </c>
      <c r="M64" s="169">
        <v>54</v>
      </c>
      <c r="N64" s="169">
        <v>59</v>
      </c>
      <c r="O64" s="169">
        <v>75</v>
      </c>
      <c r="P64" s="173">
        <v>1.171</v>
      </c>
      <c r="Q64" s="173">
        <v>1.895</v>
      </c>
      <c r="R64" s="173">
        <v>3.194</v>
      </c>
      <c r="S64" s="173">
        <v>1.208</v>
      </c>
      <c r="T64" s="173">
        <v>1.946</v>
      </c>
      <c r="U64" s="173">
        <v>3.2170000000000001</v>
      </c>
      <c r="V64" s="173">
        <v>1.1719999999999999</v>
      </c>
      <c r="W64" s="173">
        <v>1.915</v>
      </c>
      <c r="X64" s="173">
        <v>3.1840000000000002</v>
      </c>
      <c r="Y64" s="174">
        <v>1.171</v>
      </c>
      <c r="Z64" s="174">
        <v>1.895</v>
      </c>
      <c r="AA64" s="174">
        <v>3.1840000000000002</v>
      </c>
      <c r="AB64" s="173">
        <v>9.2560000000000002</v>
      </c>
      <c r="AC64" s="173">
        <v>9.1489999999999991</v>
      </c>
      <c r="AD64" s="173">
        <v>9.2319999999999993</v>
      </c>
      <c r="AE64" s="174">
        <v>9.1489999999999991</v>
      </c>
      <c r="AF64" s="287">
        <v>20.02</v>
      </c>
      <c r="AG64" s="170">
        <v>520</v>
      </c>
    </row>
    <row r="65" spans="1:33" x14ac:dyDescent="0.35">
      <c r="A65" s="182">
        <v>663</v>
      </c>
      <c r="B65" s="182" t="s">
        <v>763</v>
      </c>
      <c r="C65" s="182" t="s">
        <v>522</v>
      </c>
      <c r="D65" s="187">
        <v>39148</v>
      </c>
      <c r="E65" s="165" t="s">
        <v>76</v>
      </c>
      <c r="F65" s="165" t="s">
        <v>694</v>
      </c>
      <c r="G65" s="172">
        <v>179.8</v>
      </c>
      <c r="H65" s="168">
        <v>69.7</v>
      </c>
      <c r="I65" s="165">
        <v>238</v>
      </c>
      <c r="J65" s="165">
        <v>305</v>
      </c>
      <c r="K65" s="165">
        <v>316</v>
      </c>
      <c r="L65" s="165">
        <v>304</v>
      </c>
      <c r="M65" s="169">
        <v>67</v>
      </c>
      <c r="N65" s="169">
        <v>78</v>
      </c>
      <c r="O65" s="169">
        <v>66</v>
      </c>
      <c r="P65" s="173">
        <v>1.2130000000000001</v>
      </c>
      <c r="Q65" s="173">
        <v>1.956</v>
      </c>
      <c r="R65" s="173">
        <v>3.2320000000000002</v>
      </c>
      <c r="S65" s="173">
        <v>1.3080000000000001</v>
      </c>
      <c r="T65" s="173">
        <v>2.0339999999999998</v>
      </c>
      <c r="U65" s="173">
        <v>3.3439999999999999</v>
      </c>
      <c r="V65" s="173">
        <v>1.2330000000000001</v>
      </c>
      <c r="W65" s="173">
        <v>1.9850000000000001</v>
      </c>
      <c r="X65" s="173">
        <v>3.2490000000000001</v>
      </c>
      <c r="Y65" s="174">
        <v>1.2130000000000001</v>
      </c>
      <c r="Z65" s="174">
        <v>1.956</v>
      </c>
      <c r="AA65" s="174">
        <v>3.2320000000000002</v>
      </c>
      <c r="AB65" s="173">
        <v>8.5399999999999991</v>
      </c>
      <c r="AC65" s="173">
        <v>8.43</v>
      </c>
      <c r="AD65" s="173">
        <v>8.49</v>
      </c>
      <c r="AE65" s="174">
        <v>8.43</v>
      </c>
      <c r="AF65" s="287">
        <v>20.079999999999998</v>
      </c>
      <c r="AG65" s="170">
        <v>760</v>
      </c>
    </row>
    <row r="66" spans="1:33" x14ac:dyDescent="0.35">
      <c r="A66" s="182">
        <v>664</v>
      </c>
      <c r="B66" s="182" t="s">
        <v>764</v>
      </c>
      <c r="C66" s="182" t="s">
        <v>765</v>
      </c>
      <c r="D66" s="187">
        <v>39393</v>
      </c>
      <c r="E66" s="165" t="s">
        <v>76</v>
      </c>
      <c r="F66" s="165" t="s">
        <v>694</v>
      </c>
      <c r="G66" s="172">
        <v>177</v>
      </c>
      <c r="H66" s="168">
        <v>62</v>
      </c>
      <c r="I66" s="165">
        <v>227</v>
      </c>
      <c r="J66" s="165">
        <v>291</v>
      </c>
      <c r="K66" s="165">
        <v>301</v>
      </c>
      <c r="L66" s="165">
        <v>314</v>
      </c>
      <c r="M66" s="169">
        <v>64</v>
      </c>
      <c r="N66" s="169">
        <v>74</v>
      </c>
      <c r="O66" s="169">
        <v>87</v>
      </c>
      <c r="P66" s="173">
        <v>1.1990000000000001</v>
      </c>
      <c r="Q66" s="173">
        <v>1.905</v>
      </c>
      <c r="R66" s="173">
        <v>3.1120000000000001</v>
      </c>
      <c r="S66" s="173">
        <v>1.284</v>
      </c>
      <c r="T66" s="173">
        <v>1.9910000000000001</v>
      </c>
      <c r="U66" s="173">
        <v>3.177</v>
      </c>
      <c r="V66" s="173"/>
      <c r="W66" s="173"/>
      <c r="X66" s="173"/>
      <c r="Y66" s="174">
        <v>1.1990000000000001</v>
      </c>
      <c r="Z66" s="174">
        <v>1.905</v>
      </c>
      <c r="AA66" s="174">
        <v>3.1120000000000001</v>
      </c>
      <c r="AB66" s="173">
        <v>8.5180000000000007</v>
      </c>
      <c r="AC66" s="173">
        <v>9.2159999999999993</v>
      </c>
      <c r="AD66" s="173">
        <v>9.4629999999999992</v>
      </c>
      <c r="AE66" s="174">
        <v>8.5180000000000007</v>
      </c>
      <c r="AF66" s="287">
        <v>20.079999999999998</v>
      </c>
      <c r="AG66" s="170">
        <v>760</v>
      </c>
    </row>
    <row r="67" spans="1:33" x14ac:dyDescent="0.35">
      <c r="A67" s="182">
        <v>665</v>
      </c>
      <c r="B67" s="182" t="s">
        <v>246</v>
      </c>
      <c r="C67" s="182" t="s">
        <v>766</v>
      </c>
      <c r="D67" s="187">
        <v>39350</v>
      </c>
      <c r="E67" s="165" t="s">
        <v>76</v>
      </c>
      <c r="F67" s="165" t="s">
        <v>37</v>
      </c>
      <c r="G67" s="172">
        <v>192.9</v>
      </c>
      <c r="H67" s="168">
        <v>78.8</v>
      </c>
      <c r="I67" s="165">
        <v>252</v>
      </c>
      <c r="J67" s="165">
        <v>299</v>
      </c>
      <c r="K67" s="165">
        <v>315</v>
      </c>
      <c r="L67" s="165">
        <v>316</v>
      </c>
      <c r="M67" s="169">
        <v>47</v>
      </c>
      <c r="N67" s="169">
        <v>63</v>
      </c>
      <c r="O67" s="169">
        <v>64</v>
      </c>
      <c r="P67" s="173">
        <v>1.093</v>
      </c>
      <c r="Q67" s="173">
        <v>1.8220000000000001</v>
      </c>
      <c r="R67" s="173">
        <v>3.097</v>
      </c>
      <c r="S67" s="173">
        <v>1.119</v>
      </c>
      <c r="T67" s="173">
        <v>1.843</v>
      </c>
      <c r="U67" s="173">
        <v>3.0840000000000001</v>
      </c>
      <c r="V67" s="173">
        <v>1.1200000000000001</v>
      </c>
      <c r="W67" s="173">
        <v>1.859</v>
      </c>
      <c r="X67" s="173">
        <v>3.153</v>
      </c>
      <c r="Y67" s="174">
        <v>1.093</v>
      </c>
      <c r="Z67" s="174">
        <v>1.8220000000000001</v>
      </c>
      <c r="AA67" s="174">
        <v>3.0840000000000001</v>
      </c>
      <c r="AB67" s="173">
        <v>9.4139999999999997</v>
      </c>
      <c r="AC67" s="173">
        <v>9.3049999999999997</v>
      </c>
      <c r="AD67" s="173">
        <v>9.4710000000000001</v>
      </c>
      <c r="AE67" s="174">
        <v>9.3049999999999997</v>
      </c>
      <c r="AF67" s="287">
        <v>19.010000000000002</v>
      </c>
      <c r="AG67" s="170">
        <v>320</v>
      </c>
    </row>
    <row r="68" spans="1:33" x14ac:dyDescent="0.35">
      <c r="A68" s="182">
        <v>666</v>
      </c>
      <c r="B68" s="182" t="s">
        <v>767</v>
      </c>
      <c r="C68" s="182" t="s">
        <v>768</v>
      </c>
      <c r="D68" s="187">
        <v>38783</v>
      </c>
      <c r="E68" s="165" t="s">
        <v>76</v>
      </c>
      <c r="F68" s="165" t="s">
        <v>35</v>
      </c>
      <c r="G68" s="172">
        <v>179.4</v>
      </c>
      <c r="H68" s="168">
        <v>74</v>
      </c>
      <c r="I68" s="165">
        <v>231</v>
      </c>
      <c r="J68" s="165">
        <v>304</v>
      </c>
      <c r="K68" s="165">
        <v>315</v>
      </c>
      <c r="L68" s="165">
        <v>308</v>
      </c>
      <c r="M68" s="169">
        <v>73</v>
      </c>
      <c r="N68" s="169">
        <v>84</v>
      </c>
      <c r="O68" s="169">
        <v>77</v>
      </c>
      <c r="P68" s="173">
        <v>1.2430000000000001</v>
      </c>
      <c r="Q68" s="173">
        <v>1.94</v>
      </c>
      <c r="R68" s="173">
        <v>3.1030000000000002</v>
      </c>
      <c r="S68" s="173">
        <v>1.169</v>
      </c>
      <c r="T68" s="173">
        <v>1.853</v>
      </c>
      <c r="U68" s="173">
        <v>3.008</v>
      </c>
      <c r="V68" s="173">
        <v>1.1299999999999999</v>
      </c>
      <c r="W68" s="173">
        <v>1.8029999999999999</v>
      </c>
      <c r="X68" s="173">
        <v>2.9380000000000002</v>
      </c>
      <c r="Y68" s="174">
        <v>1.1299999999999999</v>
      </c>
      <c r="Z68" s="174">
        <v>1.8029999999999999</v>
      </c>
      <c r="AA68" s="174">
        <v>2.9380000000000002</v>
      </c>
      <c r="AB68" s="173">
        <v>9.1989999999999998</v>
      </c>
      <c r="AC68" s="173">
        <v>8.7270000000000003</v>
      </c>
      <c r="AD68" s="173">
        <v>8.5259999999999998</v>
      </c>
      <c r="AE68" s="174">
        <v>8.5259999999999998</v>
      </c>
      <c r="AF68" s="287">
        <v>20.02</v>
      </c>
      <c r="AG68" s="170">
        <v>520</v>
      </c>
    </row>
    <row r="69" spans="1:33" x14ac:dyDescent="0.35">
      <c r="A69" s="182">
        <v>667</v>
      </c>
      <c r="B69" s="182" t="s">
        <v>159</v>
      </c>
      <c r="C69" s="182" t="s">
        <v>769</v>
      </c>
      <c r="D69" s="187">
        <v>38830</v>
      </c>
      <c r="E69" s="165" t="s">
        <v>76</v>
      </c>
      <c r="F69" s="165" t="s">
        <v>34</v>
      </c>
      <c r="G69" s="172">
        <v>192.4</v>
      </c>
      <c r="H69" s="168">
        <v>79.8</v>
      </c>
      <c r="I69" s="165">
        <v>254</v>
      </c>
      <c r="J69" s="165"/>
      <c r="K69" s="165"/>
      <c r="L69" s="165"/>
      <c r="M69" s="169" t="s">
        <v>770</v>
      </c>
      <c r="N69" s="169" t="s">
        <v>770</v>
      </c>
      <c r="O69" s="169" t="s">
        <v>770</v>
      </c>
      <c r="P69" s="173"/>
      <c r="Q69" s="173"/>
      <c r="R69" s="173"/>
      <c r="S69" s="173"/>
      <c r="T69" s="173"/>
      <c r="U69" s="173"/>
      <c r="V69" s="173"/>
      <c r="W69" s="173"/>
      <c r="X69" s="173"/>
      <c r="Y69" s="174" t="s">
        <v>770</v>
      </c>
      <c r="Z69" s="174" t="s">
        <v>770</v>
      </c>
      <c r="AA69" s="174" t="s">
        <v>770</v>
      </c>
      <c r="AB69" s="173"/>
      <c r="AC69" s="173"/>
      <c r="AD69" s="173"/>
      <c r="AE69" s="174" t="s">
        <v>770</v>
      </c>
      <c r="AF69" s="287"/>
      <c r="AG69" s="170"/>
    </row>
    <row r="70" spans="1:33" x14ac:dyDescent="0.35">
      <c r="A70" s="182">
        <v>668</v>
      </c>
      <c r="B70" s="182" t="s">
        <v>445</v>
      </c>
      <c r="C70" s="182" t="s">
        <v>771</v>
      </c>
      <c r="D70" s="187">
        <v>38393</v>
      </c>
      <c r="E70" s="165" t="s">
        <v>76</v>
      </c>
      <c r="F70" s="165" t="s">
        <v>28</v>
      </c>
      <c r="G70" s="172">
        <v>187.5</v>
      </c>
      <c r="H70" s="168">
        <v>74.099999999999994</v>
      </c>
      <c r="I70" s="165">
        <v>239</v>
      </c>
      <c r="J70" s="165">
        <v>309</v>
      </c>
      <c r="K70" s="165">
        <v>323</v>
      </c>
      <c r="L70" s="165"/>
      <c r="M70" s="169">
        <v>70</v>
      </c>
      <c r="N70" s="169">
        <v>84</v>
      </c>
      <c r="O70" s="169" t="s">
        <v>770</v>
      </c>
      <c r="P70" s="173">
        <v>1.036</v>
      </c>
      <c r="Q70" s="173">
        <v>1.778</v>
      </c>
      <c r="R70" s="173">
        <v>3.0670000000000002</v>
      </c>
      <c r="S70" s="173">
        <v>1.242</v>
      </c>
      <c r="T70" s="173">
        <v>1.9410000000000001</v>
      </c>
      <c r="U70" s="173">
        <v>3.2229999999999999</v>
      </c>
      <c r="V70" s="173">
        <v>1.284</v>
      </c>
      <c r="W70" s="173">
        <v>2.0379999999999998</v>
      </c>
      <c r="X70" s="173">
        <v>3.3479999999999999</v>
      </c>
      <c r="Y70" s="174">
        <v>1.036</v>
      </c>
      <c r="Z70" s="174">
        <v>1.778</v>
      </c>
      <c r="AA70" s="174">
        <v>3.0670000000000002</v>
      </c>
      <c r="AB70" s="173">
        <v>9.4290000000000003</v>
      </c>
      <c r="AC70" s="173">
        <v>9.218</v>
      </c>
      <c r="AD70" s="173">
        <v>8.9239999999999995</v>
      </c>
      <c r="AE70" s="174">
        <v>8.9239999999999995</v>
      </c>
      <c r="AF70" s="287">
        <v>20.059999999999999</v>
      </c>
      <c r="AG70" s="170">
        <v>680</v>
      </c>
    </row>
    <row r="71" spans="1:33" x14ac:dyDescent="0.35">
      <c r="A71" s="182">
        <v>669</v>
      </c>
      <c r="B71" s="182" t="s">
        <v>772</v>
      </c>
      <c r="C71" s="182" t="s">
        <v>773</v>
      </c>
      <c r="D71" s="187">
        <v>38534</v>
      </c>
      <c r="E71" s="165" t="s">
        <v>76</v>
      </c>
      <c r="F71" s="165" t="s">
        <v>37</v>
      </c>
      <c r="G71" s="172">
        <v>193.7</v>
      </c>
      <c r="H71" s="168">
        <v>89.2</v>
      </c>
      <c r="I71" s="165">
        <v>258</v>
      </c>
      <c r="J71" s="165">
        <v>317</v>
      </c>
      <c r="K71" s="165">
        <v>323</v>
      </c>
      <c r="L71" s="165">
        <v>339</v>
      </c>
      <c r="M71" s="169">
        <v>59</v>
      </c>
      <c r="N71" s="169">
        <v>65</v>
      </c>
      <c r="O71" s="169">
        <v>81</v>
      </c>
      <c r="P71" s="173">
        <v>1.851</v>
      </c>
      <c r="Q71" s="173">
        <v>2.5739999999999998</v>
      </c>
      <c r="R71" s="173">
        <v>3.8</v>
      </c>
      <c r="S71" s="173">
        <v>1.0309999999999999</v>
      </c>
      <c r="T71" s="173">
        <v>1.744</v>
      </c>
      <c r="U71" s="173">
        <v>2.97</v>
      </c>
      <c r="V71" s="173">
        <v>1.0209999999999999</v>
      </c>
      <c r="W71" s="173">
        <v>1.742</v>
      </c>
      <c r="X71" s="173">
        <v>2.9580000000000002</v>
      </c>
      <c r="Y71" s="174">
        <v>1.0209999999999999</v>
      </c>
      <c r="Z71" s="174">
        <v>1.742</v>
      </c>
      <c r="AA71" s="174">
        <v>2.9580000000000002</v>
      </c>
      <c r="AB71" s="173">
        <v>8.7070000000000007</v>
      </c>
      <c r="AC71" s="173">
        <v>8.7989999999999995</v>
      </c>
      <c r="AD71" s="173"/>
      <c r="AE71" s="174">
        <v>8.7070000000000007</v>
      </c>
      <c r="AF71" s="287">
        <v>20.04</v>
      </c>
      <c r="AG71" s="170">
        <v>600</v>
      </c>
    </row>
    <row r="72" spans="1:33" x14ac:dyDescent="0.35">
      <c r="A72" s="182">
        <v>670</v>
      </c>
      <c r="B72" s="182" t="s">
        <v>774</v>
      </c>
      <c r="C72" s="182" t="s">
        <v>338</v>
      </c>
      <c r="D72" s="187">
        <v>38690</v>
      </c>
      <c r="E72" s="165" t="s">
        <v>76</v>
      </c>
      <c r="F72" s="165" t="s">
        <v>694</v>
      </c>
      <c r="G72" s="172">
        <v>181.3</v>
      </c>
      <c r="H72" s="168">
        <v>73.400000000000006</v>
      </c>
      <c r="I72" s="165">
        <v>238</v>
      </c>
      <c r="J72" s="165">
        <v>307</v>
      </c>
      <c r="K72" s="165">
        <v>311</v>
      </c>
      <c r="L72" s="165">
        <v>312</v>
      </c>
      <c r="M72" s="169">
        <v>69</v>
      </c>
      <c r="N72" s="169">
        <v>73</v>
      </c>
      <c r="O72" s="169">
        <v>74</v>
      </c>
      <c r="P72" s="173">
        <v>1.286</v>
      </c>
      <c r="Q72" s="173">
        <v>1.962</v>
      </c>
      <c r="R72" s="173">
        <v>3.0950000000000002</v>
      </c>
      <c r="S72" s="173">
        <v>1.36</v>
      </c>
      <c r="T72" s="173">
        <v>2.032</v>
      </c>
      <c r="U72" s="173">
        <v>3.1890000000000001</v>
      </c>
      <c r="V72" s="173">
        <v>1.2869999999999999</v>
      </c>
      <c r="W72" s="173">
        <v>1.952</v>
      </c>
      <c r="X72" s="173">
        <v>3.0939999999999999</v>
      </c>
      <c r="Y72" s="174">
        <v>1.286</v>
      </c>
      <c r="Z72" s="174">
        <v>1.952</v>
      </c>
      <c r="AA72" s="174">
        <v>3.0939999999999999</v>
      </c>
      <c r="AB72" s="173">
        <v>8.452</v>
      </c>
      <c r="AC72" s="173">
        <v>20.748000000000001</v>
      </c>
      <c r="AD72" s="173"/>
      <c r="AE72" s="174">
        <v>8.452</v>
      </c>
      <c r="AF72" s="287">
        <v>21.05</v>
      </c>
      <c r="AG72" s="170">
        <v>960</v>
      </c>
    </row>
    <row r="73" spans="1:33" hidden="1" x14ac:dyDescent="0.35">
      <c r="A73" s="182"/>
      <c r="B73" s="182"/>
      <c r="C73" s="182"/>
      <c r="D73" s="187"/>
      <c r="E73" s="165"/>
      <c r="F73" s="165"/>
      <c r="G73" s="172"/>
      <c r="H73" s="168"/>
      <c r="I73" s="165"/>
      <c r="J73" s="165"/>
      <c r="K73" s="165"/>
      <c r="L73" s="165"/>
      <c r="M73" s="169"/>
      <c r="N73" s="169"/>
      <c r="O73" s="169"/>
      <c r="P73" s="173"/>
      <c r="Q73" s="173"/>
      <c r="R73" s="173"/>
      <c r="S73" s="173"/>
      <c r="T73" s="173"/>
      <c r="U73" s="173"/>
      <c r="V73" s="173"/>
      <c r="W73" s="173"/>
      <c r="X73" s="173"/>
      <c r="Y73" s="174"/>
      <c r="Z73" s="174"/>
      <c r="AA73" s="174"/>
      <c r="AB73" s="173"/>
      <c r="AC73" s="173"/>
      <c r="AD73" s="173"/>
      <c r="AE73" s="174"/>
      <c r="AF73" s="287"/>
      <c r="AG73" s="170"/>
    </row>
    <row r="74" spans="1:33" hidden="1" x14ac:dyDescent="0.35">
      <c r="A74" s="182"/>
      <c r="B74" s="182"/>
      <c r="C74" s="182"/>
      <c r="D74" s="187"/>
      <c r="E74" s="165"/>
      <c r="F74" s="165"/>
      <c r="G74" s="172"/>
      <c r="H74" s="168"/>
      <c r="I74" s="165"/>
      <c r="J74" s="165"/>
      <c r="K74" s="165"/>
      <c r="L74" s="165"/>
      <c r="M74" s="169"/>
      <c r="N74" s="169"/>
      <c r="O74" s="169"/>
      <c r="P74" s="173"/>
      <c r="Q74" s="173"/>
      <c r="R74" s="173"/>
      <c r="S74" s="173"/>
      <c r="T74" s="173"/>
      <c r="U74" s="173"/>
      <c r="V74" s="173"/>
      <c r="W74" s="173"/>
      <c r="X74" s="173"/>
      <c r="Y74" s="174"/>
      <c r="Z74" s="174"/>
      <c r="AA74" s="174"/>
      <c r="AB74" s="173"/>
      <c r="AC74" s="173"/>
      <c r="AD74" s="173"/>
      <c r="AE74" s="174"/>
      <c r="AF74" s="287"/>
      <c r="AG74" s="170"/>
    </row>
    <row r="75" spans="1:33" hidden="1" x14ac:dyDescent="0.35">
      <c r="A75" s="182"/>
      <c r="B75" s="182"/>
      <c r="C75" s="182"/>
      <c r="D75" s="187"/>
      <c r="E75" s="165"/>
      <c r="F75" s="165"/>
      <c r="G75" s="172"/>
      <c r="H75" s="168"/>
      <c r="I75" s="165"/>
      <c r="J75" s="165"/>
      <c r="K75" s="165"/>
      <c r="L75" s="165"/>
      <c r="M75" s="169"/>
      <c r="N75" s="169"/>
      <c r="O75" s="169"/>
      <c r="P75" s="173"/>
      <c r="Q75" s="173"/>
      <c r="R75" s="173"/>
      <c r="S75" s="173"/>
      <c r="T75" s="173"/>
      <c r="U75" s="173"/>
      <c r="V75" s="173"/>
      <c r="W75" s="173"/>
      <c r="X75" s="173"/>
      <c r="Y75" s="174"/>
      <c r="Z75" s="174"/>
      <c r="AA75" s="174"/>
      <c r="AB75" s="173"/>
      <c r="AC75" s="173"/>
      <c r="AD75" s="173"/>
      <c r="AE75" s="174"/>
      <c r="AF75" s="287"/>
      <c r="AG75" s="170"/>
    </row>
    <row r="76" spans="1:33" hidden="1" x14ac:dyDescent="0.35">
      <c r="A76" s="182"/>
      <c r="B76" s="182"/>
      <c r="C76" s="182"/>
      <c r="D76" s="187"/>
      <c r="E76" s="165"/>
      <c r="F76" s="165"/>
      <c r="G76" s="172"/>
      <c r="H76" s="168"/>
      <c r="I76" s="165"/>
      <c r="J76" s="165"/>
      <c r="K76" s="165"/>
      <c r="L76" s="165"/>
      <c r="M76" s="169"/>
      <c r="N76" s="169"/>
      <c r="O76" s="169"/>
      <c r="P76" s="173"/>
      <c r="Q76" s="173"/>
      <c r="R76" s="173"/>
      <c r="S76" s="173"/>
      <c r="T76" s="173"/>
      <c r="U76" s="173"/>
      <c r="V76" s="173"/>
      <c r="W76" s="173"/>
      <c r="X76" s="173"/>
      <c r="Y76" s="174"/>
      <c r="Z76" s="174"/>
      <c r="AA76" s="174"/>
      <c r="AB76" s="173"/>
      <c r="AC76" s="173"/>
      <c r="AD76" s="173"/>
      <c r="AE76" s="174"/>
      <c r="AF76" s="287"/>
      <c r="AG76" s="170"/>
    </row>
    <row r="77" spans="1:33" hidden="1" x14ac:dyDescent="0.35">
      <c r="A77" s="182"/>
      <c r="B77" s="182"/>
      <c r="C77" s="182"/>
      <c r="D77" s="187"/>
      <c r="E77" s="165"/>
      <c r="F77" s="165"/>
      <c r="G77" s="172"/>
      <c r="H77" s="168"/>
      <c r="I77" s="165"/>
      <c r="J77" s="165"/>
      <c r="K77" s="165"/>
      <c r="L77" s="165"/>
      <c r="M77" s="169"/>
      <c r="N77" s="169"/>
      <c r="O77" s="169"/>
      <c r="P77" s="173"/>
      <c r="Q77" s="173"/>
      <c r="R77" s="173"/>
      <c r="S77" s="173"/>
      <c r="T77" s="173"/>
      <c r="U77" s="173"/>
      <c r="V77" s="173"/>
      <c r="W77" s="173"/>
      <c r="X77" s="173"/>
      <c r="Y77" s="174"/>
      <c r="Z77" s="174"/>
      <c r="AA77" s="174"/>
      <c r="AB77" s="173"/>
      <c r="AC77" s="173"/>
      <c r="AD77" s="173"/>
      <c r="AE77" s="174"/>
      <c r="AF77" s="287"/>
      <c r="AG77" s="170"/>
    </row>
    <row r="78" spans="1:33" hidden="1" x14ac:dyDescent="0.35">
      <c r="A78" s="182"/>
      <c r="B78" s="182"/>
      <c r="C78" s="182"/>
      <c r="D78" s="187"/>
      <c r="E78" s="165"/>
      <c r="F78" s="165"/>
      <c r="G78" s="172"/>
      <c r="H78" s="168"/>
      <c r="I78" s="165"/>
      <c r="J78" s="165"/>
      <c r="K78" s="165"/>
      <c r="L78" s="165"/>
      <c r="M78" s="169"/>
      <c r="N78" s="169"/>
      <c r="O78" s="169"/>
      <c r="P78" s="173"/>
      <c r="Q78" s="173"/>
      <c r="R78" s="173"/>
      <c r="S78" s="173"/>
      <c r="T78" s="173"/>
      <c r="U78" s="173"/>
      <c r="V78" s="173"/>
      <c r="W78" s="173"/>
      <c r="X78" s="173"/>
      <c r="Y78" s="174"/>
      <c r="Z78" s="174"/>
      <c r="AA78" s="174"/>
      <c r="AB78" s="173"/>
      <c r="AC78" s="173"/>
      <c r="AD78" s="173"/>
      <c r="AE78" s="174"/>
      <c r="AF78" s="287"/>
      <c r="AG78" s="170"/>
    </row>
    <row r="79" spans="1:33" hidden="1" x14ac:dyDescent="0.35">
      <c r="A79" s="182"/>
      <c r="B79" s="182"/>
      <c r="C79" s="182"/>
      <c r="D79" s="187"/>
      <c r="E79" s="165"/>
      <c r="F79" s="165"/>
      <c r="G79" s="172"/>
      <c r="H79" s="168"/>
      <c r="I79" s="165"/>
      <c r="J79" s="165"/>
      <c r="K79" s="165"/>
      <c r="L79" s="165"/>
      <c r="M79" s="169"/>
      <c r="N79" s="169"/>
      <c r="O79" s="169"/>
      <c r="P79" s="173"/>
      <c r="Q79" s="173"/>
      <c r="R79" s="173"/>
      <c r="S79" s="173"/>
      <c r="T79" s="173"/>
      <c r="U79" s="173"/>
      <c r="V79" s="173"/>
      <c r="W79" s="173"/>
      <c r="X79" s="173"/>
      <c r="Y79" s="174"/>
      <c r="Z79" s="174"/>
      <c r="AA79" s="174"/>
      <c r="AB79" s="173"/>
      <c r="AC79" s="173"/>
      <c r="AD79" s="173"/>
      <c r="AE79" s="174"/>
      <c r="AF79" s="287"/>
      <c r="AG79" s="170"/>
    </row>
    <row r="80" spans="1:33" hidden="1" x14ac:dyDescent="0.35">
      <c r="A80" s="182"/>
      <c r="B80" s="182"/>
      <c r="C80" s="182"/>
      <c r="D80" s="187"/>
      <c r="E80" s="165"/>
      <c r="F80" s="165"/>
      <c r="G80" s="172"/>
      <c r="H80" s="168"/>
      <c r="I80" s="165"/>
      <c r="J80" s="165"/>
      <c r="K80" s="165"/>
      <c r="L80" s="165"/>
      <c r="M80" s="169"/>
      <c r="N80" s="169"/>
      <c r="O80" s="169"/>
      <c r="P80" s="173"/>
      <c r="Q80" s="173"/>
      <c r="R80" s="173"/>
      <c r="S80" s="173"/>
      <c r="T80" s="173"/>
      <c r="U80" s="173"/>
      <c r="V80" s="173"/>
      <c r="W80" s="173"/>
      <c r="X80" s="173"/>
      <c r="Y80" s="174"/>
      <c r="Z80" s="174"/>
      <c r="AA80" s="174"/>
      <c r="AB80" s="173"/>
      <c r="AC80" s="173"/>
      <c r="AD80" s="173"/>
      <c r="AE80" s="174"/>
      <c r="AF80" s="287"/>
      <c r="AG80" s="170"/>
    </row>
    <row r="81" spans="1:33" hidden="1" x14ac:dyDescent="0.35">
      <c r="A81" s="182"/>
      <c r="B81" s="182"/>
      <c r="C81" s="182"/>
      <c r="D81" s="187"/>
      <c r="E81" s="165"/>
      <c r="F81" s="165"/>
      <c r="G81" s="172"/>
      <c r="H81" s="168"/>
      <c r="I81" s="165"/>
      <c r="J81" s="165"/>
      <c r="K81" s="165"/>
      <c r="L81" s="165"/>
      <c r="M81" s="169"/>
      <c r="N81" s="169"/>
      <c r="O81" s="169"/>
      <c r="P81" s="173"/>
      <c r="Q81" s="173"/>
      <c r="R81" s="173"/>
      <c r="S81" s="173"/>
      <c r="T81" s="173"/>
      <c r="U81" s="173"/>
      <c r="V81" s="173"/>
      <c r="W81" s="173"/>
      <c r="X81" s="173"/>
      <c r="Y81" s="174"/>
      <c r="Z81" s="174"/>
      <c r="AA81" s="174"/>
      <c r="AB81" s="173"/>
      <c r="AC81" s="173"/>
      <c r="AD81" s="173"/>
      <c r="AE81" s="174"/>
      <c r="AF81" s="287"/>
      <c r="AG81" s="170"/>
    </row>
    <row r="82" spans="1:33" hidden="1" x14ac:dyDescent="0.35">
      <c r="A82" s="182"/>
      <c r="B82" s="182"/>
      <c r="C82" s="182"/>
      <c r="D82" s="187"/>
      <c r="E82" s="165"/>
      <c r="F82" s="165"/>
      <c r="G82" s="172"/>
      <c r="H82" s="168"/>
      <c r="I82" s="165"/>
      <c r="J82" s="165"/>
      <c r="K82" s="165"/>
      <c r="L82" s="165"/>
      <c r="M82" s="169"/>
      <c r="N82" s="169"/>
      <c r="O82" s="169"/>
      <c r="P82" s="173"/>
      <c r="Q82" s="173"/>
      <c r="R82" s="173"/>
      <c r="S82" s="173"/>
      <c r="T82" s="173"/>
      <c r="U82" s="173"/>
      <c r="V82" s="173"/>
      <c r="W82" s="173"/>
      <c r="X82" s="173"/>
      <c r="Y82" s="174"/>
      <c r="Z82" s="174"/>
      <c r="AA82" s="174"/>
      <c r="AB82" s="173"/>
      <c r="AC82" s="173"/>
      <c r="AD82" s="173"/>
      <c r="AE82" s="174"/>
      <c r="AF82" s="287"/>
      <c r="AG82" s="170"/>
    </row>
    <row r="83" spans="1:33" hidden="1" x14ac:dyDescent="0.35">
      <c r="A83" s="182"/>
      <c r="B83" s="182"/>
      <c r="C83" s="182"/>
      <c r="D83" s="187"/>
      <c r="E83" s="165"/>
      <c r="F83" s="165"/>
      <c r="G83" s="172"/>
      <c r="H83" s="168"/>
      <c r="I83" s="165"/>
      <c r="J83" s="165"/>
      <c r="K83" s="165"/>
      <c r="L83" s="165"/>
      <c r="M83" s="169"/>
      <c r="N83" s="169"/>
      <c r="O83" s="169"/>
      <c r="P83" s="173"/>
      <c r="Q83" s="173"/>
      <c r="R83" s="173"/>
      <c r="S83" s="173"/>
      <c r="T83" s="173"/>
      <c r="U83" s="173"/>
      <c r="V83" s="173"/>
      <c r="W83" s="173"/>
      <c r="X83" s="173"/>
      <c r="Y83" s="174"/>
      <c r="Z83" s="174"/>
      <c r="AA83" s="174"/>
      <c r="AB83" s="173"/>
      <c r="AC83" s="173"/>
      <c r="AD83" s="173"/>
      <c r="AE83" s="174"/>
      <c r="AF83" s="287"/>
      <c r="AG83" s="170"/>
    </row>
    <row r="84" spans="1:33" hidden="1" x14ac:dyDescent="0.35">
      <c r="A84" s="182"/>
      <c r="B84" s="182"/>
      <c r="C84" s="182"/>
      <c r="D84" s="187"/>
      <c r="E84" s="165"/>
      <c r="F84" s="165"/>
      <c r="G84" s="172"/>
      <c r="H84" s="168"/>
      <c r="I84" s="165"/>
      <c r="J84" s="165"/>
      <c r="K84" s="165"/>
      <c r="L84" s="165"/>
      <c r="M84" s="169"/>
      <c r="N84" s="169"/>
      <c r="O84" s="169"/>
      <c r="P84" s="173"/>
      <c r="Q84" s="173"/>
      <c r="R84" s="173"/>
      <c r="S84" s="173"/>
      <c r="T84" s="173"/>
      <c r="U84" s="173"/>
      <c r="V84" s="173"/>
      <c r="W84" s="173"/>
      <c r="X84" s="173"/>
      <c r="Y84" s="174"/>
      <c r="Z84" s="174"/>
      <c r="AA84" s="174"/>
      <c r="AB84" s="173"/>
      <c r="AC84" s="173"/>
      <c r="AD84" s="173"/>
      <c r="AE84" s="174"/>
      <c r="AF84" s="287"/>
      <c r="AG84" s="170"/>
    </row>
    <row r="85" spans="1:33" hidden="1" x14ac:dyDescent="0.35">
      <c r="A85" s="182"/>
      <c r="B85" s="182"/>
      <c r="C85" s="182"/>
      <c r="D85" s="187"/>
      <c r="E85" s="165"/>
      <c r="F85" s="165"/>
      <c r="G85" s="172"/>
      <c r="H85" s="168"/>
      <c r="I85" s="165"/>
      <c r="J85" s="165"/>
      <c r="K85" s="165"/>
      <c r="L85" s="165"/>
      <c r="M85" s="169"/>
      <c r="N85" s="169"/>
      <c r="O85" s="169"/>
      <c r="P85" s="173"/>
      <c r="Q85" s="173"/>
      <c r="R85" s="173"/>
      <c r="S85" s="173"/>
      <c r="T85" s="173"/>
      <c r="U85" s="173"/>
      <c r="V85" s="173"/>
      <c r="W85" s="173"/>
      <c r="X85" s="173"/>
      <c r="Y85" s="174"/>
      <c r="Z85" s="174"/>
      <c r="AA85" s="174"/>
      <c r="AB85" s="173"/>
      <c r="AC85" s="173"/>
      <c r="AD85" s="173"/>
      <c r="AE85" s="174"/>
      <c r="AF85" s="287"/>
      <c r="AG85" s="170"/>
    </row>
    <row r="86" spans="1:33" hidden="1" x14ac:dyDescent="0.35">
      <c r="A86" s="182"/>
      <c r="B86" s="182"/>
      <c r="C86" s="182"/>
      <c r="D86" s="187"/>
      <c r="E86" s="165"/>
      <c r="F86" s="165"/>
      <c r="G86" s="172"/>
      <c r="H86" s="168"/>
      <c r="I86" s="165"/>
      <c r="J86" s="165"/>
      <c r="K86" s="165"/>
      <c r="L86" s="165"/>
      <c r="M86" s="169"/>
      <c r="N86" s="169"/>
      <c r="O86" s="169"/>
      <c r="P86" s="173"/>
      <c r="Q86" s="173"/>
      <c r="R86" s="173"/>
      <c r="S86" s="173"/>
      <c r="T86" s="173"/>
      <c r="U86" s="173"/>
      <c r="V86" s="173"/>
      <c r="W86" s="173"/>
      <c r="X86" s="173"/>
      <c r="Y86" s="174"/>
      <c r="Z86" s="174"/>
      <c r="AA86" s="174"/>
      <c r="AB86" s="173"/>
      <c r="AC86" s="173"/>
      <c r="AD86" s="173"/>
      <c r="AE86" s="174"/>
      <c r="AF86" s="287"/>
      <c r="AG86" s="170"/>
    </row>
    <row r="87" spans="1:33" hidden="1" x14ac:dyDescent="0.35">
      <c r="A87" s="182"/>
      <c r="B87" s="182"/>
      <c r="C87" s="182"/>
      <c r="D87" s="187"/>
      <c r="E87" s="165"/>
      <c r="F87" s="165"/>
      <c r="G87" s="172"/>
      <c r="H87" s="168"/>
      <c r="I87" s="165"/>
      <c r="J87" s="165"/>
      <c r="K87" s="165"/>
      <c r="L87" s="165"/>
      <c r="M87" s="169"/>
      <c r="N87" s="169"/>
      <c r="O87" s="169"/>
      <c r="P87" s="173"/>
      <c r="Q87" s="173"/>
      <c r="R87" s="173"/>
      <c r="S87" s="173"/>
      <c r="T87" s="173"/>
      <c r="U87" s="173"/>
      <c r="V87" s="173"/>
      <c r="W87" s="173"/>
      <c r="X87" s="173"/>
      <c r="Y87" s="174"/>
      <c r="Z87" s="174"/>
      <c r="AA87" s="174"/>
      <c r="AB87" s="173"/>
      <c r="AC87" s="173"/>
      <c r="AD87" s="173"/>
      <c r="AE87" s="174"/>
      <c r="AF87" s="287"/>
      <c r="AG87" s="170"/>
    </row>
    <row r="88" spans="1:33" x14ac:dyDescent="0.35">
      <c r="A88" s="188"/>
      <c r="B88" s="188"/>
      <c r="C88" s="189" t="s">
        <v>30</v>
      </c>
      <c r="D88" s="190"/>
      <c r="E88" s="183"/>
      <c r="F88" s="183"/>
      <c r="G88" s="167">
        <f>AVERAGE(G3:G87)</f>
        <v>183.77428571428567</v>
      </c>
      <c r="H88" s="167"/>
      <c r="I88" s="176">
        <f t="shared" ref="I88:P88" si="0">AVERAGE(I3:I87)</f>
        <v>238.98571428571429</v>
      </c>
      <c r="J88" s="176">
        <f t="shared" si="0"/>
        <v>301.8840579710145</v>
      </c>
      <c r="K88" s="176">
        <f t="shared" si="0"/>
        <v>314.66666666666669</v>
      </c>
      <c r="L88" s="176">
        <f t="shared" si="0"/>
        <v>310.04411764705884</v>
      </c>
      <c r="M88" s="167">
        <f t="shared" si="0"/>
        <v>63.115942028985508</v>
      </c>
      <c r="N88" s="167">
        <f t="shared" si="0"/>
        <v>75.898550724637687</v>
      </c>
      <c r="O88" s="167">
        <f t="shared" si="0"/>
        <v>71.279411764705884</v>
      </c>
      <c r="P88" s="171">
        <f t="shared" si="0"/>
        <v>1.2145588235294116</v>
      </c>
      <c r="Q88" s="171">
        <f t="shared" ref="Q88:AD88" si="1">AVERAGE(Q3:Q87)</f>
        <v>1.947397058823529</v>
      </c>
      <c r="R88" s="171">
        <f t="shared" si="1"/>
        <v>3.2039117647058832</v>
      </c>
      <c r="S88" s="171">
        <f t="shared" si="1"/>
        <v>1.1948235294117651</v>
      </c>
      <c r="T88" s="171">
        <f t="shared" si="1"/>
        <v>1.9274264705882354</v>
      </c>
      <c r="U88" s="171">
        <f t="shared" si="1"/>
        <v>3.178176470588236</v>
      </c>
      <c r="V88" s="171">
        <f t="shared" si="1"/>
        <v>1.1847692307692308</v>
      </c>
      <c r="W88" s="171">
        <f t="shared" si="1"/>
        <v>1.9159538461538468</v>
      </c>
      <c r="X88" s="171">
        <f t="shared" si="1"/>
        <v>3.1655999999999991</v>
      </c>
      <c r="Y88" s="171">
        <f t="shared" si="1"/>
        <v>1.1404202898550722</v>
      </c>
      <c r="Z88" s="171">
        <f t="shared" si="1"/>
        <v>1.8719275362318839</v>
      </c>
      <c r="AA88" s="171">
        <f t="shared" si="1"/>
        <v>3.1222173913043476</v>
      </c>
      <c r="AB88" s="171">
        <f t="shared" si="1"/>
        <v>8.8006086956521692</v>
      </c>
      <c r="AC88" s="171">
        <f t="shared" si="1"/>
        <v>8.9499552238805933</v>
      </c>
      <c r="AD88" s="171">
        <f t="shared" si="1"/>
        <v>8.825999999999997</v>
      </c>
      <c r="AE88" s="171">
        <f>AVERAGE(AE3:AE87)</f>
        <v>8.6710579710144877</v>
      </c>
      <c r="AF88" s="194"/>
      <c r="AG88" s="167">
        <f>AVERAGE(AG3:AG87)</f>
        <v>599.4202898550725</v>
      </c>
    </row>
    <row r="89" spans="1:33" x14ac:dyDescent="0.35">
      <c r="A89" s="188"/>
      <c r="B89" s="188"/>
      <c r="C89" s="189" t="s">
        <v>31</v>
      </c>
      <c r="D89" s="190"/>
      <c r="E89" s="183"/>
      <c r="F89" s="183"/>
      <c r="G89" s="167">
        <f>MAX(G3:G87)</f>
        <v>200.9</v>
      </c>
      <c r="H89" s="167"/>
      <c r="I89" s="176">
        <f t="shared" ref="I89:P89" si="2">MAX(I3:I87)</f>
        <v>266</v>
      </c>
      <c r="J89" s="176">
        <f t="shared" si="2"/>
        <v>324</v>
      </c>
      <c r="K89" s="176">
        <f t="shared" si="2"/>
        <v>341</v>
      </c>
      <c r="L89" s="176">
        <f t="shared" si="2"/>
        <v>339</v>
      </c>
      <c r="M89" s="167">
        <f t="shared" si="2"/>
        <v>76</v>
      </c>
      <c r="N89" s="167">
        <f t="shared" si="2"/>
        <v>89</v>
      </c>
      <c r="O89" s="167">
        <f t="shared" si="2"/>
        <v>93</v>
      </c>
      <c r="P89" s="171">
        <f t="shared" si="2"/>
        <v>2.0169999999999999</v>
      </c>
      <c r="Q89" s="171">
        <f t="shared" ref="Q89:AD89" si="3">MAX(Q3:Q87)</f>
        <v>2.7549999999999999</v>
      </c>
      <c r="R89" s="171">
        <f t="shared" si="3"/>
        <v>4.0119999999999996</v>
      </c>
      <c r="S89" s="171">
        <f t="shared" si="3"/>
        <v>1.837</v>
      </c>
      <c r="T89" s="171">
        <f t="shared" si="3"/>
        <v>2.5640000000000001</v>
      </c>
      <c r="U89" s="171">
        <f t="shared" si="3"/>
        <v>3.8109999999999999</v>
      </c>
      <c r="V89" s="171">
        <f t="shared" si="3"/>
        <v>1.6930000000000001</v>
      </c>
      <c r="W89" s="171">
        <f t="shared" si="3"/>
        <v>2.4670000000000001</v>
      </c>
      <c r="X89" s="171">
        <f t="shared" si="3"/>
        <v>3.7829999999999999</v>
      </c>
      <c r="Y89" s="171">
        <f t="shared" si="3"/>
        <v>1.286</v>
      </c>
      <c r="Z89" s="171">
        <f t="shared" si="3"/>
        <v>2.0529999999999999</v>
      </c>
      <c r="AA89" s="171">
        <f t="shared" si="3"/>
        <v>3.45</v>
      </c>
      <c r="AB89" s="171">
        <f t="shared" si="3"/>
        <v>9.7289999999999992</v>
      </c>
      <c r="AC89" s="171">
        <f t="shared" si="3"/>
        <v>20.748000000000001</v>
      </c>
      <c r="AD89" s="171">
        <f t="shared" si="3"/>
        <v>9.5289999999999999</v>
      </c>
      <c r="AE89" s="171">
        <f>MAX(AE3:AE87)</f>
        <v>9.4450000000000003</v>
      </c>
      <c r="AF89" s="194"/>
      <c r="AG89" s="167">
        <f>MAX(AG3:AG87)</f>
        <v>960</v>
      </c>
    </row>
    <row r="90" spans="1:33" x14ac:dyDescent="0.35">
      <c r="A90" s="188"/>
      <c r="B90" s="188"/>
      <c r="C90" s="189" t="s">
        <v>32</v>
      </c>
      <c r="D90" s="190"/>
      <c r="E90" s="183"/>
      <c r="F90" s="183"/>
      <c r="G90" s="167">
        <f>MIN(G3:G87)</f>
        <v>170.9</v>
      </c>
      <c r="H90" s="167"/>
      <c r="I90" s="176">
        <f t="shared" ref="I90:P90" si="4">MIN(I3:I87)</f>
        <v>223</v>
      </c>
      <c r="J90" s="176">
        <f t="shared" si="4"/>
        <v>280</v>
      </c>
      <c r="K90" s="176">
        <f t="shared" si="4"/>
        <v>289</v>
      </c>
      <c r="L90" s="176">
        <f t="shared" si="4"/>
        <v>281</v>
      </c>
      <c r="M90" s="167">
        <f t="shared" si="4"/>
        <v>47</v>
      </c>
      <c r="N90" s="167">
        <f t="shared" si="4"/>
        <v>55</v>
      </c>
      <c r="O90" s="167">
        <f t="shared" si="4"/>
        <v>46</v>
      </c>
      <c r="P90" s="171">
        <f t="shared" si="4"/>
        <v>0.97699999999999998</v>
      </c>
      <c r="Q90" s="171">
        <f t="shared" ref="Q90:AD90" si="5">MIN(Q3:Q87)</f>
        <v>1.6679999999999999</v>
      </c>
      <c r="R90" s="171">
        <f t="shared" si="5"/>
        <v>2.927</v>
      </c>
      <c r="S90" s="171">
        <f t="shared" si="5"/>
        <v>0.97299999999999998</v>
      </c>
      <c r="T90" s="171">
        <f t="shared" si="5"/>
        <v>1.71</v>
      </c>
      <c r="U90" s="171">
        <f t="shared" si="5"/>
        <v>2.9119999999999999</v>
      </c>
      <c r="V90" s="171">
        <f t="shared" si="5"/>
        <v>0.98099999999999998</v>
      </c>
      <c r="W90" s="171">
        <f t="shared" si="5"/>
        <v>1.7</v>
      </c>
      <c r="X90" s="171">
        <f t="shared" si="5"/>
        <v>2.8969999999999998</v>
      </c>
      <c r="Y90" s="171">
        <f t="shared" si="5"/>
        <v>0.97299999999999998</v>
      </c>
      <c r="Z90" s="171">
        <f t="shared" si="5"/>
        <v>1.6679999999999999</v>
      </c>
      <c r="AA90" s="171">
        <f t="shared" si="5"/>
        <v>2.8969999999999998</v>
      </c>
      <c r="AB90" s="171">
        <f t="shared" si="5"/>
        <v>8.1579999999999995</v>
      </c>
      <c r="AC90" s="171">
        <f t="shared" si="5"/>
        <v>8.1069999999999993</v>
      </c>
      <c r="AD90" s="171">
        <f t="shared" si="5"/>
        <v>8.01</v>
      </c>
      <c r="AE90" s="171">
        <f>MIN(AE3:AE87)</f>
        <v>8.01</v>
      </c>
      <c r="AF90" s="194"/>
      <c r="AG90" s="167">
        <f>MIN(AG3:AG87)</f>
        <v>280</v>
      </c>
    </row>
    <row r="91" spans="1:33" ht="6" customHeight="1" x14ac:dyDescent="0.35">
      <c r="A91" s="184"/>
      <c r="B91" s="185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  <c r="R91" s="185"/>
      <c r="S91" s="185"/>
      <c r="T91" s="185"/>
      <c r="U91" s="185"/>
      <c r="V91" s="185"/>
      <c r="W91" s="185"/>
      <c r="X91" s="185"/>
      <c r="Y91" s="185"/>
      <c r="Z91" s="185"/>
      <c r="AA91" s="185"/>
      <c r="AB91" s="185"/>
      <c r="AC91" s="185"/>
      <c r="AD91" s="185"/>
      <c r="AE91" s="185"/>
      <c r="AF91" s="288"/>
      <c r="AG91" s="184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C000"/>
  </sheetPr>
  <dimension ref="A1:AK670"/>
  <sheetViews>
    <sheetView zoomScale="70" zoomScaleNormal="70" zoomScalePageLayoutView="85" workbookViewId="0">
      <pane xSplit="4" ySplit="1" topLeftCell="K2" activePane="bottomRight" state="frozenSplit"/>
      <selection activeCell="B20" sqref="B20"/>
      <selection pane="topRight" activeCell="B20" sqref="B20"/>
      <selection pane="bottomLeft" activeCell="B20" sqref="B20"/>
      <selection pane="bottomRight" activeCell="AH19" sqref="AH19"/>
    </sheetView>
  </sheetViews>
  <sheetFormatPr defaultColWidth="0" defaultRowHeight="12.5" zeroHeight="1" x14ac:dyDescent="0.35"/>
  <cols>
    <col min="1" max="1" width="3.81640625" style="71" hidden="1" customWidth="1"/>
    <col min="2" max="2" width="3.1796875" style="27" bestFit="1" customWidth="1"/>
    <col min="3" max="3" width="12" style="27" bestFit="1" customWidth="1"/>
    <col min="4" max="4" width="18.36328125" style="5" bestFit="1" customWidth="1"/>
    <col min="5" max="5" width="9.81640625" style="6" bestFit="1" customWidth="1"/>
    <col min="6" max="6" width="11.6328125" style="27" bestFit="1" customWidth="1"/>
    <col min="7" max="7" width="16.1796875" style="27" bestFit="1" customWidth="1"/>
    <col min="8" max="13" width="8" style="27" customWidth="1"/>
    <col min="14" max="16" width="8" style="28" customWidth="1"/>
    <col min="17" max="25" width="8" style="27" customWidth="1"/>
    <col min="26" max="28" width="8" style="28" customWidth="1"/>
    <col min="29" max="31" width="8" style="27" customWidth="1"/>
    <col min="32" max="32" width="8" style="28" customWidth="1"/>
    <col min="33" max="33" width="8" style="279" customWidth="1"/>
    <col min="34" max="34" width="8" style="35" customWidth="1"/>
    <col min="35" max="35" width="0" style="57" hidden="1" customWidth="1"/>
    <col min="36" max="37" width="0" style="27" hidden="1" customWidth="1"/>
    <col min="38" max="16384" width="13.1796875" style="27" hidden="1"/>
  </cols>
  <sheetData>
    <row r="1" spans="1:35" s="22" customFormat="1" ht="129.5" customHeight="1" x14ac:dyDescent="0.35">
      <c r="A1" s="70" t="s">
        <v>0</v>
      </c>
      <c r="B1" s="20" t="s">
        <v>75</v>
      </c>
      <c r="C1" s="19" t="s">
        <v>1</v>
      </c>
      <c r="D1" s="1" t="s">
        <v>2</v>
      </c>
      <c r="E1" s="2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54</v>
      </c>
      <c r="L1" s="19" t="s">
        <v>58</v>
      </c>
      <c r="M1" s="19" t="s">
        <v>57</v>
      </c>
      <c r="N1" s="19" t="s">
        <v>9</v>
      </c>
      <c r="O1" s="19" t="s">
        <v>55</v>
      </c>
      <c r="P1" s="19" t="s">
        <v>56</v>
      </c>
      <c r="Q1" s="19" t="s">
        <v>12</v>
      </c>
      <c r="R1" s="19" t="s">
        <v>13</v>
      </c>
      <c r="S1" s="19" t="s">
        <v>14</v>
      </c>
      <c r="T1" s="19" t="s">
        <v>15</v>
      </c>
      <c r="U1" s="19" t="s">
        <v>16</v>
      </c>
      <c r="V1" s="19" t="s">
        <v>17</v>
      </c>
      <c r="W1" s="19" t="s">
        <v>18</v>
      </c>
      <c r="X1" s="19" t="s">
        <v>19</v>
      </c>
      <c r="Y1" s="19" t="s">
        <v>20</v>
      </c>
      <c r="Z1" s="19" t="s">
        <v>21</v>
      </c>
      <c r="AA1" s="19" t="s">
        <v>22</v>
      </c>
      <c r="AB1" s="19" t="s">
        <v>23</v>
      </c>
      <c r="AC1" s="19" t="s">
        <v>24</v>
      </c>
      <c r="AD1" s="19" t="s">
        <v>25</v>
      </c>
      <c r="AE1" s="19" t="s">
        <v>26</v>
      </c>
      <c r="AF1" s="19" t="s">
        <v>43</v>
      </c>
      <c r="AG1" s="276" t="s">
        <v>65</v>
      </c>
      <c r="AH1" s="21" t="s">
        <v>66</v>
      </c>
      <c r="AI1" s="55" t="s">
        <v>42</v>
      </c>
    </row>
    <row r="2" spans="1:35" ht="3.5" customHeight="1" x14ac:dyDescent="0.25">
      <c r="B2" s="75"/>
      <c r="C2" s="30"/>
      <c r="D2" s="9"/>
      <c r="E2" s="10"/>
      <c r="F2" s="30"/>
      <c r="G2" s="30"/>
      <c r="H2" s="39"/>
      <c r="I2" s="39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9"/>
      <c r="AA2" s="39"/>
      <c r="AB2" s="39"/>
      <c r="AC2" s="30"/>
      <c r="AD2" s="30"/>
      <c r="AE2" s="30"/>
      <c r="AF2" s="39"/>
      <c r="AG2" s="25"/>
      <c r="AH2" s="84"/>
      <c r="AI2" s="56" t="e">
        <f>CONCATENATE(AF2 &amp; "." &amp;#REF!)</f>
        <v>#REF!</v>
      </c>
    </row>
    <row r="3" spans="1:35" ht="20" customHeight="1" x14ac:dyDescent="0.25">
      <c r="B3" s="144">
        <v>1</v>
      </c>
      <c r="C3" s="107" t="s">
        <v>123</v>
      </c>
      <c r="D3" s="68" t="s">
        <v>124</v>
      </c>
      <c r="E3" s="63">
        <v>39026</v>
      </c>
      <c r="F3" s="64" t="s">
        <v>52</v>
      </c>
      <c r="G3" s="64" t="s">
        <v>35</v>
      </c>
      <c r="H3" s="137">
        <v>171.3</v>
      </c>
      <c r="I3" s="137">
        <v>67.900000000000006</v>
      </c>
      <c r="J3" s="64">
        <v>222</v>
      </c>
      <c r="K3" s="64">
        <v>277</v>
      </c>
      <c r="L3" s="64">
        <v>285</v>
      </c>
      <c r="M3" s="64">
        <v>295</v>
      </c>
      <c r="N3" s="65">
        <v>55</v>
      </c>
      <c r="O3" s="65">
        <v>63</v>
      </c>
      <c r="P3" s="65">
        <v>73</v>
      </c>
      <c r="Q3" s="38">
        <v>1.218</v>
      </c>
      <c r="R3" s="38">
        <v>1.927</v>
      </c>
      <c r="S3" s="38">
        <v>3.1869999999999998</v>
      </c>
      <c r="T3" s="38">
        <v>1.167</v>
      </c>
      <c r="U3" s="38">
        <v>1.8859999999999999</v>
      </c>
      <c r="V3" s="38">
        <v>3.1309999999999998</v>
      </c>
      <c r="W3" s="38">
        <v>1.1779999999999999</v>
      </c>
      <c r="X3" s="38">
        <v>1.9</v>
      </c>
      <c r="Y3" s="38">
        <v>3.12</v>
      </c>
      <c r="Z3" s="76">
        <v>1.167</v>
      </c>
      <c r="AA3" s="76">
        <v>1.8859999999999999</v>
      </c>
      <c r="AB3" s="76">
        <v>3.12</v>
      </c>
      <c r="AC3" s="38">
        <v>8.3439999999999994</v>
      </c>
      <c r="AD3" s="38">
        <v>8.3390000000000004</v>
      </c>
      <c r="AE3" s="38"/>
      <c r="AF3" s="76">
        <v>8.3390000000000004</v>
      </c>
      <c r="AG3" s="275">
        <v>20.079999999999998</v>
      </c>
      <c r="AH3" s="77">
        <v>760</v>
      </c>
      <c r="AI3" s="56"/>
    </row>
    <row r="4" spans="1:35" ht="20" customHeight="1" x14ac:dyDescent="0.25">
      <c r="B4" s="144">
        <v>2</v>
      </c>
      <c r="C4" s="107" t="s">
        <v>125</v>
      </c>
      <c r="D4" s="68" t="s">
        <v>126</v>
      </c>
      <c r="E4" s="63">
        <v>38557</v>
      </c>
      <c r="F4" s="64" t="s">
        <v>52</v>
      </c>
      <c r="G4" s="64" t="s">
        <v>33</v>
      </c>
      <c r="H4" s="137">
        <v>185.2</v>
      </c>
      <c r="I4" s="137">
        <v>79</v>
      </c>
      <c r="J4" s="64">
        <v>244</v>
      </c>
      <c r="K4" s="64">
        <v>306</v>
      </c>
      <c r="L4" s="64">
        <v>322</v>
      </c>
      <c r="M4" s="64">
        <v>330</v>
      </c>
      <c r="N4" s="65">
        <v>62</v>
      </c>
      <c r="O4" s="65">
        <v>78</v>
      </c>
      <c r="P4" s="65">
        <v>86</v>
      </c>
      <c r="Q4" s="38">
        <v>1.093</v>
      </c>
      <c r="R4" s="38">
        <v>1.806</v>
      </c>
      <c r="S4" s="38">
        <v>3.0779999999999998</v>
      </c>
      <c r="T4" s="38">
        <v>1.175</v>
      </c>
      <c r="U4" s="38">
        <v>1.8939999999999999</v>
      </c>
      <c r="V4" s="38">
        <v>3.145</v>
      </c>
      <c r="W4" s="38">
        <v>1.1559999999999999</v>
      </c>
      <c r="X4" s="38">
        <v>1.8740000000000001</v>
      </c>
      <c r="Y4" s="38">
        <v>3.101</v>
      </c>
      <c r="Z4" s="76">
        <v>1.093</v>
      </c>
      <c r="AA4" s="76">
        <v>1.806</v>
      </c>
      <c r="AB4" s="76">
        <v>3.0779999999999998</v>
      </c>
      <c r="AC4" s="38">
        <v>8.5050000000000008</v>
      </c>
      <c r="AD4" s="38"/>
      <c r="AE4" s="38"/>
      <c r="AF4" s="76">
        <v>8.5050000000000008</v>
      </c>
      <c r="AG4" s="275">
        <v>20.05</v>
      </c>
      <c r="AH4" s="77">
        <v>640</v>
      </c>
      <c r="AI4" s="56"/>
    </row>
    <row r="5" spans="1:35" ht="20" customHeight="1" x14ac:dyDescent="0.25">
      <c r="B5" s="144">
        <v>3</v>
      </c>
      <c r="C5" s="107" t="s">
        <v>127</v>
      </c>
      <c r="D5" s="68" t="s">
        <v>128</v>
      </c>
      <c r="E5" s="63">
        <v>38828</v>
      </c>
      <c r="F5" s="64" t="s">
        <v>52</v>
      </c>
      <c r="G5" s="64" t="s">
        <v>60</v>
      </c>
      <c r="H5" s="137">
        <v>171.3</v>
      </c>
      <c r="I5" s="137">
        <v>69.8</v>
      </c>
      <c r="J5" s="64">
        <v>226</v>
      </c>
      <c r="K5" s="64">
        <v>281</v>
      </c>
      <c r="L5" s="64">
        <v>289</v>
      </c>
      <c r="M5" s="64">
        <v>300</v>
      </c>
      <c r="N5" s="65">
        <v>55</v>
      </c>
      <c r="O5" s="65">
        <v>63</v>
      </c>
      <c r="P5" s="65">
        <v>74</v>
      </c>
      <c r="Q5" s="38">
        <v>1.127</v>
      </c>
      <c r="R5" s="38">
        <v>1.8460000000000001</v>
      </c>
      <c r="S5" s="38">
        <v>3.05</v>
      </c>
      <c r="T5" s="38">
        <v>1.1279999999999999</v>
      </c>
      <c r="U5" s="38">
        <v>1.83</v>
      </c>
      <c r="V5" s="38">
        <v>3.0259999999999998</v>
      </c>
      <c r="W5" s="38">
        <v>1.1160000000000001</v>
      </c>
      <c r="X5" s="38">
        <v>1.819</v>
      </c>
      <c r="Y5" s="38">
        <v>3.0169999999999999</v>
      </c>
      <c r="Z5" s="76">
        <v>1.1160000000000001</v>
      </c>
      <c r="AA5" s="76">
        <v>1.819</v>
      </c>
      <c r="AB5" s="76">
        <v>3.0169999999999999</v>
      </c>
      <c r="AC5" s="38">
        <v>8.2530000000000001</v>
      </c>
      <c r="AD5" s="38">
        <v>8.1920000000000002</v>
      </c>
      <c r="AE5" s="38">
        <v>8.2449999999999992</v>
      </c>
      <c r="AF5" s="76">
        <v>8.1920000000000002</v>
      </c>
      <c r="AG5" s="275">
        <v>20.079999999999998</v>
      </c>
      <c r="AH5" s="77">
        <v>760</v>
      </c>
      <c r="AI5" s="56"/>
    </row>
    <row r="6" spans="1:35" ht="20" customHeight="1" x14ac:dyDescent="0.25">
      <c r="B6" s="144">
        <v>4</v>
      </c>
      <c r="C6" s="107" t="s">
        <v>129</v>
      </c>
      <c r="D6" s="68" t="s">
        <v>130</v>
      </c>
      <c r="E6" s="63">
        <v>38470</v>
      </c>
      <c r="F6" s="64" t="s">
        <v>52</v>
      </c>
      <c r="G6" s="64" t="s">
        <v>33</v>
      </c>
      <c r="H6" s="137">
        <v>181.3</v>
      </c>
      <c r="I6" s="137">
        <v>71.7</v>
      </c>
      <c r="J6" s="64">
        <v>232</v>
      </c>
      <c r="K6" s="64">
        <v>300</v>
      </c>
      <c r="L6" s="64">
        <v>316</v>
      </c>
      <c r="M6" s="64">
        <v>315</v>
      </c>
      <c r="N6" s="65">
        <v>68</v>
      </c>
      <c r="O6" s="65">
        <v>84</v>
      </c>
      <c r="P6" s="65">
        <v>83</v>
      </c>
      <c r="Q6" s="38">
        <v>1.07</v>
      </c>
      <c r="R6" s="38">
        <v>1.7729999999999999</v>
      </c>
      <c r="S6" s="38">
        <v>3.016</v>
      </c>
      <c r="T6" s="38">
        <v>1.081</v>
      </c>
      <c r="U6" s="38">
        <v>1.786</v>
      </c>
      <c r="V6" s="38">
        <v>3.0339999999999998</v>
      </c>
      <c r="W6" s="38">
        <v>1.0940000000000001</v>
      </c>
      <c r="X6" s="38">
        <v>1.792</v>
      </c>
      <c r="Y6" s="38">
        <v>3.036</v>
      </c>
      <c r="Z6" s="76">
        <v>1.07</v>
      </c>
      <c r="AA6" s="76">
        <v>1.7729999999999999</v>
      </c>
      <c r="AB6" s="76">
        <v>3.016</v>
      </c>
      <c r="AC6" s="38">
        <v>8.2850000000000001</v>
      </c>
      <c r="AD6" s="38">
        <v>8.2899999999999991</v>
      </c>
      <c r="AE6" s="38"/>
      <c r="AF6" s="76">
        <v>8.2850000000000001</v>
      </c>
      <c r="AG6" s="275">
        <v>20.03</v>
      </c>
      <c r="AH6" s="77">
        <v>560</v>
      </c>
      <c r="AI6" s="56"/>
    </row>
    <row r="7" spans="1:35" ht="20" customHeight="1" x14ac:dyDescent="0.25">
      <c r="B7" s="144">
        <v>5</v>
      </c>
      <c r="C7" s="107" t="s">
        <v>131</v>
      </c>
      <c r="D7" s="68" t="s">
        <v>132</v>
      </c>
      <c r="E7" s="63">
        <v>38094</v>
      </c>
      <c r="F7" s="64" t="s">
        <v>52</v>
      </c>
      <c r="G7" s="64" t="s">
        <v>34</v>
      </c>
      <c r="H7" s="137">
        <v>196.9</v>
      </c>
      <c r="I7" s="137">
        <v>90.6</v>
      </c>
      <c r="J7" s="64">
        <v>254</v>
      </c>
      <c r="K7" s="64">
        <v>322</v>
      </c>
      <c r="L7" s="64">
        <v>330</v>
      </c>
      <c r="M7" s="64">
        <v>323</v>
      </c>
      <c r="N7" s="65">
        <v>68</v>
      </c>
      <c r="O7" s="65">
        <v>76</v>
      </c>
      <c r="P7" s="65">
        <v>69</v>
      </c>
      <c r="Q7" s="38">
        <v>1.1200000000000001</v>
      </c>
      <c r="R7" s="38">
        <v>1.8440000000000001</v>
      </c>
      <c r="S7" s="38">
        <v>3.077</v>
      </c>
      <c r="T7" s="38">
        <v>1.139</v>
      </c>
      <c r="U7" s="38">
        <v>1.857</v>
      </c>
      <c r="V7" s="38">
        <v>3.0870000000000002</v>
      </c>
      <c r="W7" s="38">
        <v>1.1200000000000001</v>
      </c>
      <c r="X7" s="38">
        <v>1.8169999999999999</v>
      </c>
      <c r="Y7" s="38">
        <v>3.0790000000000002</v>
      </c>
      <c r="Z7" s="76">
        <v>1.1200000000000001</v>
      </c>
      <c r="AA7" s="76">
        <v>1.8169999999999999</v>
      </c>
      <c r="AB7" s="76">
        <v>3.077</v>
      </c>
      <c r="AC7" s="38">
        <v>8.6</v>
      </c>
      <c r="AD7" s="38">
        <v>8.4779999999999998</v>
      </c>
      <c r="AE7" s="38">
        <v>8.4849999999999994</v>
      </c>
      <c r="AF7" s="76">
        <v>8.4779999999999998</v>
      </c>
      <c r="AG7" s="275">
        <v>19.03</v>
      </c>
      <c r="AH7" s="77">
        <v>400</v>
      </c>
      <c r="AI7" s="56"/>
    </row>
    <row r="8" spans="1:35" ht="20" customHeight="1" x14ac:dyDescent="0.25">
      <c r="B8" s="144">
        <v>6</v>
      </c>
      <c r="C8" s="107" t="s">
        <v>133</v>
      </c>
      <c r="D8" s="68" t="s">
        <v>134</v>
      </c>
      <c r="E8" s="63">
        <v>38476</v>
      </c>
      <c r="F8" s="64" t="s">
        <v>52</v>
      </c>
      <c r="G8" s="64" t="s">
        <v>29</v>
      </c>
      <c r="H8" s="137">
        <v>188.9</v>
      </c>
      <c r="I8" s="137">
        <v>91.5</v>
      </c>
      <c r="J8" s="64">
        <v>251</v>
      </c>
      <c r="K8" s="64">
        <v>304</v>
      </c>
      <c r="L8" s="64">
        <v>323</v>
      </c>
      <c r="M8" s="64">
        <v>298</v>
      </c>
      <c r="N8" s="65">
        <v>53</v>
      </c>
      <c r="O8" s="65">
        <v>72</v>
      </c>
      <c r="P8" s="65">
        <v>47</v>
      </c>
      <c r="Q8" s="38">
        <v>1.1279999999999999</v>
      </c>
      <c r="R8" s="38">
        <v>1.879</v>
      </c>
      <c r="S8" s="38">
        <v>3.1789999999999998</v>
      </c>
      <c r="T8" s="38">
        <v>1.147</v>
      </c>
      <c r="U8" s="38">
        <v>1.9059999999999999</v>
      </c>
      <c r="V8" s="38">
        <v>3.214</v>
      </c>
      <c r="W8" s="38">
        <v>1.2090000000000001</v>
      </c>
      <c r="X8" s="38">
        <v>1.968</v>
      </c>
      <c r="Y8" s="38">
        <v>3.278</v>
      </c>
      <c r="Z8" s="76">
        <v>1.1279999999999999</v>
      </c>
      <c r="AA8" s="76">
        <v>1.879</v>
      </c>
      <c r="AB8" s="76">
        <v>3.1789999999999998</v>
      </c>
      <c r="AC8" s="38">
        <v>9.4659999999999993</v>
      </c>
      <c r="AD8" s="38">
        <v>8.98</v>
      </c>
      <c r="AE8" s="38">
        <v>9.0280000000000005</v>
      </c>
      <c r="AF8" s="76">
        <v>8.98</v>
      </c>
      <c r="AG8" s="275">
        <v>20.05</v>
      </c>
      <c r="AH8" s="77">
        <v>640</v>
      </c>
      <c r="AI8" s="56"/>
    </row>
    <row r="9" spans="1:35" ht="20" customHeight="1" x14ac:dyDescent="0.25">
      <c r="B9" s="144">
        <v>7</v>
      </c>
      <c r="C9" s="107" t="s">
        <v>135</v>
      </c>
      <c r="D9" s="68" t="s">
        <v>136</v>
      </c>
      <c r="E9" s="63">
        <v>38075</v>
      </c>
      <c r="F9" s="64" t="s">
        <v>52</v>
      </c>
      <c r="G9" s="64" t="s">
        <v>37</v>
      </c>
      <c r="H9" s="137">
        <v>196.3</v>
      </c>
      <c r="I9" s="137">
        <v>78</v>
      </c>
      <c r="J9" s="64">
        <v>256</v>
      </c>
      <c r="K9" s="64">
        <v>314</v>
      </c>
      <c r="L9" s="64">
        <v>339</v>
      </c>
      <c r="M9" s="64">
        <v>324</v>
      </c>
      <c r="N9" s="65">
        <v>58</v>
      </c>
      <c r="O9" s="65">
        <v>83</v>
      </c>
      <c r="P9" s="65">
        <v>68</v>
      </c>
      <c r="Q9" s="38">
        <v>1.103</v>
      </c>
      <c r="R9" s="38">
        <v>1.859</v>
      </c>
      <c r="S9" s="38">
        <v>3.1480000000000001</v>
      </c>
      <c r="T9" s="38">
        <v>1.1080000000000001</v>
      </c>
      <c r="U9" s="38">
        <v>1.869</v>
      </c>
      <c r="V9" s="38">
        <v>3.1480000000000001</v>
      </c>
      <c r="W9" s="38">
        <v>1.08</v>
      </c>
      <c r="X9" s="38">
        <v>1.8340000000000001</v>
      </c>
      <c r="Y9" s="38">
        <v>3.1339999999999999</v>
      </c>
      <c r="Z9" s="76">
        <v>1.08</v>
      </c>
      <c r="AA9" s="76">
        <v>1.8340000000000001</v>
      </c>
      <c r="AB9" s="76">
        <v>3.1339999999999999</v>
      </c>
      <c r="AC9" s="38">
        <v>8.8209999999999997</v>
      </c>
      <c r="AD9" s="38">
        <v>8.6319999999999997</v>
      </c>
      <c r="AE9" s="38">
        <v>8.5399999999999991</v>
      </c>
      <c r="AF9" s="76">
        <v>8.5399999999999991</v>
      </c>
      <c r="AG9" s="275">
        <v>20.02</v>
      </c>
      <c r="AH9" s="77">
        <v>520</v>
      </c>
      <c r="AI9" s="56"/>
    </row>
    <row r="10" spans="1:35" ht="20" customHeight="1" x14ac:dyDescent="0.25">
      <c r="B10" s="144">
        <v>8</v>
      </c>
      <c r="C10" s="107" t="s">
        <v>137</v>
      </c>
      <c r="D10" s="68" t="s">
        <v>138</v>
      </c>
      <c r="E10" s="63">
        <v>38562</v>
      </c>
      <c r="F10" s="64" t="s">
        <v>52</v>
      </c>
      <c r="G10" s="64" t="s">
        <v>60</v>
      </c>
      <c r="H10" s="137">
        <v>180.2</v>
      </c>
      <c r="I10" s="137">
        <v>70.599999999999994</v>
      </c>
      <c r="J10" s="64">
        <v>235</v>
      </c>
      <c r="K10" s="64">
        <v>304</v>
      </c>
      <c r="L10" s="64">
        <v>317</v>
      </c>
      <c r="M10" s="64">
        <v>314</v>
      </c>
      <c r="N10" s="65">
        <v>69</v>
      </c>
      <c r="O10" s="65">
        <v>82</v>
      </c>
      <c r="P10" s="65">
        <v>79</v>
      </c>
      <c r="Q10" s="38">
        <v>1.081</v>
      </c>
      <c r="R10" s="38">
        <v>1.794</v>
      </c>
      <c r="S10" s="38">
        <v>3.04</v>
      </c>
      <c r="T10" s="38">
        <v>1.109</v>
      </c>
      <c r="U10" s="38">
        <v>1.837</v>
      </c>
      <c r="V10" s="38">
        <v>3.085</v>
      </c>
      <c r="W10" s="38">
        <v>1.111</v>
      </c>
      <c r="X10" s="38">
        <v>1.8340000000000001</v>
      </c>
      <c r="Y10" s="38">
        <v>3.0950000000000002</v>
      </c>
      <c r="Z10" s="76">
        <v>1.081</v>
      </c>
      <c r="AA10" s="76">
        <v>1.794</v>
      </c>
      <c r="AB10" s="76">
        <v>3.04</v>
      </c>
      <c r="AC10" s="38">
        <v>8.0410000000000004</v>
      </c>
      <c r="AD10" s="38">
        <v>8.0150000000000006</v>
      </c>
      <c r="AE10" s="38">
        <v>7.9989999999999997</v>
      </c>
      <c r="AF10" s="76">
        <v>7.9989999999999997</v>
      </c>
      <c r="AG10" s="275">
        <v>20.05</v>
      </c>
      <c r="AH10" s="77">
        <v>640</v>
      </c>
      <c r="AI10" s="56"/>
    </row>
    <row r="11" spans="1:35" ht="20" customHeight="1" x14ac:dyDescent="0.25">
      <c r="B11" s="144">
        <v>9</v>
      </c>
      <c r="C11" s="107" t="s">
        <v>139</v>
      </c>
      <c r="D11" s="68" t="s">
        <v>140</v>
      </c>
      <c r="E11" s="63">
        <v>38695</v>
      </c>
      <c r="F11" s="64" t="s">
        <v>52</v>
      </c>
      <c r="G11" s="64" t="s">
        <v>29</v>
      </c>
      <c r="H11" s="137">
        <v>188.5</v>
      </c>
      <c r="I11" s="137">
        <v>76.400000000000006</v>
      </c>
      <c r="J11" s="64">
        <v>249</v>
      </c>
      <c r="K11" s="64">
        <v>317</v>
      </c>
      <c r="L11" s="64">
        <v>330</v>
      </c>
      <c r="M11" s="64">
        <v>329</v>
      </c>
      <c r="N11" s="65">
        <v>68</v>
      </c>
      <c r="O11" s="65">
        <v>81</v>
      </c>
      <c r="P11" s="65">
        <v>80</v>
      </c>
      <c r="Q11" s="38">
        <v>1.0549999999999999</v>
      </c>
      <c r="R11" s="38">
        <v>1.766</v>
      </c>
      <c r="S11" s="38">
        <v>2.9769999999999999</v>
      </c>
      <c r="T11" s="38">
        <v>1.0780000000000001</v>
      </c>
      <c r="U11" s="38">
        <v>1.778</v>
      </c>
      <c r="V11" s="38">
        <v>2.9809999999999999</v>
      </c>
      <c r="W11" s="38">
        <v>1.06</v>
      </c>
      <c r="X11" s="38">
        <v>1.7629999999999999</v>
      </c>
      <c r="Y11" s="38">
        <v>2.976</v>
      </c>
      <c r="Z11" s="76">
        <v>1.0549999999999999</v>
      </c>
      <c r="AA11" s="76">
        <v>1.7629999999999999</v>
      </c>
      <c r="AB11" s="76">
        <v>2.976</v>
      </c>
      <c r="AC11" s="38">
        <v>8.7189999999999994</v>
      </c>
      <c r="AD11" s="38">
        <v>8.5259999999999998</v>
      </c>
      <c r="AE11" s="38">
        <v>8.5489999999999995</v>
      </c>
      <c r="AF11" s="76">
        <v>8.5259999999999998</v>
      </c>
      <c r="AG11" s="275">
        <v>19.04</v>
      </c>
      <c r="AH11" s="77">
        <v>440</v>
      </c>
      <c r="AI11" s="56"/>
    </row>
    <row r="12" spans="1:35" ht="20" customHeight="1" x14ac:dyDescent="0.25">
      <c r="B12" s="144">
        <v>10</v>
      </c>
      <c r="C12" s="107" t="s">
        <v>141</v>
      </c>
      <c r="D12" s="68" t="s">
        <v>142</v>
      </c>
      <c r="E12" s="63">
        <v>38750</v>
      </c>
      <c r="F12" s="64" t="s">
        <v>52</v>
      </c>
      <c r="G12" s="64" t="s">
        <v>29</v>
      </c>
      <c r="H12" s="137">
        <v>188</v>
      </c>
      <c r="I12" s="137">
        <v>89.9</v>
      </c>
      <c r="J12" s="64">
        <v>248</v>
      </c>
      <c r="K12" s="64">
        <v>322</v>
      </c>
      <c r="L12" s="64">
        <v>327</v>
      </c>
      <c r="M12" s="64">
        <v>326</v>
      </c>
      <c r="N12" s="65">
        <v>74</v>
      </c>
      <c r="O12" s="65">
        <v>79</v>
      </c>
      <c r="P12" s="65">
        <v>78</v>
      </c>
      <c r="Q12" s="38">
        <v>1.06</v>
      </c>
      <c r="R12" s="38">
        <v>1.7849999999999999</v>
      </c>
      <c r="S12" s="38">
        <v>2.9889999999999999</v>
      </c>
      <c r="T12" s="38">
        <v>1.0649999999999999</v>
      </c>
      <c r="U12" s="38">
        <v>1.7649999999999999</v>
      </c>
      <c r="V12" s="38">
        <v>2.964</v>
      </c>
      <c r="W12" s="38">
        <v>1.0589999999999999</v>
      </c>
      <c r="X12" s="38">
        <v>1.7609999999999999</v>
      </c>
      <c r="Y12" s="38">
        <v>2.9620000000000002</v>
      </c>
      <c r="Z12" s="76">
        <v>1.0589999999999999</v>
      </c>
      <c r="AA12" s="76">
        <v>1.7609999999999999</v>
      </c>
      <c r="AB12" s="76">
        <v>2.9620000000000002</v>
      </c>
      <c r="AC12" s="38">
        <v>8.7889999999999997</v>
      </c>
      <c r="AD12" s="38">
        <v>8.7159999999999993</v>
      </c>
      <c r="AE12" s="38">
        <v>8.7210000000000001</v>
      </c>
      <c r="AF12" s="76">
        <v>8.7159999999999993</v>
      </c>
      <c r="AG12" s="275">
        <v>19.03</v>
      </c>
      <c r="AH12" s="77">
        <v>400</v>
      </c>
      <c r="AI12" s="56"/>
    </row>
    <row r="13" spans="1:35" ht="20" customHeight="1" x14ac:dyDescent="0.25">
      <c r="B13" s="144">
        <v>11</v>
      </c>
      <c r="C13" s="107" t="s">
        <v>143</v>
      </c>
      <c r="D13" s="68" t="s">
        <v>144</v>
      </c>
      <c r="E13" s="63">
        <v>38426</v>
      </c>
      <c r="F13" s="64" t="s">
        <v>52</v>
      </c>
      <c r="G13" s="64" t="s">
        <v>33</v>
      </c>
      <c r="H13" s="137">
        <v>183.7</v>
      </c>
      <c r="I13" s="137">
        <v>83</v>
      </c>
      <c r="J13" s="64">
        <v>246</v>
      </c>
      <c r="K13" s="64">
        <v>307</v>
      </c>
      <c r="L13" s="64">
        <v>321</v>
      </c>
      <c r="M13" s="64">
        <v>315</v>
      </c>
      <c r="N13" s="65">
        <v>61</v>
      </c>
      <c r="O13" s="65">
        <v>75</v>
      </c>
      <c r="P13" s="65">
        <v>69</v>
      </c>
      <c r="Q13" s="38">
        <v>1.091</v>
      </c>
      <c r="R13" s="38">
        <v>1.7749999999999999</v>
      </c>
      <c r="S13" s="38">
        <v>2.9740000000000002</v>
      </c>
      <c r="T13" s="38">
        <v>1.1100000000000001</v>
      </c>
      <c r="U13" s="38">
        <v>1.788</v>
      </c>
      <c r="V13" s="38">
        <v>2.9780000000000002</v>
      </c>
      <c r="W13" s="38">
        <v>1.198</v>
      </c>
      <c r="X13" s="38">
        <v>1.881</v>
      </c>
      <c r="Y13" s="38">
        <v>3.0840000000000001</v>
      </c>
      <c r="Z13" s="76">
        <v>1.091</v>
      </c>
      <c r="AA13" s="76">
        <v>1.7749999999999999</v>
      </c>
      <c r="AB13" s="76">
        <v>2.9740000000000002</v>
      </c>
      <c r="AC13" s="38">
        <v>8.5530000000000008</v>
      </c>
      <c r="AD13" s="38">
        <v>8.7159999999999993</v>
      </c>
      <c r="AE13" s="38"/>
      <c r="AF13" s="76">
        <v>8.5530000000000008</v>
      </c>
      <c r="AG13" s="275">
        <v>20.010000000000002</v>
      </c>
      <c r="AH13" s="77">
        <v>480</v>
      </c>
      <c r="AI13" s="56"/>
    </row>
    <row r="14" spans="1:35" ht="20" customHeight="1" x14ac:dyDescent="0.25">
      <c r="B14" s="144">
        <v>12</v>
      </c>
      <c r="C14" s="107" t="s">
        <v>145</v>
      </c>
      <c r="D14" s="68" t="s">
        <v>38</v>
      </c>
      <c r="E14" s="63">
        <v>38553</v>
      </c>
      <c r="F14" s="64" t="s">
        <v>52</v>
      </c>
      <c r="G14" s="64" t="s">
        <v>33</v>
      </c>
      <c r="H14" s="137">
        <v>185.8</v>
      </c>
      <c r="I14" s="137">
        <v>71.5</v>
      </c>
      <c r="J14" s="64">
        <v>249</v>
      </c>
      <c r="K14" s="64">
        <v>316</v>
      </c>
      <c r="L14" s="64">
        <v>317</v>
      </c>
      <c r="M14" s="64">
        <v>325</v>
      </c>
      <c r="N14" s="65">
        <v>67</v>
      </c>
      <c r="O14" s="65">
        <v>68</v>
      </c>
      <c r="P14" s="65">
        <v>76</v>
      </c>
      <c r="Q14" s="38">
        <v>1.0740000000000001</v>
      </c>
      <c r="R14" s="38">
        <v>1.8</v>
      </c>
      <c r="S14" s="38">
        <v>3.05</v>
      </c>
      <c r="T14" s="38">
        <v>1.0620000000000001</v>
      </c>
      <c r="U14" s="38">
        <v>1.7789999999999999</v>
      </c>
      <c r="V14" s="38">
        <v>3.0379999999999998</v>
      </c>
      <c r="W14" s="38">
        <v>1.0840000000000001</v>
      </c>
      <c r="X14" s="38">
        <v>1.806</v>
      </c>
      <c r="Y14" s="38">
        <v>3.0710000000000002</v>
      </c>
      <c r="Z14" s="76">
        <v>1.0620000000000001</v>
      </c>
      <c r="AA14" s="76">
        <v>1.7789999999999999</v>
      </c>
      <c r="AB14" s="76">
        <v>3.0379999999999998</v>
      </c>
      <c r="AC14" s="38">
        <v>9.0489999999999995</v>
      </c>
      <c r="AD14" s="38">
        <v>8.8420000000000005</v>
      </c>
      <c r="AE14" s="38">
        <v>8.5860000000000003</v>
      </c>
      <c r="AF14" s="76">
        <v>8.5860000000000003</v>
      </c>
      <c r="AG14" s="275">
        <v>20.02</v>
      </c>
      <c r="AH14" s="77">
        <v>520</v>
      </c>
      <c r="AI14" s="56"/>
    </row>
    <row r="15" spans="1:35" ht="20" customHeight="1" x14ac:dyDescent="0.25">
      <c r="B15" s="144">
        <v>13</v>
      </c>
      <c r="C15" s="107" t="s">
        <v>146</v>
      </c>
      <c r="D15" s="68" t="s">
        <v>147</v>
      </c>
      <c r="E15" s="63">
        <v>38355</v>
      </c>
      <c r="F15" s="64" t="s">
        <v>52</v>
      </c>
      <c r="G15" s="64" t="s">
        <v>33</v>
      </c>
      <c r="H15" s="137">
        <v>186.3</v>
      </c>
      <c r="I15" s="137">
        <v>79.599999999999994</v>
      </c>
      <c r="J15" s="64">
        <v>240</v>
      </c>
      <c r="K15" s="64">
        <v>305</v>
      </c>
      <c r="L15" s="64">
        <v>314</v>
      </c>
      <c r="M15" s="64">
        <v>310</v>
      </c>
      <c r="N15" s="65">
        <v>65</v>
      </c>
      <c r="O15" s="65">
        <v>74</v>
      </c>
      <c r="P15" s="65">
        <v>70</v>
      </c>
      <c r="Q15" s="38">
        <v>1.0640000000000001</v>
      </c>
      <c r="R15" s="38">
        <v>1.8029999999999999</v>
      </c>
      <c r="S15" s="38">
        <v>3.06</v>
      </c>
      <c r="T15" s="38">
        <v>1.0389999999999999</v>
      </c>
      <c r="U15" s="38">
        <v>1.7669999999999999</v>
      </c>
      <c r="V15" s="38">
        <v>3.0169999999999999</v>
      </c>
      <c r="W15" s="38">
        <v>1.054</v>
      </c>
      <c r="X15" s="38">
        <v>1.7869999999999999</v>
      </c>
      <c r="Y15" s="38">
        <v>3.0270000000000001</v>
      </c>
      <c r="Z15" s="76">
        <v>1.0389999999999999</v>
      </c>
      <c r="AA15" s="76">
        <v>1.7669999999999999</v>
      </c>
      <c r="AB15" s="76">
        <v>3.0169999999999999</v>
      </c>
      <c r="AC15" s="38">
        <v>8.2579999999999991</v>
      </c>
      <c r="AD15" s="38">
        <v>8.2970000000000006</v>
      </c>
      <c r="AE15" s="38"/>
      <c r="AF15" s="76">
        <v>8.2579999999999991</v>
      </c>
      <c r="AG15" s="275">
        <v>20.05</v>
      </c>
      <c r="AH15" s="77">
        <v>640</v>
      </c>
      <c r="AI15" s="56"/>
    </row>
    <row r="16" spans="1:35" ht="20" customHeight="1" x14ac:dyDescent="0.25">
      <c r="B16" s="144">
        <v>14</v>
      </c>
      <c r="C16" s="107" t="s">
        <v>148</v>
      </c>
      <c r="D16" s="68" t="s">
        <v>149</v>
      </c>
      <c r="E16" s="63">
        <v>38531</v>
      </c>
      <c r="F16" s="64" t="s">
        <v>52</v>
      </c>
      <c r="G16" s="64" t="s">
        <v>33</v>
      </c>
      <c r="H16" s="137">
        <v>186.3</v>
      </c>
      <c r="I16" s="137">
        <v>78.599999999999994</v>
      </c>
      <c r="J16" s="64">
        <v>244</v>
      </c>
      <c r="K16" s="64">
        <v>304</v>
      </c>
      <c r="L16" s="64">
        <v>312</v>
      </c>
      <c r="M16" s="64">
        <v>304</v>
      </c>
      <c r="N16" s="65">
        <v>60</v>
      </c>
      <c r="O16" s="65">
        <v>68</v>
      </c>
      <c r="P16" s="65">
        <v>60</v>
      </c>
      <c r="Q16" s="38">
        <v>1.1970000000000001</v>
      </c>
      <c r="R16" s="38">
        <v>1.95</v>
      </c>
      <c r="S16" s="38">
        <v>3.234</v>
      </c>
      <c r="T16" s="38">
        <v>1.196</v>
      </c>
      <c r="U16" s="38">
        <v>1.9330000000000001</v>
      </c>
      <c r="V16" s="38">
        <v>3.22</v>
      </c>
      <c r="W16" s="38">
        <v>1.228</v>
      </c>
      <c r="X16" s="38">
        <v>1.976</v>
      </c>
      <c r="Y16" s="38">
        <v>3.2650000000000001</v>
      </c>
      <c r="Z16" s="76">
        <v>1.196</v>
      </c>
      <c r="AA16" s="76">
        <v>1.9330000000000001</v>
      </c>
      <c r="AB16" s="76">
        <v>3.22</v>
      </c>
      <c r="AC16" s="38">
        <v>8.7739999999999991</v>
      </c>
      <c r="AD16" s="38">
        <v>8.7080000000000002</v>
      </c>
      <c r="AE16" s="38">
        <v>8.8840000000000003</v>
      </c>
      <c r="AF16" s="76">
        <v>8.7080000000000002</v>
      </c>
      <c r="AG16" s="275">
        <v>19.04</v>
      </c>
      <c r="AH16" s="77">
        <v>440</v>
      </c>
      <c r="AI16" s="56"/>
    </row>
    <row r="17" spans="2:35" ht="20" customHeight="1" x14ac:dyDescent="0.25">
      <c r="B17" s="144">
        <v>15</v>
      </c>
      <c r="C17" s="107" t="s">
        <v>150</v>
      </c>
      <c r="D17" s="68" t="s">
        <v>151</v>
      </c>
      <c r="E17" s="63">
        <v>38598</v>
      </c>
      <c r="F17" s="64" t="s">
        <v>52</v>
      </c>
      <c r="G17" s="64" t="s">
        <v>33</v>
      </c>
      <c r="H17" s="137">
        <v>188.8</v>
      </c>
      <c r="I17" s="137">
        <v>78.599999999999994</v>
      </c>
      <c r="J17" s="64">
        <v>248</v>
      </c>
      <c r="K17" s="64">
        <v>300</v>
      </c>
      <c r="L17" s="64">
        <v>321</v>
      </c>
      <c r="M17" s="64">
        <v>319</v>
      </c>
      <c r="N17" s="65">
        <v>52</v>
      </c>
      <c r="O17" s="65">
        <v>73</v>
      </c>
      <c r="P17" s="65">
        <v>71</v>
      </c>
      <c r="Q17" s="38">
        <v>1.1619999999999999</v>
      </c>
      <c r="R17" s="38">
        <v>1.8979999999999999</v>
      </c>
      <c r="S17" s="38">
        <v>3.2130000000000001</v>
      </c>
      <c r="T17" s="38">
        <v>1.1279999999999999</v>
      </c>
      <c r="U17" s="38">
        <v>1.8620000000000001</v>
      </c>
      <c r="V17" s="38">
        <v>3.1829999999999998</v>
      </c>
      <c r="W17" s="38"/>
      <c r="X17" s="38"/>
      <c r="Y17" s="38"/>
      <c r="Z17" s="76">
        <v>1.1279999999999999</v>
      </c>
      <c r="AA17" s="76">
        <v>1.8620000000000001</v>
      </c>
      <c r="AB17" s="76">
        <v>3.1829999999999998</v>
      </c>
      <c r="AC17" s="38">
        <v>8.9749999999999996</v>
      </c>
      <c r="AD17" s="38">
        <v>8.85</v>
      </c>
      <c r="AE17" s="38"/>
      <c r="AF17" s="76">
        <v>8.85</v>
      </c>
      <c r="AG17" s="275">
        <v>20.059999999999999</v>
      </c>
      <c r="AH17" s="77">
        <v>680</v>
      </c>
      <c r="AI17" s="56"/>
    </row>
    <row r="18" spans="2:35" ht="20" customHeight="1" x14ac:dyDescent="0.25">
      <c r="B18" s="144">
        <v>17</v>
      </c>
      <c r="C18" s="107" t="s">
        <v>152</v>
      </c>
      <c r="D18" s="68" t="s">
        <v>153</v>
      </c>
      <c r="E18" s="63">
        <v>38698</v>
      </c>
      <c r="F18" s="64" t="s">
        <v>52</v>
      </c>
      <c r="G18" s="64" t="s">
        <v>40</v>
      </c>
      <c r="H18" s="137">
        <v>198.7</v>
      </c>
      <c r="I18" s="137">
        <v>91.4</v>
      </c>
      <c r="J18" s="64">
        <v>259</v>
      </c>
      <c r="K18" s="64"/>
      <c r="L18" s="64"/>
      <c r="M18" s="64"/>
      <c r="N18" s="65"/>
      <c r="O18" s="65"/>
      <c r="P18" s="65"/>
      <c r="Q18" s="38"/>
      <c r="R18" s="38"/>
      <c r="S18" s="38"/>
      <c r="T18" s="38"/>
      <c r="U18" s="38"/>
      <c r="V18" s="38"/>
      <c r="W18" s="38"/>
      <c r="X18" s="38"/>
      <c r="Y18" s="38"/>
      <c r="Z18" s="76"/>
      <c r="AA18" s="76"/>
      <c r="AB18" s="76"/>
      <c r="AC18" s="38"/>
      <c r="AD18" s="38"/>
      <c r="AE18" s="38"/>
      <c r="AF18" s="76"/>
      <c r="AG18" s="275"/>
      <c r="AH18" s="77"/>
      <c r="AI18" s="56"/>
    </row>
    <row r="19" spans="2:35" ht="20" customHeight="1" x14ac:dyDescent="0.25">
      <c r="B19" s="144">
        <v>18</v>
      </c>
      <c r="C19" s="107" t="s">
        <v>154</v>
      </c>
      <c r="D19" s="68" t="s">
        <v>155</v>
      </c>
      <c r="E19" s="63">
        <v>38630</v>
      </c>
      <c r="F19" s="64" t="s">
        <v>52</v>
      </c>
      <c r="G19" s="64" t="s">
        <v>34</v>
      </c>
      <c r="H19" s="137">
        <v>191</v>
      </c>
      <c r="I19" s="137">
        <v>90.2</v>
      </c>
      <c r="J19" s="64">
        <v>252</v>
      </c>
      <c r="K19" s="64">
        <v>315</v>
      </c>
      <c r="L19" s="64">
        <v>331</v>
      </c>
      <c r="M19" s="64">
        <v>339</v>
      </c>
      <c r="N19" s="65">
        <v>63</v>
      </c>
      <c r="O19" s="65">
        <v>79</v>
      </c>
      <c r="P19" s="65">
        <v>87</v>
      </c>
      <c r="Q19" s="38">
        <v>1.117</v>
      </c>
      <c r="R19" s="38">
        <v>1.841</v>
      </c>
      <c r="S19" s="38">
        <v>3.073</v>
      </c>
      <c r="T19" s="38">
        <v>1.1539999999999999</v>
      </c>
      <c r="U19" s="38">
        <v>1.8660000000000001</v>
      </c>
      <c r="V19" s="38">
        <v>3.0859999999999999</v>
      </c>
      <c r="W19" s="38">
        <v>1.194</v>
      </c>
      <c r="X19" s="38">
        <v>1.9</v>
      </c>
      <c r="Y19" s="38">
        <v>3.1269999999999998</v>
      </c>
      <c r="Z19" s="76">
        <v>1.117</v>
      </c>
      <c r="AA19" s="76">
        <v>1.841</v>
      </c>
      <c r="AB19" s="76">
        <v>3.073</v>
      </c>
      <c r="AC19" s="38">
        <v>8.8819999999999997</v>
      </c>
      <c r="AD19" s="38">
        <v>8.9440000000000008</v>
      </c>
      <c r="AE19" s="38"/>
      <c r="AF19" s="76">
        <v>8.8819999999999997</v>
      </c>
      <c r="AG19" s="275">
        <v>20.02</v>
      </c>
      <c r="AH19" s="77">
        <v>520</v>
      </c>
      <c r="AI19" s="56"/>
    </row>
    <row r="20" spans="2:35" ht="20" customHeight="1" x14ac:dyDescent="0.25">
      <c r="B20" s="144">
        <v>20</v>
      </c>
      <c r="C20" s="107" t="s">
        <v>135</v>
      </c>
      <c r="D20" s="68" t="s">
        <v>156</v>
      </c>
      <c r="E20" s="63">
        <v>38761</v>
      </c>
      <c r="F20" s="64" t="s">
        <v>52</v>
      </c>
      <c r="G20" s="64" t="s">
        <v>29</v>
      </c>
      <c r="H20" s="137">
        <v>184.4</v>
      </c>
      <c r="I20" s="137">
        <v>81.8</v>
      </c>
      <c r="J20" s="64">
        <v>241</v>
      </c>
      <c r="K20" s="64">
        <v>292</v>
      </c>
      <c r="L20" s="64">
        <v>310</v>
      </c>
      <c r="M20" s="64">
        <v>303</v>
      </c>
      <c r="N20" s="65">
        <v>51</v>
      </c>
      <c r="O20" s="65">
        <v>69</v>
      </c>
      <c r="P20" s="65">
        <v>62</v>
      </c>
      <c r="Q20" s="38">
        <v>1.107</v>
      </c>
      <c r="R20" s="38">
        <v>1.827</v>
      </c>
      <c r="S20" s="38">
        <v>3.1070000000000002</v>
      </c>
      <c r="T20" s="38">
        <v>1.1379999999999999</v>
      </c>
      <c r="U20" s="38">
        <v>1.859</v>
      </c>
      <c r="V20" s="38">
        <v>3.1019999999999999</v>
      </c>
      <c r="W20" s="38">
        <v>1.1299999999999999</v>
      </c>
      <c r="X20" s="38">
        <v>1.843</v>
      </c>
      <c r="Y20" s="38">
        <v>3.11</v>
      </c>
      <c r="Z20" s="76">
        <v>1.107</v>
      </c>
      <c r="AA20" s="76">
        <v>1.827</v>
      </c>
      <c r="AB20" s="76">
        <v>3.1019999999999999</v>
      </c>
      <c r="AC20" s="38">
        <v>8.59</v>
      </c>
      <c r="AD20" s="38">
        <v>8.4920000000000009</v>
      </c>
      <c r="AE20" s="38">
        <v>8.5809999999999995</v>
      </c>
      <c r="AF20" s="76">
        <v>8.4920000000000009</v>
      </c>
      <c r="AG20" s="275">
        <v>20.010000000000002</v>
      </c>
      <c r="AH20" s="77">
        <v>480</v>
      </c>
      <c r="AI20" s="56"/>
    </row>
    <row r="21" spans="2:35" ht="20" customHeight="1" x14ac:dyDescent="0.25">
      <c r="B21" s="144">
        <v>21</v>
      </c>
      <c r="C21" s="107" t="s">
        <v>157</v>
      </c>
      <c r="D21" s="68" t="s">
        <v>158</v>
      </c>
      <c r="E21" s="63">
        <v>38485</v>
      </c>
      <c r="F21" s="64" t="s">
        <v>52</v>
      </c>
      <c r="G21" s="64" t="s">
        <v>61</v>
      </c>
      <c r="H21" s="137">
        <v>176.6</v>
      </c>
      <c r="I21" s="137">
        <v>65.5</v>
      </c>
      <c r="J21" s="64">
        <v>233</v>
      </c>
      <c r="K21" s="64">
        <v>290</v>
      </c>
      <c r="L21" s="64">
        <v>303</v>
      </c>
      <c r="M21" s="64">
        <v>306</v>
      </c>
      <c r="N21" s="65">
        <v>57</v>
      </c>
      <c r="O21" s="65">
        <v>70</v>
      </c>
      <c r="P21" s="65">
        <v>73</v>
      </c>
      <c r="Q21" s="38">
        <v>1.123</v>
      </c>
      <c r="R21" s="38">
        <v>1.841</v>
      </c>
      <c r="S21" s="38">
        <v>3.0870000000000002</v>
      </c>
      <c r="T21" s="38">
        <v>1.137</v>
      </c>
      <c r="U21" s="38">
        <v>1.86</v>
      </c>
      <c r="V21" s="38">
        <v>3.1160000000000001</v>
      </c>
      <c r="W21" s="38">
        <v>1.1180000000000001</v>
      </c>
      <c r="X21" s="38">
        <v>1.8360000000000001</v>
      </c>
      <c r="Y21" s="38">
        <v>3.0870000000000002</v>
      </c>
      <c r="Z21" s="76">
        <v>1.1180000000000001</v>
      </c>
      <c r="AA21" s="76">
        <v>1.8360000000000001</v>
      </c>
      <c r="AB21" s="76">
        <v>3.0870000000000002</v>
      </c>
      <c r="AC21" s="38">
        <v>8.2750000000000004</v>
      </c>
      <c r="AD21" s="38">
        <v>8.1349999999999998</v>
      </c>
      <c r="AE21" s="38">
        <v>8.3759999999999994</v>
      </c>
      <c r="AF21" s="76">
        <v>8.1349999999999998</v>
      </c>
      <c r="AG21" s="275">
        <v>21.01</v>
      </c>
      <c r="AH21" s="77">
        <v>800</v>
      </c>
      <c r="AI21" s="56"/>
    </row>
    <row r="22" spans="2:35" ht="20" customHeight="1" x14ac:dyDescent="0.25">
      <c r="B22" s="144">
        <v>22</v>
      </c>
      <c r="C22" s="107" t="s">
        <v>148</v>
      </c>
      <c r="D22" s="68" t="s">
        <v>159</v>
      </c>
      <c r="E22" s="63">
        <v>38161</v>
      </c>
      <c r="F22" s="64" t="s">
        <v>52</v>
      </c>
      <c r="G22" s="64" t="s">
        <v>37</v>
      </c>
      <c r="H22" s="137">
        <v>191.7</v>
      </c>
      <c r="I22" s="137">
        <v>88.6</v>
      </c>
      <c r="J22" s="64">
        <v>252</v>
      </c>
      <c r="K22" s="64">
        <v>306</v>
      </c>
      <c r="L22" s="64">
        <v>322</v>
      </c>
      <c r="M22" s="64">
        <v>309</v>
      </c>
      <c r="N22" s="65">
        <v>54</v>
      </c>
      <c r="O22" s="65">
        <v>70</v>
      </c>
      <c r="P22" s="65">
        <v>57</v>
      </c>
      <c r="Q22" s="38">
        <v>1.109</v>
      </c>
      <c r="R22" s="38">
        <v>1.861</v>
      </c>
      <c r="S22" s="38">
        <v>3.169</v>
      </c>
      <c r="T22" s="38">
        <v>1.073</v>
      </c>
      <c r="U22" s="38">
        <v>1.875</v>
      </c>
      <c r="V22" s="38">
        <v>3.1840000000000002</v>
      </c>
      <c r="W22" s="38">
        <v>1.131</v>
      </c>
      <c r="X22" s="38">
        <v>1.891</v>
      </c>
      <c r="Y22" s="38">
        <v>3.1949999999999998</v>
      </c>
      <c r="Z22" s="76">
        <v>1.073</v>
      </c>
      <c r="AA22" s="76">
        <v>1.861</v>
      </c>
      <c r="AB22" s="76">
        <v>3.169</v>
      </c>
      <c r="AC22" s="38">
        <v>8.8000000000000007</v>
      </c>
      <c r="AD22" s="38">
        <v>8.6340000000000003</v>
      </c>
      <c r="AE22" s="38">
        <v>8.5299999999999994</v>
      </c>
      <c r="AF22" s="76">
        <v>8.5299999999999994</v>
      </c>
      <c r="AG22" s="275">
        <v>20.05</v>
      </c>
      <c r="AH22" s="77">
        <v>640</v>
      </c>
      <c r="AI22" s="56"/>
    </row>
    <row r="23" spans="2:35" ht="20" customHeight="1" x14ac:dyDescent="0.25">
      <c r="B23" s="144">
        <v>23</v>
      </c>
      <c r="C23" s="107" t="s">
        <v>160</v>
      </c>
      <c r="D23" s="68" t="s">
        <v>161</v>
      </c>
      <c r="E23" s="63">
        <v>38612</v>
      </c>
      <c r="F23" s="64" t="s">
        <v>52</v>
      </c>
      <c r="G23" s="64" t="s">
        <v>28</v>
      </c>
      <c r="H23" s="137">
        <v>189.7</v>
      </c>
      <c r="I23" s="137">
        <v>85.3</v>
      </c>
      <c r="J23" s="64">
        <v>254</v>
      </c>
      <c r="K23" s="64">
        <v>322</v>
      </c>
      <c r="L23" s="64">
        <v>335</v>
      </c>
      <c r="M23" s="64">
        <v>340</v>
      </c>
      <c r="N23" s="65">
        <v>68</v>
      </c>
      <c r="O23" s="65">
        <v>81</v>
      </c>
      <c r="P23" s="65">
        <v>86</v>
      </c>
      <c r="Q23" s="38">
        <v>1.0980000000000001</v>
      </c>
      <c r="R23" s="38">
        <v>1.7789999999999999</v>
      </c>
      <c r="S23" s="38">
        <v>2.9710000000000001</v>
      </c>
      <c r="T23" s="38">
        <v>1.0640000000000001</v>
      </c>
      <c r="U23" s="38">
        <v>1.75</v>
      </c>
      <c r="V23" s="38">
        <v>2.9409999999999998</v>
      </c>
      <c r="W23" s="38"/>
      <c r="X23" s="38"/>
      <c r="Y23" s="38"/>
      <c r="Z23" s="76">
        <v>1.0640000000000001</v>
      </c>
      <c r="AA23" s="76">
        <v>1.75</v>
      </c>
      <c r="AB23" s="76">
        <v>2.9409999999999998</v>
      </c>
      <c r="AC23" s="38">
        <v>8.3840000000000003</v>
      </c>
      <c r="AD23" s="38">
        <v>8.2430000000000003</v>
      </c>
      <c r="AE23" s="38">
        <v>8.4949999999999992</v>
      </c>
      <c r="AF23" s="76">
        <v>8.2430000000000003</v>
      </c>
      <c r="AG23" s="275">
        <v>20.010000000000002</v>
      </c>
      <c r="AH23" s="77">
        <v>480</v>
      </c>
      <c r="AI23" s="56"/>
    </row>
    <row r="24" spans="2:35" ht="20" customHeight="1" x14ac:dyDescent="0.25">
      <c r="B24" s="144">
        <v>24</v>
      </c>
      <c r="C24" s="107" t="s">
        <v>162</v>
      </c>
      <c r="D24" s="68" t="s">
        <v>163</v>
      </c>
      <c r="E24" s="63">
        <v>38245</v>
      </c>
      <c r="F24" s="64" t="s">
        <v>52</v>
      </c>
      <c r="G24" s="64" t="s">
        <v>37</v>
      </c>
      <c r="H24" s="137">
        <v>192.5</v>
      </c>
      <c r="I24" s="137">
        <v>72.599999999999994</v>
      </c>
      <c r="J24" s="64">
        <v>255</v>
      </c>
      <c r="K24" s="64">
        <v>316</v>
      </c>
      <c r="L24" s="64">
        <v>326</v>
      </c>
      <c r="M24" s="64">
        <v>313</v>
      </c>
      <c r="N24" s="65">
        <v>61</v>
      </c>
      <c r="O24" s="65">
        <v>71</v>
      </c>
      <c r="P24" s="65">
        <v>58</v>
      </c>
      <c r="Q24" s="38">
        <v>1.0569999999999999</v>
      </c>
      <c r="R24" s="38">
        <v>1.782</v>
      </c>
      <c r="S24" s="38">
        <v>2.996</v>
      </c>
      <c r="T24" s="38">
        <v>1.1180000000000001</v>
      </c>
      <c r="U24" s="38">
        <v>1.833</v>
      </c>
      <c r="V24" s="38">
        <v>3.05</v>
      </c>
      <c r="W24" s="38">
        <v>1.0940000000000001</v>
      </c>
      <c r="X24" s="38">
        <v>1.82</v>
      </c>
      <c r="Y24" s="38">
        <v>3.0510000000000002</v>
      </c>
      <c r="Z24" s="76">
        <v>1.0569999999999999</v>
      </c>
      <c r="AA24" s="76">
        <v>1.782</v>
      </c>
      <c r="AB24" s="76">
        <v>2.996</v>
      </c>
      <c r="AC24" s="38">
        <v>8.9239999999999995</v>
      </c>
      <c r="AD24" s="38">
        <v>8.7089999999999996</v>
      </c>
      <c r="AE24" s="38">
        <v>8.69</v>
      </c>
      <c r="AF24" s="76">
        <v>8.69</v>
      </c>
      <c r="AG24" s="275">
        <v>20.04</v>
      </c>
      <c r="AH24" s="77">
        <v>600</v>
      </c>
      <c r="AI24" s="56"/>
    </row>
    <row r="25" spans="2:35" ht="20" customHeight="1" x14ac:dyDescent="0.25">
      <c r="B25" s="144">
        <v>25</v>
      </c>
      <c r="C25" s="107" t="s">
        <v>164</v>
      </c>
      <c r="D25" s="68" t="s">
        <v>165</v>
      </c>
      <c r="E25" s="63">
        <v>39044</v>
      </c>
      <c r="F25" s="64" t="s">
        <v>52</v>
      </c>
      <c r="G25" s="64" t="s">
        <v>28</v>
      </c>
      <c r="H25" s="137">
        <v>189.6</v>
      </c>
      <c r="I25" s="137">
        <v>90.5</v>
      </c>
      <c r="J25" s="64">
        <v>244</v>
      </c>
      <c r="K25" s="64">
        <v>307</v>
      </c>
      <c r="L25" s="64">
        <v>321</v>
      </c>
      <c r="M25" s="64">
        <v>313</v>
      </c>
      <c r="N25" s="65">
        <v>63</v>
      </c>
      <c r="O25" s="65">
        <v>77</v>
      </c>
      <c r="P25" s="65">
        <v>69</v>
      </c>
      <c r="Q25" s="38">
        <v>1.0900000000000001</v>
      </c>
      <c r="R25" s="38">
        <v>1.839</v>
      </c>
      <c r="S25" s="38">
        <v>3.1339999999999999</v>
      </c>
      <c r="T25" s="38">
        <v>1.1000000000000001</v>
      </c>
      <c r="U25" s="38">
        <v>1.8440000000000001</v>
      </c>
      <c r="V25" s="38">
        <v>3.1120000000000001</v>
      </c>
      <c r="W25" s="38">
        <v>1.1299999999999999</v>
      </c>
      <c r="X25" s="38">
        <v>1.877</v>
      </c>
      <c r="Y25" s="38">
        <v>3.149</v>
      </c>
      <c r="Z25" s="76">
        <v>1.0900000000000001</v>
      </c>
      <c r="AA25" s="76">
        <v>1.839</v>
      </c>
      <c r="AB25" s="76">
        <v>3.1120000000000001</v>
      </c>
      <c r="AC25" s="38">
        <v>9.1639999999999997</v>
      </c>
      <c r="AD25" s="38">
        <v>8.9510000000000005</v>
      </c>
      <c r="AE25" s="38"/>
      <c r="AF25" s="76">
        <v>8.9510000000000005</v>
      </c>
      <c r="AG25" s="275">
        <v>19.010000000000002</v>
      </c>
      <c r="AH25" s="77">
        <v>320</v>
      </c>
      <c r="AI25" s="56"/>
    </row>
    <row r="26" spans="2:35" ht="20" customHeight="1" x14ac:dyDescent="0.25">
      <c r="B26" s="144">
        <v>26</v>
      </c>
      <c r="C26" s="107" t="s">
        <v>166</v>
      </c>
      <c r="D26" s="68" t="s">
        <v>85</v>
      </c>
      <c r="E26" s="63">
        <v>38601</v>
      </c>
      <c r="F26" s="64" t="s">
        <v>52</v>
      </c>
      <c r="G26" s="64" t="s">
        <v>35</v>
      </c>
      <c r="H26" s="137">
        <v>179.6</v>
      </c>
      <c r="I26" s="137">
        <v>77.400000000000006</v>
      </c>
      <c r="J26" s="64">
        <v>231</v>
      </c>
      <c r="K26" s="64"/>
      <c r="L26" s="64"/>
      <c r="M26" s="64"/>
      <c r="N26" s="65"/>
      <c r="O26" s="65"/>
      <c r="P26" s="65"/>
      <c r="Q26" s="38"/>
      <c r="R26" s="38"/>
      <c r="S26" s="38"/>
      <c r="T26" s="38"/>
      <c r="U26" s="38"/>
      <c r="V26" s="38"/>
      <c r="W26" s="38"/>
      <c r="X26" s="38"/>
      <c r="Y26" s="38"/>
      <c r="Z26" s="76"/>
      <c r="AA26" s="76"/>
      <c r="AB26" s="76"/>
      <c r="AC26" s="38"/>
      <c r="AD26" s="38"/>
      <c r="AE26" s="38"/>
      <c r="AF26" s="76"/>
      <c r="AG26" s="275"/>
      <c r="AH26" s="77"/>
      <c r="AI26" s="56"/>
    </row>
    <row r="27" spans="2:35" ht="20" customHeight="1" x14ac:dyDescent="0.25">
      <c r="B27" s="144">
        <v>27</v>
      </c>
      <c r="C27" s="107" t="s">
        <v>167</v>
      </c>
      <c r="D27" s="68" t="s">
        <v>168</v>
      </c>
      <c r="E27" s="63">
        <v>38975</v>
      </c>
      <c r="F27" s="64" t="s">
        <v>52</v>
      </c>
      <c r="G27" s="64" t="s">
        <v>33</v>
      </c>
      <c r="H27" s="137">
        <v>183</v>
      </c>
      <c r="I27" s="137">
        <v>77</v>
      </c>
      <c r="J27" s="64">
        <v>243</v>
      </c>
      <c r="K27" s="64">
        <v>308</v>
      </c>
      <c r="L27" s="64">
        <v>321</v>
      </c>
      <c r="M27" s="64">
        <v>324</v>
      </c>
      <c r="N27" s="65">
        <v>65</v>
      </c>
      <c r="O27" s="65">
        <v>78</v>
      </c>
      <c r="P27" s="65">
        <v>81</v>
      </c>
      <c r="Q27" s="38">
        <v>1.111</v>
      </c>
      <c r="R27" s="38">
        <v>1.821</v>
      </c>
      <c r="S27" s="38">
        <v>3.0129999999999999</v>
      </c>
      <c r="T27" s="38">
        <v>1.121</v>
      </c>
      <c r="U27" s="38">
        <v>1.8340000000000001</v>
      </c>
      <c r="V27" s="38">
        <v>3.0419999999999998</v>
      </c>
      <c r="W27" s="38">
        <v>1.2190000000000001</v>
      </c>
      <c r="X27" s="38">
        <v>1.9330000000000001</v>
      </c>
      <c r="Y27" s="38">
        <v>3.1280000000000001</v>
      </c>
      <c r="Z27" s="76">
        <v>1.111</v>
      </c>
      <c r="AA27" s="76">
        <v>1.821</v>
      </c>
      <c r="AB27" s="76">
        <v>3.0129999999999999</v>
      </c>
      <c r="AC27" s="38">
        <v>8.4459999999999997</v>
      </c>
      <c r="AD27" s="38">
        <v>8.8010000000000002</v>
      </c>
      <c r="AE27" s="38"/>
      <c r="AF27" s="76">
        <v>8.4459999999999997</v>
      </c>
      <c r="AG27" s="275">
        <v>21.02</v>
      </c>
      <c r="AH27" s="77">
        <v>840</v>
      </c>
      <c r="AI27" s="56"/>
    </row>
    <row r="28" spans="2:35" ht="20" customHeight="1" x14ac:dyDescent="0.25">
      <c r="B28" s="144">
        <v>28</v>
      </c>
      <c r="C28" s="107" t="s">
        <v>169</v>
      </c>
      <c r="D28" s="68" t="s">
        <v>170</v>
      </c>
      <c r="E28" s="63">
        <v>38589</v>
      </c>
      <c r="F28" s="64" t="s">
        <v>52</v>
      </c>
      <c r="G28" s="64" t="s">
        <v>29</v>
      </c>
      <c r="H28" s="137">
        <v>183.3</v>
      </c>
      <c r="I28" s="137">
        <v>75.5</v>
      </c>
      <c r="J28" s="64">
        <v>242</v>
      </c>
      <c r="K28" s="64">
        <v>311</v>
      </c>
      <c r="L28" s="64">
        <v>330</v>
      </c>
      <c r="M28" s="64">
        <v>322</v>
      </c>
      <c r="N28" s="65">
        <v>69</v>
      </c>
      <c r="O28" s="65">
        <v>88</v>
      </c>
      <c r="P28" s="65">
        <v>80</v>
      </c>
      <c r="Q28" s="38">
        <v>0.996</v>
      </c>
      <c r="R28" s="38">
        <v>1.6879999999999999</v>
      </c>
      <c r="S28" s="38">
        <v>2.8450000000000002</v>
      </c>
      <c r="T28" s="38">
        <v>1.022</v>
      </c>
      <c r="U28" s="38">
        <v>1.7070000000000001</v>
      </c>
      <c r="V28" s="38">
        <v>2.8820000000000001</v>
      </c>
      <c r="W28" s="38">
        <v>1.03</v>
      </c>
      <c r="X28" s="38">
        <v>1.722</v>
      </c>
      <c r="Y28" s="38">
        <v>2.88</v>
      </c>
      <c r="Z28" s="76">
        <v>0.996</v>
      </c>
      <c r="AA28" s="76">
        <v>1.6879999999999999</v>
      </c>
      <c r="AB28" s="76">
        <v>2.8450000000000002</v>
      </c>
      <c r="AC28" s="38">
        <v>8.4540000000000006</v>
      </c>
      <c r="AD28" s="38">
        <v>8.1720000000000006</v>
      </c>
      <c r="AE28" s="38">
        <v>8.2929999999999993</v>
      </c>
      <c r="AF28" s="76">
        <v>8.1720000000000006</v>
      </c>
      <c r="AG28" s="275">
        <v>20.059999999999999</v>
      </c>
      <c r="AH28" s="77">
        <v>680</v>
      </c>
      <c r="AI28" s="56"/>
    </row>
    <row r="29" spans="2:35" ht="20" customHeight="1" x14ac:dyDescent="0.25">
      <c r="B29" s="144">
        <v>29</v>
      </c>
      <c r="C29" s="107" t="s">
        <v>171</v>
      </c>
      <c r="D29" s="68" t="s">
        <v>172</v>
      </c>
      <c r="E29" s="63">
        <v>38777</v>
      </c>
      <c r="F29" s="64" t="s">
        <v>52</v>
      </c>
      <c r="G29" s="64" t="s">
        <v>28</v>
      </c>
      <c r="H29" s="137">
        <v>181.5</v>
      </c>
      <c r="I29" s="137">
        <v>76.900000000000006</v>
      </c>
      <c r="J29" s="64">
        <v>240</v>
      </c>
      <c r="K29" s="64">
        <v>303</v>
      </c>
      <c r="L29" s="64">
        <v>314</v>
      </c>
      <c r="M29" s="64">
        <v>304</v>
      </c>
      <c r="N29" s="65">
        <v>63</v>
      </c>
      <c r="O29" s="65">
        <v>74</v>
      </c>
      <c r="P29" s="65">
        <v>64</v>
      </c>
      <c r="Q29" s="38">
        <v>1.1180000000000001</v>
      </c>
      <c r="R29" s="38">
        <v>1.7829999999999999</v>
      </c>
      <c r="S29" s="38">
        <v>3.0110000000000001</v>
      </c>
      <c r="T29" s="38">
        <v>1.1339999999999999</v>
      </c>
      <c r="U29" s="38">
        <v>1.8520000000000001</v>
      </c>
      <c r="V29" s="38">
        <v>3.0529999999999999</v>
      </c>
      <c r="W29" s="38">
        <v>1.1100000000000001</v>
      </c>
      <c r="X29" s="38">
        <v>1.8340000000000001</v>
      </c>
      <c r="Y29" s="38">
        <v>3.0419999999999998</v>
      </c>
      <c r="Z29" s="76">
        <v>1.1100000000000001</v>
      </c>
      <c r="AA29" s="76">
        <v>1.7829999999999999</v>
      </c>
      <c r="AB29" s="76">
        <v>3.0110000000000001</v>
      </c>
      <c r="AC29" s="38">
        <v>8.5090000000000003</v>
      </c>
      <c r="AD29" s="38">
        <v>8.3170000000000002</v>
      </c>
      <c r="AE29" s="38">
        <v>8.3559999999999999</v>
      </c>
      <c r="AF29" s="76">
        <v>8.3170000000000002</v>
      </c>
      <c r="AG29" s="275">
        <v>20.03</v>
      </c>
      <c r="AH29" s="77">
        <v>560</v>
      </c>
      <c r="AI29" s="56"/>
    </row>
    <row r="30" spans="2:35" ht="20" customHeight="1" x14ac:dyDescent="0.25">
      <c r="B30" s="144">
        <v>30</v>
      </c>
      <c r="C30" s="107" t="s">
        <v>173</v>
      </c>
      <c r="D30" s="68" t="s">
        <v>174</v>
      </c>
      <c r="E30" s="63">
        <v>38377</v>
      </c>
      <c r="F30" s="64" t="s">
        <v>52</v>
      </c>
      <c r="G30" s="64" t="s">
        <v>35</v>
      </c>
      <c r="H30" s="137">
        <v>170.6</v>
      </c>
      <c r="I30" s="137">
        <v>63.4</v>
      </c>
      <c r="J30" s="64">
        <v>222</v>
      </c>
      <c r="K30" s="64">
        <v>283</v>
      </c>
      <c r="L30" s="64">
        <v>297</v>
      </c>
      <c r="M30" s="64">
        <v>280</v>
      </c>
      <c r="N30" s="65">
        <v>61</v>
      </c>
      <c r="O30" s="65">
        <v>75</v>
      </c>
      <c r="P30" s="65">
        <v>58</v>
      </c>
      <c r="Q30" s="38">
        <v>1.24</v>
      </c>
      <c r="R30" s="38">
        <v>1.9690000000000001</v>
      </c>
      <c r="S30" s="38">
        <v>3.206</v>
      </c>
      <c r="T30" s="38">
        <v>1.2270000000000001</v>
      </c>
      <c r="U30" s="38">
        <v>1.9450000000000001</v>
      </c>
      <c r="V30" s="38">
        <v>3.1760000000000002</v>
      </c>
      <c r="W30" s="38">
        <v>1.2370000000000001</v>
      </c>
      <c r="X30" s="38">
        <v>1.954</v>
      </c>
      <c r="Y30" s="38">
        <v>3.181</v>
      </c>
      <c r="Z30" s="76">
        <v>1.2270000000000001</v>
      </c>
      <c r="AA30" s="76">
        <v>1.9450000000000001</v>
      </c>
      <c r="AB30" s="76">
        <v>3.1760000000000002</v>
      </c>
      <c r="AC30" s="38">
        <v>8.6280000000000001</v>
      </c>
      <c r="AD30" s="38"/>
      <c r="AE30" s="38"/>
      <c r="AF30" s="76">
        <v>8.6280000000000001</v>
      </c>
      <c r="AG30" s="275">
        <v>20.010000000000002</v>
      </c>
      <c r="AH30" s="77">
        <v>480</v>
      </c>
      <c r="AI30" s="56"/>
    </row>
    <row r="31" spans="2:35" ht="20" customHeight="1" x14ac:dyDescent="0.25">
      <c r="B31" s="144">
        <v>31</v>
      </c>
      <c r="C31" s="107" t="s">
        <v>175</v>
      </c>
      <c r="D31" s="68" t="s">
        <v>176</v>
      </c>
      <c r="E31" s="63">
        <v>38880</v>
      </c>
      <c r="F31" s="64" t="s">
        <v>52</v>
      </c>
      <c r="G31" s="64" t="s">
        <v>29</v>
      </c>
      <c r="H31" s="137">
        <v>184.9</v>
      </c>
      <c r="I31" s="137">
        <v>66.099999999999994</v>
      </c>
      <c r="J31" s="64">
        <v>238</v>
      </c>
      <c r="K31" s="64">
        <v>296</v>
      </c>
      <c r="L31" s="64">
        <v>305</v>
      </c>
      <c r="M31" s="64">
        <v>301</v>
      </c>
      <c r="N31" s="65">
        <v>58</v>
      </c>
      <c r="O31" s="65">
        <v>67</v>
      </c>
      <c r="P31" s="65">
        <v>63</v>
      </c>
      <c r="Q31" s="38">
        <v>1.0580000000000001</v>
      </c>
      <c r="R31" s="38">
        <v>1.7889999999999999</v>
      </c>
      <c r="S31" s="38">
        <v>3.0649999999999999</v>
      </c>
      <c r="T31" s="38">
        <v>1.1000000000000001</v>
      </c>
      <c r="U31" s="38">
        <v>1.8520000000000001</v>
      </c>
      <c r="V31" s="38">
        <v>3.113</v>
      </c>
      <c r="W31" s="38">
        <v>1.103</v>
      </c>
      <c r="X31" s="38">
        <v>1.827</v>
      </c>
      <c r="Y31" s="38">
        <v>3.1160000000000001</v>
      </c>
      <c r="Z31" s="76">
        <v>1.0580000000000001</v>
      </c>
      <c r="AA31" s="76">
        <v>1.7889999999999999</v>
      </c>
      <c r="AB31" s="76">
        <v>3.0649999999999999</v>
      </c>
      <c r="AC31" s="38">
        <v>8.7870000000000008</v>
      </c>
      <c r="AD31" s="38">
        <v>8.3550000000000004</v>
      </c>
      <c r="AE31" s="38">
        <v>8.8580000000000005</v>
      </c>
      <c r="AF31" s="76">
        <v>8.3550000000000004</v>
      </c>
      <c r="AG31" s="275">
        <v>20.02</v>
      </c>
      <c r="AH31" s="77">
        <v>520</v>
      </c>
      <c r="AI31" s="56"/>
    </row>
    <row r="32" spans="2:35" ht="20" customHeight="1" x14ac:dyDescent="0.25">
      <c r="B32" s="144">
        <v>32</v>
      </c>
      <c r="C32" s="107" t="s">
        <v>177</v>
      </c>
      <c r="D32" s="68" t="s">
        <v>178</v>
      </c>
      <c r="E32" s="63">
        <v>38953</v>
      </c>
      <c r="F32" s="64" t="s">
        <v>52</v>
      </c>
      <c r="G32" s="64" t="s">
        <v>33</v>
      </c>
      <c r="H32" s="137">
        <v>184.1</v>
      </c>
      <c r="I32" s="137">
        <v>76.7</v>
      </c>
      <c r="J32" s="64">
        <v>238</v>
      </c>
      <c r="K32" s="64">
        <v>314</v>
      </c>
      <c r="L32" s="64">
        <v>334</v>
      </c>
      <c r="M32" s="64">
        <v>319</v>
      </c>
      <c r="N32" s="65">
        <v>76</v>
      </c>
      <c r="O32" s="65">
        <v>96</v>
      </c>
      <c r="P32" s="65">
        <v>81</v>
      </c>
      <c r="Q32" s="38">
        <v>1.056</v>
      </c>
      <c r="R32" s="38">
        <v>1.7390000000000001</v>
      </c>
      <c r="S32" s="38">
        <v>2.9350000000000001</v>
      </c>
      <c r="T32" s="38">
        <v>1.08</v>
      </c>
      <c r="U32" s="38">
        <v>1.7669999999999999</v>
      </c>
      <c r="V32" s="38">
        <v>2.9590000000000001</v>
      </c>
      <c r="W32" s="38">
        <v>1.0920000000000001</v>
      </c>
      <c r="X32" s="38">
        <v>1.7689999999999999</v>
      </c>
      <c r="Y32" s="38">
        <v>2.94</v>
      </c>
      <c r="Z32" s="76">
        <v>1.056</v>
      </c>
      <c r="AA32" s="76">
        <v>1.7390000000000001</v>
      </c>
      <c r="AB32" s="76">
        <v>2.9350000000000001</v>
      </c>
      <c r="AC32" s="38">
        <v>8.5069999999999997</v>
      </c>
      <c r="AD32" s="38">
        <v>8.2940000000000005</v>
      </c>
      <c r="AE32" s="38">
        <v>8.5739999999999998</v>
      </c>
      <c r="AF32" s="76">
        <v>8.2940000000000005</v>
      </c>
      <c r="AG32" s="275">
        <v>20.03</v>
      </c>
      <c r="AH32" s="77">
        <v>560</v>
      </c>
      <c r="AI32" s="56"/>
    </row>
    <row r="33" spans="2:35" ht="20" customHeight="1" x14ac:dyDescent="0.25">
      <c r="B33" s="144">
        <v>33</v>
      </c>
      <c r="C33" s="107" t="s">
        <v>179</v>
      </c>
      <c r="D33" s="68" t="s">
        <v>180</v>
      </c>
      <c r="E33" s="63">
        <v>38693</v>
      </c>
      <c r="F33" s="64" t="s">
        <v>52</v>
      </c>
      <c r="G33" s="64" t="s">
        <v>28</v>
      </c>
      <c r="H33" s="137">
        <v>181</v>
      </c>
      <c r="I33" s="137">
        <v>73.3</v>
      </c>
      <c r="J33" s="64">
        <v>235</v>
      </c>
      <c r="K33" s="64">
        <v>292</v>
      </c>
      <c r="L33" s="64">
        <v>293</v>
      </c>
      <c r="M33" s="64">
        <v>291</v>
      </c>
      <c r="N33" s="65">
        <v>57</v>
      </c>
      <c r="O33" s="65">
        <v>58</v>
      </c>
      <c r="P33" s="65">
        <v>56</v>
      </c>
      <c r="Q33" s="38">
        <v>1.0940000000000001</v>
      </c>
      <c r="R33" s="38">
        <v>1.871</v>
      </c>
      <c r="S33" s="38">
        <v>3.1349999999999998</v>
      </c>
      <c r="T33" s="38">
        <v>1.1000000000000001</v>
      </c>
      <c r="U33" s="38">
        <v>1.869</v>
      </c>
      <c r="V33" s="38">
        <v>3.1150000000000002</v>
      </c>
      <c r="W33" s="38">
        <v>1.0920000000000001</v>
      </c>
      <c r="X33" s="38">
        <v>1.847</v>
      </c>
      <c r="Y33" s="38">
        <v>3.137</v>
      </c>
      <c r="Z33" s="76">
        <v>1.0920000000000001</v>
      </c>
      <c r="AA33" s="76">
        <v>1.847</v>
      </c>
      <c r="AB33" s="76">
        <v>3.1150000000000002</v>
      </c>
      <c r="AC33" s="38">
        <v>8.3719999999999999</v>
      </c>
      <c r="AD33" s="38">
        <v>8.49</v>
      </c>
      <c r="AE33" s="38"/>
      <c r="AF33" s="76">
        <v>8.3719999999999999</v>
      </c>
      <c r="AG33" s="275">
        <v>20.079999999999998</v>
      </c>
      <c r="AH33" s="77">
        <v>760</v>
      </c>
      <c r="AI33" s="56"/>
    </row>
    <row r="34" spans="2:35" ht="20" customHeight="1" x14ac:dyDescent="0.25">
      <c r="B34" s="144">
        <v>34</v>
      </c>
      <c r="C34" s="107" t="s">
        <v>181</v>
      </c>
      <c r="D34" s="68" t="s">
        <v>182</v>
      </c>
      <c r="E34" s="63">
        <v>38846</v>
      </c>
      <c r="F34" s="64" t="s">
        <v>52</v>
      </c>
      <c r="G34" s="64" t="s">
        <v>28</v>
      </c>
      <c r="H34" s="137">
        <v>187.7</v>
      </c>
      <c r="I34" s="137">
        <v>73.099999999999994</v>
      </c>
      <c r="J34" s="64">
        <v>254</v>
      </c>
      <c r="K34" s="64">
        <v>320</v>
      </c>
      <c r="L34" s="64">
        <v>334</v>
      </c>
      <c r="M34" s="64">
        <v>322</v>
      </c>
      <c r="N34" s="65">
        <v>66</v>
      </c>
      <c r="O34" s="65">
        <v>80</v>
      </c>
      <c r="P34" s="65">
        <v>68</v>
      </c>
      <c r="Q34" s="38">
        <v>1.0529999999999999</v>
      </c>
      <c r="R34" s="38">
        <v>1.7989999999999999</v>
      </c>
      <c r="S34" s="38">
        <v>3.0590000000000002</v>
      </c>
      <c r="T34" s="38"/>
      <c r="U34" s="38"/>
      <c r="V34" s="38"/>
      <c r="W34" s="38"/>
      <c r="X34" s="38"/>
      <c r="Y34" s="38"/>
      <c r="Z34" s="76">
        <v>1.0529999999999999</v>
      </c>
      <c r="AA34" s="76">
        <v>1.7989999999999999</v>
      </c>
      <c r="AB34" s="76">
        <v>3.0590000000000002</v>
      </c>
      <c r="AC34" s="38">
        <v>8.7409999999999997</v>
      </c>
      <c r="AD34" s="38">
        <v>8.4329999999999998</v>
      </c>
      <c r="AE34" s="38">
        <v>8.5519999999999996</v>
      </c>
      <c r="AF34" s="76">
        <v>8.4329999999999998</v>
      </c>
      <c r="AG34" s="275">
        <v>20.05</v>
      </c>
      <c r="AH34" s="77">
        <v>640</v>
      </c>
      <c r="AI34" s="56"/>
    </row>
    <row r="35" spans="2:35" ht="20" customHeight="1" x14ac:dyDescent="0.25">
      <c r="B35" s="144">
        <v>35</v>
      </c>
      <c r="C35" s="107" t="s">
        <v>183</v>
      </c>
      <c r="D35" s="68" t="s">
        <v>184</v>
      </c>
      <c r="E35" s="63">
        <v>38737</v>
      </c>
      <c r="F35" s="64" t="s">
        <v>52</v>
      </c>
      <c r="G35" s="64" t="s">
        <v>33</v>
      </c>
      <c r="H35" s="137">
        <v>181.9</v>
      </c>
      <c r="I35" s="137">
        <v>81.8</v>
      </c>
      <c r="J35" s="64">
        <v>234</v>
      </c>
      <c r="K35" s="64">
        <v>285</v>
      </c>
      <c r="L35" s="64">
        <v>306</v>
      </c>
      <c r="M35" s="64">
        <v>297</v>
      </c>
      <c r="N35" s="65">
        <v>51</v>
      </c>
      <c r="O35" s="65">
        <v>72</v>
      </c>
      <c r="P35" s="65">
        <v>63</v>
      </c>
      <c r="Q35" s="38">
        <v>1.1379999999999999</v>
      </c>
      <c r="R35" s="38">
        <v>1.85</v>
      </c>
      <c r="S35" s="38">
        <v>3.1240000000000001</v>
      </c>
      <c r="T35" s="38">
        <v>1.145</v>
      </c>
      <c r="U35" s="38">
        <v>1.8540000000000001</v>
      </c>
      <c r="V35" s="38">
        <v>3.0960000000000001</v>
      </c>
      <c r="W35" s="38">
        <v>1.1279999999999999</v>
      </c>
      <c r="X35" s="38">
        <v>1.853</v>
      </c>
      <c r="Y35" s="38">
        <v>3.0840000000000001</v>
      </c>
      <c r="Z35" s="76">
        <v>1.1279999999999999</v>
      </c>
      <c r="AA35" s="76">
        <v>1.85</v>
      </c>
      <c r="AB35" s="76">
        <v>3.0840000000000001</v>
      </c>
      <c r="AC35" s="38">
        <v>8.36</v>
      </c>
      <c r="AD35" s="38">
        <v>8.2449999999999992</v>
      </c>
      <c r="AE35" s="38">
        <v>8.4949999999999992</v>
      </c>
      <c r="AF35" s="76">
        <v>8.2449999999999992</v>
      </c>
      <c r="AG35" s="275">
        <v>20.010000000000002</v>
      </c>
      <c r="AH35" s="77">
        <v>480</v>
      </c>
      <c r="AI35" s="56"/>
    </row>
    <row r="36" spans="2:35" ht="20" customHeight="1" x14ac:dyDescent="0.25">
      <c r="B36" s="144">
        <v>36</v>
      </c>
      <c r="C36" s="107" t="s">
        <v>185</v>
      </c>
      <c r="D36" s="68" t="s">
        <v>186</v>
      </c>
      <c r="E36" s="63">
        <v>38435</v>
      </c>
      <c r="F36" s="64" t="s">
        <v>52</v>
      </c>
      <c r="G36" s="64" t="s">
        <v>60</v>
      </c>
      <c r="H36" s="137">
        <v>180.8</v>
      </c>
      <c r="I36" s="137">
        <v>77.599999999999994</v>
      </c>
      <c r="J36" s="64">
        <v>239</v>
      </c>
      <c r="K36" s="64">
        <v>297</v>
      </c>
      <c r="L36" s="64">
        <v>304</v>
      </c>
      <c r="M36" s="64">
        <v>305</v>
      </c>
      <c r="N36" s="65">
        <v>58</v>
      </c>
      <c r="O36" s="65">
        <v>65</v>
      </c>
      <c r="P36" s="65">
        <v>66</v>
      </c>
      <c r="Q36" s="38">
        <v>1.159</v>
      </c>
      <c r="R36" s="38">
        <v>1.8640000000000001</v>
      </c>
      <c r="S36" s="38">
        <v>3.1059999999999999</v>
      </c>
      <c r="T36" s="38">
        <v>1.1779999999999999</v>
      </c>
      <c r="U36" s="38">
        <v>1.8919999999999999</v>
      </c>
      <c r="V36" s="38">
        <v>3.0939999999999999</v>
      </c>
      <c r="W36" s="38">
        <v>1.169</v>
      </c>
      <c r="X36" s="38">
        <v>1.883</v>
      </c>
      <c r="Y36" s="38">
        <v>3.09</v>
      </c>
      <c r="Z36" s="76">
        <v>1.159</v>
      </c>
      <c r="AA36" s="76">
        <v>1.8640000000000001</v>
      </c>
      <c r="AB36" s="76">
        <v>3.09</v>
      </c>
      <c r="AC36" s="38">
        <v>8.3960000000000008</v>
      </c>
      <c r="AD36" s="38">
        <v>8.5280000000000005</v>
      </c>
      <c r="AE36" s="38">
        <v>8.6029999999999998</v>
      </c>
      <c r="AF36" s="76">
        <v>8.3960000000000008</v>
      </c>
      <c r="AG36" s="275">
        <v>21.03</v>
      </c>
      <c r="AH36" s="77">
        <v>880</v>
      </c>
      <c r="AI36" s="56"/>
    </row>
    <row r="37" spans="2:35" ht="20" customHeight="1" x14ac:dyDescent="0.25">
      <c r="B37" s="144">
        <v>37</v>
      </c>
      <c r="C37" s="107" t="s">
        <v>93</v>
      </c>
      <c r="D37" s="68" t="s">
        <v>187</v>
      </c>
      <c r="E37" s="63">
        <v>38558</v>
      </c>
      <c r="F37" s="64" t="s">
        <v>52</v>
      </c>
      <c r="G37" s="64" t="s">
        <v>40</v>
      </c>
      <c r="H37" s="137">
        <v>192.5</v>
      </c>
      <c r="I37" s="137">
        <v>81.7</v>
      </c>
      <c r="J37" s="64">
        <v>260</v>
      </c>
      <c r="K37" s="64">
        <v>321</v>
      </c>
      <c r="L37" s="64">
        <v>341</v>
      </c>
      <c r="M37" s="64">
        <v>327</v>
      </c>
      <c r="N37" s="65">
        <v>61</v>
      </c>
      <c r="O37" s="65">
        <v>81</v>
      </c>
      <c r="P37" s="65">
        <v>67</v>
      </c>
      <c r="Q37" s="38">
        <v>1.0629999999999999</v>
      </c>
      <c r="R37" s="38">
        <v>1.778</v>
      </c>
      <c r="S37" s="38">
        <v>2.9889999999999999</v>
      </c>
      <c r="T37" s="38">
        <v>1.0760000000000001</v>
      </c>
      <c r="U37" s="38">
        <v>1.772</v>
      </c>
      <c r="V37" s="38">
        <v>2.9860000000000002</v>
      </c>
      <c r="W37" s="38">
        <v>1.157</v>
      </c>
      <c r="X37" s="38">
        <v>1.86</v>
      </c>
      <c r="Y37" s="38">
        <v>3.0680000000000001</v>
      </c>
      <c r="Z37" s="76">
        <v>1.0629999999999999</v>
      </c>
      <c r="AA37" s="76">
        <v>1.772</v>
      </c>
      <c r="AB37" s="76">
        <v>2.9860000000000002</v>
      </c>
      <c r="AC37" s="38">
        <v>8.2720000000000002</v>
      </c>
      <c r="AD37" s="38">
        <v>8.1660000000000004</v>
      </c>
      <c r="AE37" s="38">
        <v>8.2059999999999995</v>
      </c>
      <c r="AF37" s="76">
        <v>8.1660000000000004</v>
      </c>
      <c r="AG37" s="275">
        <v>20.03</v>
      </c>
      <c r="AH37" s="77">
        <v>560</v>
      </c>
      <c r="AI37" s="56"/>
    </row>
    <row r="38" spans="2:35" ht="20" hidden="1" customHeight="1" x14ac:dyDescent="0.25">
      <c r="B38" s="144"/>
      <c r="C38" s="107"/>
      <c r="D38" s="68"/>
      <c r="E38" s="63"/>
      <c r="F38" s="64"/>
      <c r="G38" s="64"/>
      <c r="H38" s="137"/>
      <c r="I38" s="137"/>
      <c r="J38" s="64"/>
      <c r="K38" s="64"/>
      <c r="L38" s="64"/>
      <c r="M38" s="64"/>
      <c r="N38" s="65"/>
      <c r="O38" s="65"/>
      <c r="P38" s="65"/>
      <c r="Q38" s="38"/>
      <c r="R38" s="38"/>
      <c r="S38" s="38"/>
      <c r="T38" s="38"/>
      <c r="U38" s="38"/>
      <c r="V38" s="38"/>
      <c r="W38" s="38"/>
      <c r="X38" s="38"/>
      <c r="Y38" s="38"/>
      <c r="Z38" s="76"/>
      <c r="AA38" s="76"/>
      <c r="AB38" s="76"/>
      <c r="AC38" s="38"/>
      <c r="AD38" s="38"/>
      <c r="AE38" s="38"/>
      <c r="AF38" s="76"/>
      <c r="AG38" s="275"/>
      <c r="AH38" s="77"/>
      <c r="AI38" s="56"/>
    </row>
    <row r="39" spans="2:35" ht="20" hidden="1" customHeight="1" x14ac:dyDescent="0.25">
      <c r="B39" s="144"/>
      <c r="C39" s="107"/>
      <c r="D39" s="68"/>
      <c r="E39" s="63"/>
      <c r="F39" s="64"/>
      <c r="G39" s="64"/>
      <c r="H39" s="137"/>
      <c r="I39" s="137"/>
      <c r="J39" s="64"/>
      <c r="K39" s="64"/>
      <c r="L39" s="64"/>
      <c r="M39" s="64"/>
      <c r="N39" s="65"/>
      <c r="O39" s="65"/>
      <c r="P39" s="65"/>
      <c r="Q39" s="38"/>
      <c r="R39" s="38"/>
      <c r="S39" s="38"/>
      <c r="T39" s="38"/>
      <c r="U39" s="38"/>
      <c r="V39" s="38"/>
      <c r="W39" s="38"/>
      <c r="X39" s="38"/>
      <c r="Y39" s="38"/>
      <c r="Z39" s="76"/>
      <c r="AA39" s="76"/>
      <c r="AB39" s="76"/>
      <c r="AC39" s="38"/>
      <c r="AD39" s="38"/>
      <c r="AE39" s="38"/>
      <c r="AF39" s="76"/>
      <c r="AG39" s="275"/>
      <c r="AH39" s="77"/>
      <c r="AI39" s="56"/>
    </row>
    <row r="40" spans="2:35" ht="20" hidden="1" customHeight="1" x14ac:dyDescent="0.25">
      <c r="B40" s="144"/>
      <c r="C40" s="107"/>
      <c r="D40" s="68"/>
      <c r="E40" s="63"/>
      <c r="F40" s="64"/>
      <c r="G40" s="64"/>
      <c r="H40" s="137"/>
      <c r="I40" s="137"/>
      <c r="J40" s="64"/>
      <c r="K40" s="64"/>
      <c r="L40" s="64"/>
      <c r="M40" s="64"/>
      <c r="N40" s="65"/>
      <c r="O40" s="65"/>
      <c r="P40" s="65"/>
      <c r="Q40" s="38"/>
      <c r="R40" s="38"/>
      <c r="S40" s="38"/>
      <c r="T40" s="38"/>
      <c r="U40" s="38"/>
      <c r="V40" s="38"/>
      <c r="W40" s="38"/>
      <c r="X40" s="38"/>
      <c r="Y40" s="38"/>
      <c r="Z40" s="76"/>
      <c r="AA40" s="76"/>
      <c r="AB40" s="76"/>
      <c r="AC40" s="38"/>
      <c r="AD40" s="38"/>
      <c r="AE40" s="38"/>
      <c r="AF40" s="76"/>
      <c r="AG40" s="275"/>
      <c r="AH40" s="77"/>
      <c r="AI40" s="56"/>
    </row>
    <row r="41" spans="2:35" ht="20" hidden="1" customHeight="1" x14ac:dyDescent="0.25">
      <c r="B41" s="144"/>
      <c r="C41" s="107"/>
      <c r="D41" s="68"/>
      <c r="E41" s="63"/>
      <c r="F41" s="64"/>
      <c r="G41" s="64"/>
      <c r="H41" s="137"/>
      <c r="I41" s="137"/>
      <c r="J41" s="64"/>
      <c r="K41" s="64"/>
      <c r="L41" s="64"/>
      <c r="M41" s="64"/>
      <c r="N41" s="65"/>
      <c r="O41" s="65"/>
      <c r="P41" s="65"/>
      <c r="Q41" s="38"/>
      <c r="R41" s="38"/>
      <c r="S41" s="38"/>
      <c r="T41" s="38"/>
      <c r="U41" s="38"/>
      <c r="V41" s="38"/>
      <c r="W41" s="38"/>
      <c r="X41" s="38"/>
      <c r="Y41" s="38"/>
      <c r="Z41" s="76"/>
      <c r="AA41" s="76"/>
      <c r="AB41" s="76"/>
      <c r="AC41" s="38"/>
      <c r="AD41" s="38"/>
      <c r="AE41" s="38"/>
      <c r="AF41" s="76"/>
      <c r="AG41" s="275"/>
      <c r="AH41" s="77"/>
      <c r="AI41" s="56"/>
    </row>
    <row r="42" spans="2:35" ht="20" hidden="1" customHeight="1" x14ac:dyDescent="0.25">
      <c r="B42" s="144"/>
      <c r="C42" s="107"/>
      <c r="D42" s="68"/>
      <c r="E42" s="63"/>
      <c r="F42" s="64"/>
      <c r="G42" s="64"/>
      <c r="H42" s="137"/>
      <c r="I42" s="137"/>
      <c r="J42" s="64"/>
      <c r="K42" s="64"/>
      <c r="L42" s="64"/>
      <c r="M42" s="64"/>
      <c r="N42" s="65"/>
      <c r="O42" s="65"/>
      <c r="P42" s="65"/>
      <c r="Q42" s="38"/>
      <c r="R42" s="38"/>
      <c r="S42" s="38"/>
      <c r="T42" s="38"/>
      <c r="U42" s="38"/>
      <c r="V42" s="38"/>
      <c r="W42" s="38"/>
      <c r="X42" s="38"/>
      <c r="Y42" s="38"/>
      <c r="Z42" s="76"/>
      <c r="AA42" s="76"/>
      <c r="AB42" s="76"/>
      <c r="AC42" s="38"/>
      <c r="AD42" s="38"/>
      <c r="AE42" s="38"/>
      <c r="AF42" s="76"/>
      <c r="AG42" s="275"/>
      <c r="AH42" s="77"/>
      <c r="AI42" s="56"/>
    </row>
    <row r="43" spans="2:35" ht="20" hidden="1" customHeight="1" x14ac:dyDescent="0.25">
      <c r="B43" s="144"/>
      <c r="C43" s="107"/>
      <c r="D43" s="68"/>
      <c r="E43" s="63"/>
      <c r="F43" s="64"/>
      <c r="G43" s="64"/>
      <c r="H43" s="137"/>
      <c r="I43" s="137"/>
      <c r="J43" s="64"/>
      <c r="K43" s="64"/>
      <c r="L43" s="64"/>
      <c r="M43" s="64"/>
      <c r="N43" s="65"/>
      <c r="O43" s="65"/>
      <c r="P43" s="65"/>
      <c r="Q43" s="38"/>
      <c r="R43" s="38"/>
      <c r="S43" s="38"/>
      <c r="T43" s="38"/>
      <c r="U43" s="38"/>
      <c r="V43" s="38"/>
      <c r="W43" s="38"/>
      <c r="X43" s="38"/>
      <c r="Y43" s="38"/>
      <c r="Z43" s="76"/>
      <c r="AA43" s="76"/>
      <c r="AB43" s="76"/>
      <c r="AC43" s="38"/>
      <c r="AD43" s="38"/>
      <c r="AE43" s="38"/>
      <c r="AF43" s="76"/>
      <c r="AG43" s="275"/>
      <c r="AH43" s="77"/>
      <c r="AI43" s="56"/>
    </row>
    <row r="44" spans="2:35" ht="20" hidden="1" customHeight="1" x14ac:dyDescent="0.25">
      <c r="B44" s="144"/>
      <c r="C44" s="107"/>
      <c r="D44" s="68"/>
      <c r="E44" s="63"/>
      <c r="F44" s="64"/>
      <c r="G44" s="64"/>
      <c r="H44" s="137"/>
      <c r="I44" s="137"/>
      <c r="J44" s="64"/>
      <c r="K44" s="64"/>
      <c r="L44" s="64"/>
      <c r="M44" s="64"/>
      <c r="N44" s="65"/>
      <c r="O44" s="65"/>
      <c r="P44" s="65"/>
      <c r="Q44" s="38"/>
      <c r="R44" s="38"/>
      <c r="S44" s="38"/>
      <c r="T44" s="38"/>
      <c r="U44" s="38"/>
      <c r="V44" s="38"/>
      <c r="W44" s="38"/>
      <c r="X44" s="38"/>
      <c r="Y44" s="38"/>
      <c r="Z44" s="76"/>
      <c r="AA44" s="76"/>
      <c r="AB44" s="76"/>
      <c r="AC44" s="38"/>
      <c r="AD44" s="38"/>
      <c r="AE44" s="38"/>
      <c r="AF44" s="76"/>
      <c r="AG44" s="275"/>
      <c r="AH44" s="77"/>
      <c r="AI44" s="56"/>
    </row>
    <row r="45" spans="2:35" ht="20" hidden="1" customHeight="1" x14ac:dyDescent="0.25">
      <c r="B45" s="144"/>
      <c r="C45" s="107"/>
      <c r="D45" s="68"/>
      <c r="E45" s="63"/>
      <c r="F45" s="64"/>
      <c r="G45" s="64"/>
      <c r="H45" s="137"/>
      <c r="I45" s="137"/>
      <c r="J45" s="64"/>
      <c r="K45" s="64"/>
      <c r="L45" s="64"/>
      <c r="M45" s="64"/>
      <c r="N45" s="65"/>
      <c r="O45" s="65"/>
      <c r="P45" s="65"/>
      <c r="Q45" s="38"/>
      <c r="R45" s="38"/>
      <c r="S45" s="38"/>
      <c r="T45" s="38"/>
      <c r="U45" s="38"/>
      <c r="V45" s="38"/>
      <c r="W45" s="38"/>
      <c r="X45" s="38"/>
      <c r="Y45" s="38"/>
      <c r="Z45" s="76"/>
      <c r="AA45" s="76"/>
      <c r="AB45" s="76"/>
      <c r="AC45" s="38"/>
      <c r="AD45" s="38"/>
      <c r="AE45" s="38"/>
      <c r="AF45" s="76"/>
      <c r="AG45" s="275"/>
      <c r="AH45" s="77"/>
      <c r="AI45" s="56"/>
    </row>
    <row r="46" spans="2:35" ht="20" hidden="1" customHeight="1" x14ac:dyDescent="0.25">
      <c r="B46" s="144"/>
      <c r="C46" s="107"/>
      <c r="D46" s="68"/>
      <c r="E46" s="63"/>
      <c r="F46" s="64"/>
      <c r="G46" s="64"/>
      <c r="H46" s="137"/>
      <c r="I46" s="137"/>
      <c r="J46" s="64"/>
      <c r="K46" s="64"/>
      <c r="L46" s="64"/>
      <c r="M46" s="64"/>
      <c r="N46" s="65"/>
      <c r="O46" s="65"/>
      <c r="P46" s="65"/>
      <c r="Q46" s="38"/>
      <c r="R46" s="38"/>
      <c r="S46" s="38"/>
      <c r="T46" s="38"/>
      <c r="U46" s="38"/>
      <c r="V46" s="38"/>
      <c r="W46" s="38"/>
      <c r="X46" s="38"/>
      <c r="Y46" s="38"/>
      <c r="Z46" s="76"/>
      <c r="AA46" s="76"/>
      <c r="AB46" s="76"/>
      <c r="AC46" s="38"/>
      <c r="AD46" s="38"/>
      <c r="AE46" s="38"/>
      <c r="AF46" s="76"/>
      <c r="AG46" s="275"/>
      <c r="AH46" s="77"/>
      <c r="AI46" s="56"/>
    </row>
    <row r="47" spans="2:35" ht="20" hidden="1" customHeight="1" x14ac:dyDescent="0.25">
      <c r="B47" s="144"/>
      <c r="C47" s="107"/>
      <c r="D47" s="68"/>
      <c r="E47" s="63"/>
      <c r="F47" s="64"/>
      <c r="G47" s="64"/>
      <c r="H47" s="137"/>
      <c r="I47" s="137"/>
      <c r="J47" s="64"/>
      <c r="K47" s="64"/>
      <c r="L47" s="64"/>
      <c r="M47" s="64"/>
      <c r="N47" s="65"/>
      <c r="O47" s="65"/>
      <c r="P47" s="65"/>
      <c r="Q47" s="38"/>
      <c r="R47" s="38"/>
      <c r="S47" s="38"/>
      <c r="T47" s="38"/>
      <c r="U47" s="38"/>
      <c r="V47" s="38"/>
      <c r="W47" s="38"/>
      <c r="X47" s="38"/>
      <c r="Y47" s="38"/>
      <c r="Z47" s="76"/>
      <c r="AA47" s="76"/>
      <c r="AB47" s="76"/>
      <c r="AC47" s="38"/>
      <c r="AD47" s="38"/>
      <c r="AE47" s="38"/>
      <c r="AF47" s="76"/>
      <c r="AG47" s="275"/>
      <c r="AH47" s="77"/>
      <c r="AI47" s="56"/>
    </row>
    <row r="48" spans="2:35" ht="20" hidden="1" customHeight="1" x14ac:dyDescent="0.25">
      <c r="B48" s="144"/>
      <c r="C48" s="107"/>
      <c r="D48" s="68"/>
      <c r="E48" s="63"/>
      <c r="F48" s="64"/>
      <c r="G48" s="64"/>
      <c r="H48" s="137"/>
      <c r="I48" s="137"/>
      <c r="J48" s="64"/>
      <c r="K48" s="64"/>
      <c r="L48" s="64"/>
      <c r="M48" s="64"/>
      <c r="N48" s="65"/>
      <c r="O48" s="65"/>
      <c r="P48" s="65"/>
      <c r="Q48" s="38"/>
      <c r="R48" s="38"/>
      <c r="S48" s="38"/>
      <c r="T48" s="38"/>
      <c r="U48" s="38"/>
      <c r="V48" s="38"/>
      <c r="W48" s="38"/>
      <c r="X48" s="38"/>
      <c r="Y48" s="38"/>
      <c r="Z48" s="76"/>
      <c r="AA48" s="76"/>
      <c r="AB48" s="76"/>
      <c r="AC48" s="38"/>
      <c r="AD48" s="38"/>
      <c r="AE48" s="38"/>
      <c r="AF48" s="76"/>
      <c r="AG48" s="275"/>
      <c r="AH48" s="77"/>
      <c r="AI48" s="56"/>
    </row>
    <row r="49" spans="1:35" ht="20" hidden="1" customHeight="1" x14ac:dyDescent="0.25">
      <c r="B49" s="144"/>
      <c r="C49" s="107"/>
      <c r="D49" s="68"/>
      <c r="E49" s="63"/>
      <c r="F49" s="64"/>
      <c r="G49" s="64"/>
      <c r="H49" s="137"/>
      <c r="I49" s="137"/>
      <c r="J49" s="64"/>
      <c r="K49" s="64"/>
      <c r="L49" s="64"/>
      <c r="M49" s="64"/>
      <c r="N49" s="65"/>
      <c r="O49" s="65"/>
      <c r="P49" s="65"/>
      <c r="Q49" s="38"/>
      <c r="R49" s="38"/>
      <c r="S49" s="38"/>
      <c r="T49" s="38"/>
      <c r="U49" s="38"/>
      <c r="V49" s="38"/>
      <c r="W49" s="38"/>
      <c r="X49" s="38"/>
      <c r="Y49" s="38"/>
      <c r="Z49" s="76"/>
      <c r="AA49" s="76"/>
      <c r="AB49" s="76"/>
      <c r="AC49" s="38"/>
      <c r="AD49" s="38"/>
      <c r="AE49" s="38"/>
      <c r="AF49" s="76"/>
      <c r="AG49" s="275"/>
      <c r="AH49" s="77"/>
      <c r="AI49" s="56"/>
    </row>
    <row r="50" spans="1:35" ht="20" hidden="1" customHeight="1" x14ac:dyDescent="0.25">
      <c r="B50" s="144"/>
      <c r="C50" s="107"/>
      <c r="D50" s="68"/>
      <c r="E50" s="63"/>
      <c r="F50" s="64"/>
      <c r="G50" s="64"/>
      <c r="H50" s="137"/>
      <c r="I50" s="137"/>
      <c r="J50" s="64"/>
      <c r="K50" s="64"/>
      <c r="L50" s="64"/>
      <c r="M50" s="64"/>
      <c r="N50" s="65"/>
      <c r="O50" s="65"/>
      <c r="P50" s="65"/>
      <c r="Q50" s="38"/>
      <c r="R50" s="38"/>
      <c r="S50" s="38"/>
      <c r="T50" s="38"/>
      <c r="U50" s="38"/>
      <c r="V50" s="38"/>
      <c r="W50" s="38"/>
      <c r="X50" s="38"/>
      <c r="Y50" s="38"/>
      <c r="Z50" s="76"/>
      <c r="AA50" s="76"/>
      <c r="AB50" s="76"/>
      <c r="AC50" s="38"/>
      <c r="AD50" s="38"/>
      <c r="AE50" s="38"/>
      <c r="AF50" s="76"/>
      <c r="AG50" s="275"/>
      <c r="AH50" s="77"/>
      <c r="AI50" s="56"/>
    </row>
    <row r="51" spans="1:35" ht="20" hidden="1" customHeight="1" x14ac:dyDescent="0.25">
      <c r="B51" s="144"/>
      <c r="C51" s="107"/>
      <c r="D51" s="68"/>
      <c r="E51" s="63"/>
      <c r="F51" s="64"/>
      <c r="G51" s="64"/>
      <c r="H51" s="137"/>
      <c r="I51" s="137"/>
      <c r="J51" s="64"/>
      <c r="K51" s="64"/>
      <c r="L51" s="64"/>
      <c r="M51" s="64"/>
      <c r="N51" s="65"/>
      <c r="O51" s="65"/>
      <c r="P51" s="65"/>
      <c r="Q51" s="38"/>
      <c r="R51" s="38"/>
      <c r="S51" s="38"/>
      <c r="T51" s="38"/>
      <c r="U51" s="38"/>
      <c r="V51" s="38"/>
      <c r="W51" s="38"/>
      <c r="X51" s="38"/>
      <c r="Y51" s="38"/>
      <c r="Z51" s="76"/>
      <c r="AA51" s="76"/>
      <c r="AB51" s="76"/>
      <c r="AC51" s="38"/>
      <c r="AD51" s="38"/>
      <c r="AE51" s="38"/>
      <c r="AF51" s="76"/>
      <c r="AG51" s="275"/>
      <c r="AH51" s="77"/>
      <c r="AI51" s="56"/>
    </row>
    <row r="52" spans="1:35" ht="20" hidden="1" customHeight="1" x14ac:dyDescent="0.25">
      <c r="B52" s="144"/>
      <c r="C52" s="107"/>
      <c r="D52" s="68"/>
      <c r="E52" s="63"/>
      <c r="F52" s="64"/>
      <c r="G52" s="64"/>
      <c r="H52" s="137"/>
      <c r="I52" s="137"/>
      <c r="J52" s="64"/>
      <c r="K52" s="64"/>
      <c r="L52" s="64"/>
      <c r="M52" s="64"/>
      <c r="N52" s="65"/>
      <c r="O52" s="65"/>
      <c r="P52" s="65"/>
      <c r="Q52" s="38"/>
      <c r="R52" s="38"/>
      <c r="S52" s="38"/>
      <c r="T52" s="38"/>
      <c r="U52" s="38"/>
      <c r="V52" s="38"/>
      <c r="W52" s="38"/>
      <c r="X52" s="38"/>
      <c r="Y52" s="38"/>
      <c r="Z52" s="76"/>
      <c r="AA52" s="76"/>
      <c r="AB52" s="76"/>
      <c r="AC52" s="38"/>
      <c r="AD52" s="38"/>
      <c r="AE52" s="38"/>
      <c r="AF52" s="76"/>
      <c r="AG52" s="275"/>
      <c r="AH52" s="77"/>
      <c r="AI52" s="56"/>
    </row>
    <row r="53" spans="1:35" ht="20" hidden="1" customHeight="1" x14ac:dyDescent="0.25">
      <c r="B53" s="144"/>
      <c r="C53" s="107"/>
      <c r="D53" s="68"/>
      <c r="E53" s="63"/>
      <c r="F53" s="64"/>
      <c r="G53" s="64"/>
      <c r="H53" s="137"/>
      <c r="I53" s="137"/>
      <c r="J53" s="64"/>
      <c r="K53" s="64"/>
      <c r="L53" s="64"/>
      <c r="M53" s="64"/>
      <c r="N53" s="65"/>
      <c r="O53" s="65"/>
      <c r="P53" s="65"/>
      <c r="Q53" s="38"/>
      <c r="R53" s="38"/>
      <c r="S53" s="38"/>
      <c r="T53" s="38"/>
      <c r="U53" s="38"/>
      <c r="V53" s="38"/>
      <c r="W53" s="38"/>
      <c r="X53" s="38"/>
      <c r="Y53" s="38"/>
      <c r="Z53" s="76"/>
      <c r="AA53" s="76"/>
      <c r="AB53" s="76"/>
      <c r="AC53" s="38"/>
      <c r="AD53" s="38"/>
      <c r="AE53" s="38"/>
      <c r="AF53" s="76"/>
      <c r="AG53" s="275"/>
      <c r="AH53" s="77"/>
      <c r="AI53" s="56"/>
    </row>
    <row r="54" spans="1:35" ht="20" hidden="1" customHeight="1" x14ac:dyDescent="0.25">
      <c r="A54" s="71">
        <v>630</v>
      </c>
      <c r="B54" s="144"/>
      <c r="C54" s="107"/>
      <c r="D54" s="68"/>
      <c r="E54" s="63"/>
      <c r="F54" s="64"/>
      <c r="G54" s="64"/>
      <c r="H54" s="137"/>
      <c r="I54" s="137"/>
      <c r="J54" s="64"/>
      <c r="K54" s="64"/>
      <c r="L54" s="64"/>
      <c r="M54" s="64"/>
      <c r="N54" s="65"/>
      <c r="O54" s="65"/>
      <c r="P54" s="65"/>
      <c r="Q54" s="38"/>
      <c r="R54" s="38"/>
      <c r="S54" s="38"/>
      <c r="T54" s="38"/>
      <c r="U54" s="38"/>
      <c r="V54" s="38"/>
      <c r="W54" s="38"/>
      <c r="X54" s="38"/>
      <c r="Y54" s="38"/>
      <c r="Z54" s="76"/>
      <c r="AA54" s="76"/>
      <c r="AB54" s="76"/>
      <c r="AC54" s="38"/>
      <c r="AD54" s="38"/>
      <c r="AE54" s="38"/>
      <c r="AF54" s="76"/>
      <c r="AG54" s="275"/>
      <c r="AH54" s="77"/>
      <c r="AI54" s="56">
        <v>17</v>
      </c>
    </row>
    <row r="55" spans="1:35" ht="20" hidden="1" customHeight="1" x14ac:dyDescent="0.25">
      <c r="A55" s="71">
        <v>631</v>
      </c>
      <c r="B55" s="144"/>
      <c r="C55" s="107"/>
      <c r="D55" s="68"/>
      <c r="E55" s="63"/>
      <c r="F55" s="64"/>
      <c r="G55" s="64"/>
      <c r="H55" s="137"/>
      <c r="I55" s="137"/>
      <c r="J55" s="64"/>
      <c r="K55" s="64"/>
      <c r="L55" s="64"/>
      <c r="M55" s="64"/>
      <c r="N55" s="65"/>
      <c r="O55" s="65"/>
      <c r="P55" s="65"/>
      <c r="Q55" s="38"/>
      <c r="R55" s="38"/>
      <c r="S55" s="38"/>
      <c r="T55" s="38"/>
      <c r="U55" s="38"/>
      <c r="V55" s="38"/>
      <c r="W55" s="38"/>
      <c r="X55" s="38"/>
      <c r="Y55" s="38"/>
      <c r="Z55" s="76"/>
      <c r="AA55" s="76"/>
      <c r="AB55" s="76"/>
      <c r="AC55" s="38"/>
      <c r="AD55" s="38"/>
      <c r="AE55" s="38"/>
      <c r="AF55" s="76"/>
      <c r="AG55" s="275"/>
      <c r="AH55" s="77"/>
      <c r="AI55" s="56">
        <v>18</v>
      </c>
    </row>
    <row r="56" spans="1:35" ht="20" hidden="1" customHeight="1" x14ac:dyDescent="0.25">
      <c r="A56" s="71">
        <v>632</v>
      </c>
      <c r="B56" s="144"/>
      <c r="C56" s="107"/>
      <c r="D56" s="68"/>
      <c r="E56" s="63"/>
      <c r="F56" s="64"/>
      <c r="G56" s="64"/>
      <c r="H56" s="137"/>
      <c r="I56" s="137"/>
      <c r="J56" s="64"/>
      <c r="K56" s="64"/>
      <c r="L56" s="64"/>
      <c r="M56" s="64"/>
      <c r="N56" s="65"/>
      <c r="O56" s="65"/>
      <c r="P56" s="65"/>
      <c r="Q56" s="38"/>
      <c r="R56" s="38"/>
      <c r="S56" s="38"/>
      <c r="T56" s="38"/>
      <c r="U56" s="38"/>
      <c r="V56" s="38"/>
      <c r="W56" s="38"/>
      <c r="X56" s="38"/>
      <c r="Y56" s="38"/>
      <c r="Z56" s="76"/>
      <c r="AA56" s="76"/>
      <c r="AB56" s="76"/>
      <c r="AC56" s="38"/>
      <c r="AD56" s="38"/>
      <c r="AE56" s="38"/>
      <c r="AF56" s="76"/>
      <c r="AG56" s="275"/>
      <c r="AH56" s="77"/>
      <c r="AI56" s="56">
        <v>17</v>
      </c>
    </row>
    <row r="57" spans="1:35" s="43" customFormat="1" x14ac:dyDescent="0.25">
      <c r="A57" s="73"/>
      <c r="B57" s="31"/>
      <c r="C57" s="31"/>
      <c r="D57" s="7" t="s">
        <v>30</v>
      </c>
      <c r="E57" s="8"/>
      <c r="F57" s="31"/>
      <c r="G57" s="31"/>
      <c r="H57" s="34">
        <f>AVERAGE(H1:H56)</f>
        <v>185.25428571428574</v>
      </c>
      <c r="I57" s="34"/>
      <c r="J57" s="33">
        <f t="shared" ref="J57:AB57" si="0">AVERAGE(J1:J56)</f>
        <v>243.14285714285714</v>
      </c>
      <c r="K57" s="33">
        <f t="shared" si="0"/>
        <v>304.75757575757575</v>
      </c>
      <c r="L57" s="33">
        <f t="shared" si="0"/>
        <v>317.87878787878788</v>
      </c>
      <c r="M57" s="33">
        <f t="shared" si="0"/>
        <v>313.39393939393938</v>
      </c>
      <c r="N57" s="34">
        <f t="shared" si="0"/>
        <v>61.727272727272727</v>
      </c>
      <c r="O57" s="34">
        <f t="shared" si="0"/>
        <v>74.848484848484844</v>
      </c>
      <c r="P57" s="34">
        <f t="shared" si="0"/>
        <v>70.36363636363636</v>
      </c>
      <c r="Q57" s="175">
        <f t="shared" si="0"/>
        <v>1.1039393939393936</v>
      </c>
      <c r="R57" s="175">
        <f t="shared" si="0"/>
        <v>1.8250303030303028</v>
      </c>
      <c r="S57" s="175">
        <f t="shared" si="0"/>
        <v>3.0696060606060604</v>
      </c>
      <c r="T57" s="175">
        <f t="shared" si="0"/>
        <v>1.1155937499999999</v>
      </c>
      <c r="U57" s="175">
        <f t="shared" si="0"/>
        <v>1.8365</v>
      </c>
      <c r="V57" s="175">
        <f t="shared" si="0"/>
        <v>3.0736874999999997</v>
      </c>
      <c r="W57" s="175">
        <f t="shared" si="0"/>
        <v>1.1293666666666666</v>
      </c>
      <c r="X57" s="175">
        <f t="shared" si="0"/>
        <v>1.8487000000000002</v>
      </c>
      <c r="Y57" s="175">
        <f t="shared" si="0"/>
        <v>3.0876666666666668</v>
      </c>
      <c r="Z57" s="175">
        <f t="shared" si="0"/>
        <v>1.0958787878787877</v>
      </c>
      <c r="AA57" s="175">
        <f t="shared" si="0"/>
        <v>1.8145757575757573</v>
      </c>
      <c r="AB57" s="175">
        <f t="shared" si="0"/>
        <v>3.0572727272727267</v>
      </c>
      <c r="AC57" s="175">
        <f>AVERAGE(AC3:AC56)</f>
        <v>8.6037272727272729</v>
      </c>
      <c r="AD57" s="175">
        <f>AVERAGE(AD3:AD56)</f>
        <v>8.4996774193548372</v>
      </c>
      <c r="AE57" s="175">
        <f>AVERAGE(AE3:AE56)</f>
        <v>8.5293636363636374</v>
      </c>
      <c r="AF57" s="175">
        <f>AVERAGE(AF3:AF56)</f>
        <v>8.4624848484848467</v>
      </c>
      <c r="AG57" s="32">
        <v>20.04</v>
      </c>
      <c r="AH57" s="33">
        <f>AVERAGE(AH3:AH56)</f>
        <v>585.4545454545455</v>
      </c>
      <c r="AI57" s="56"/>
    </row>
    <row r="58" spans="1:35" s="43" customFormat="1" x14ac:dyDescent="0.25">
      <c r="A58" s="73"/>
      <c r="B58" s="31"/>
      <c r="C58" s="31"/>
      <c r="D58" s="7" t="s">
        <v>31</v>
      </c>
      <c r="E58" s="8"/>
      <c r="F58" s="31"/>
      <c r="G58" s="31"/>
      <c r="H58" s="34">
        <f>MAX(H1:H56)</f>
        <v>198.7</v>
      </c>
      <c r="I58" s="34"/>
      <c r="J58" s="33">
        <f>MAX(J1:J57)</f>
        <v>260</v>
      </c>
      <c r="K58" s="33">
        <f>MAX(K1:K57)</f>
        <v>322</v>
      </c>
      <c r="L58" s="33">
        <f>MAX(L1:L57)</f>
        <v>341</v>
      </c>
      <c r="M58" s="33">
        <f>MAX(M1:M57)</f>
        <v>340</v>
      </c>
      <c r="N58" s="34">
        <f>MAX(N1:N56)</f>
        <v>76</v>
      </c>
      <c r="O58" s="34">
        <f>MAX(O1:O56)</f>
        <v>96</v>
      </c>
      <c r="P58" s="34">
        <f>MAX(P1:P56)</f>
        <v>87</v>
      </c>
      <c r="Q58" s="175">
        <f t="shared" ref="Q58:Y58" si="1">MAX(Q1:Q57)</f>
        <v>1.24</v>
      </c>
      <c r="R58" s="175">
        <f t="shared" si="1"/>
        <v>1.9690000000000001</v>
      </c>
      <c r="S58" s="175">
        <f t="shared" si="1"/>
        <v>3.234</v>
      </c>
      <c r="T58" s="175">
        <f t="shared" si="1"/>
        <v>1.2270000000000001</v>
      </c>
      <c r="U58" s="175">
        <f t="shared" si="1"/>
        <v>1.9450000000000001</v>
      </c>
      <c r="V58" s="175">
        <f t="shared" si="1"/>
        <v>3.22</v>
      </c>
      <c r="W58" s="175">
        <f t="shared" si="1"/>
        <v>1.2370000000000001</v>
      </c>
      <c r="X58" s="175">
        <f t="shared" si="1"/>
        <v>1.976</v>
      </c>
      <c r="Y58" s="175">
        <f t="shared" si="1"/>
        <v>3.278</v>
      </c>
      <c r="Z58" s="175">
        <f>MAX(Z1:Z56)</f>
        <v>1.2270000000000001</v>
      </c>
      <c r="AA58" s="175">
        <f>MAX(AA1:AA56)</f>
        <v>1.9450000000000001</v>
      </c>
      <c r="AB58" s="175">
        <f>MAX(AB1:AB56)</f>
        <v>3.22</v>
      </c>
      <c r="AC58" s="175">
        <f t="shared" ref="AC58:AH58" si="2">MAX(AC3:AC56)</f>
        <v>9.4659999999999993</v>
      </c>
      <c r="AD58" s="175">
        <f t="shared" si="2"/>
        <v>8.98</v>
      </c>
      <c r="AE58" s="175">
        <f t="shared" si="2"/>
        <v>9.0280000000000005</v>
      </c>
      <c r="AF58" s="175">
        <f t="shared" si="2"/>
        <v>8.98</v>
      </c>
      <c r="AG58" s="32">
        <v>21.03</v>
      </c>
      <c r="AH58" s="33">
        <f t="shared" si="2"/>
        <v>880</v>
      </c>
      <c r="AI58" s="56"/>
    </row>
    <row r="59" spans="1:35" s="43" customFormat="1" x14ac:dyDescent="0.25">
      <c r="A59" s="73"/>
      <c r="B59" s="31"/>
      <c r="C59" s="31"/>
      <c r="D59" s="7" t="s">
        <v>32</v>
      </c>
      <c r="E59" s="8"/>
      <c r="F59" s="31"/>
      <c r="G59" s="31"/>
      <c r="H59" s="34">
        <f>MIN(H1:H56)</f>
        <v>170.6</v>
      </c>
      <c r="I59" s="34"/>
      <c r="J59" s="33">
        <f t="shared" ref="J59:AB59" si="3">MIN(J1:J56)</f>
        <v>222</v>
      </c>
      <c r="K59" s="33">
        <f t="shared" si="3"/>
        <v>277</v>
      </c>
      <c r="L59" s="33">
        <f t="shared" si="3"/>
        <v>285</v>
      </c>
      <c r="M59" s="33">
        <f t="shared" si="3"/>
        <v>280</v>
      </c>
      <c r="N59" s="34">
        <f t="shared" si="3"/>
        <v>51</v>
      </c>
      <c r="O59" s="34">
        <f t="shared" si="3"/>
        <v>58</v>
      </c>
      <c r="P59" s="34">
        <f t="shared" si="3"/>
        <v>47</v>
      </c>
      <c r="Q59" s="175">
        <f t="shared" si="3"/>
        <v>0.996</v>
      </c>
      <c r="R59" s="175">
        <f t="shared" si="3"/>
        <v>1.6879999999999999</v>
      </c>
      <c r="S59" s="175">
        <f t="shared" si="3"/>
        <v>2.8450000000000002</v>
      </c>
      <c r="T59" s="175">
        <f t="shared" si="3"/>
        <v>1.022</v>
      </c>
      <c r="U59" s="175">
        <f t="shared" si="3"/>
        <v>1.7070000000000001</v>
      </c>
      <c r="V59" s="175">
        <f t="shared" si="3"/>
        <v>2.8820000000000001</v>
      </c>
      <c r="W59" s="175">
        <f t="shared" si="3"/>
        <v>1.03</v>
      </c>
      <c r="X59" s="175">
        <f t="shared" si="3"/>
        <v>1.722</v>
      </c>
      <c r="Y59" s="175">
        <f t="shared" si="3"/>
        <v>2.88</v>
      </c>
      <c r="Z59" s="175">
        <f t="shared" si="3"/>
        <v>0.996</v>
      </c>
      <c r="AA59" s="175">
        <f t="shared" si="3"/>
        <v>1.6879999999999999</v>
      </c>
      <c r="AB59" s="175">
        <f t="shared" si="3"/>
        <v>2.8450000000000002</v>
      </c>
      <c r="AC59" s="175">
        <f t="shared" ref="AC59:AH59" si="4">MIN(AC3:AC56)</f>
        <v>8.0410000000000004</v>
      </c>
      <c r="AD59" s="175">
        <f t="shared" si="4"/>
        <v>8.0150000000000006</v>
      </c>
      <c r="AE59" s="175">
        <f t="shared" si="4"/>
        <v>7.9989999999999997</v>
      </c>
      <c r="AF59" s="175">
        <f t="shared" si="4"/>
        <v>7.9989999999999997</v>
      </c>
      <c r="AG59" s="32">
        <v>19.010000000000002</v>
      </c>
      <c r="AH59" s="33">
        <f t="shared" si="4"/>
        <v>320</v>
      </c>
      <c r="AI59" s="56"/>
    </row>
    <row r="60" spans="1:35" ht="4" customHeight="1" x14ac:dyDescent="0.25">
      <c r="B60" s="75"/>
      <c r="C60" s="30"/>
      <c r="D60" s="9"/>
      <c r="E60" s="10"/>
      <c r="F60" s="30"/>
      <c r="G60" s="30"/>
      <c r="H60" s="39"/>
      <c r="I60" s="39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9"/>
      <c r="AA60" s="39"/>
      <c r="AB60" s="39"/>
      <c r="AC60" s="30"/>
      <c r="AD60" s="30"/>
      <c r="AE60" s="30"/>
      <c r="AF60" s="39"/>
      <c r="AG60" s="25"/>
      <c r="AH60" s="84"/>
      <c r="AI60" s="56" t="e">
        <f>CONCATENATE(AF60 &amp; "." &amp;#REF!)</f>
        <v>#REF!</v>
      </c>
    </row>
    <row r="61" spans="1:35" hidden="1" x14ac:dyDescent="0.35">
      <c r="D61" s="27"/>
      <c r="E61" s="27"/>
      <c r="N61" s="27"/>
      <c r="O61" s="27"/>
      <c r="P61" s="27"/>
      <c r="Z61" s="27"/>
      <c r="AA61" s="27"/>
      <c r="AB61" s="27"/>
      <c r="AF61" s="27"/>
      <c r="AG61" s="278"/>
      <c r="AH61" s="27"/>
    </row>
    <row r="62" spans="1:35" hidden="1" x14ac:dyDescent="0.35">
      <c r="D62" s="27"/>
      <c r="E62" s="27"/>
      <c r="N62" s="27"/>
      <c r="O62" s="27"/>
      <c r="P62" s="27"/>
      <c r="Z62" s="27"/>
      <c r="AA62" s="27"/>
      <c r="AB62" s="27"/>
      <c r="AF62" s="27"/>
      <c r="AG62" s="278"/>
      <c r="AH62" s="27"/>
    </row>
    <row r="63" spans="1:35" hidden="1" x14ac:dyDescent="0.35">
      <c r="D63" s="27"/>
      <c r="E63" s="27"/>
      <c r="N63" s="27"/>
      <c r="O63" s="27"/>
      <c r="P63" s="27"/>
      <c r="Z63" s="27"/>
      <c r="AA63" s="27"/>
      <c r="AB63" s="27"/>
      <c r="AF63" s="27"/>
      <c r="AG63" s="278"/>
      <c r="AH63" s="27"/>
    </row>
    <row r="64" spans="1:35" hidden="1" x14ac:dyDescent="0.35">
      <c r="D64" s="27"/>
      <c r="E64" s="27"/>
      <c r="N64" s="27"/>
      <c r="O64" s="27"/>
      <c r="P64" s="27"/>
      <c r="Z64" s="27"/>
      <c r="AA64" s="27"/>
      <c r="AB64" s="27"/>
      <c r="AF64" s="27"/>
      <c r="AG64" s="278"/>
      <c r="AH64" s="27"/>
    </row>
    <row r="65" spans="4:34" hidden="1" x14ac:dyDescent="0.35">
      <c r="D65" s="27"/>
      <c r="E65" s="27"/>
      <c r="N65" s="27"/>
      <c r="O65" s="27"/>
      <c r="P65" s="27"/>
      <c r="Z65" s="27"/>
      <c r="AA65" s="27"/>
      <c r="AB65" s="27"/>
      <c r="AF65" s="27"/>
      <c r="AG65" s="278"/>
      <c r="AH65" s="27"/>
    </row>
    <row r="66" spans="4:34" hidden="1" x14ac:dyDescent="0.35">
      <c r="D66" s="27"/>
      <c r="E66" s="27"/>
      <c r="N66" s="27"/>
      <c r="O66" s="27"/>
      <c r="P66" s="27"/>
      <c r="Z66" s="27"/>
      <c r="AA66" s="27"/>
      <c r="AB66" s="27"/>
      <c r="AF66" s="27"/>
      <c r="AG66" s="278"/>
      <c r="AH66" s="27"/>
    </row>
    <row r="67" spans="4:34" hidden="1" x14ac:dyDescent="0.35">
      <c r="D67" s="27"/>
      <c r="E67" s="27"/>
      <c r="N67" s="27"/>
      <c r="O67" s="27"/>
      <c r="P67" s="27"/>
      <c r="Z67" s="27"/>
      <c r="AA67" s="27"/>
      <c r="AB67" s="27"/>
      <c r="AF67" s="27"/>
      <c r="AG67" s="278"/>
      <c r="AH67" s="27"/>
    </row>
    <row r="68" spans="4:34" hidden="1" x14ac:dyDescent="0.35">
      <c r="D68" s="27"/>
      <c r="E68" s="27"/>
      <c r="N68" s="27"/>
      <c r="O68" s="27"/>
      <c r="P68" s="27"/>
      <c r="Z68" s="27"/>
      <c r="AA68" s="27"/>
      <c r="AB68" s="27"/>
      <c r="AF68" s="27"/>
      <c r="AG68" s="278"/>
      <c r="AH68" s="27"/>
    </row>
    <row r="69" spans="4:34" hidden="1" x14ac:dyDescent="0.35">
      <c r="D69" s="27"/>
      <c r="E69" s="27"/>
      <c r="N69" s="27"/>
      <c r="O69" s="27"/>
      <c r="P69" s="27"/>
      <c r="Z69" s="27"/>
      <c r="AA69" s="27"/>
      <c r="AB69" s="27"/>
      <c r="AF69" s="27"/>
      <c r="AG69" s="278"/>
      <c r="AH69" s="27"/>
    </row>
    <row r="70" spans="4:34" hidden="1" x14ac:dyDescent="0.35">
      <c r="D70" s="27"/>
      <c r="E70" s="27"/>
      <c r="N70" s="27"/>
      <c r="O70" s="27"/>
      <c r="P70" s="27"/>
      <c r="Z70" s="27"/>
      <c r="AA70" s="27"/>
      <c r="AB70" s="27"/>
      <c r="AF70" s="27"/>
      <c r="AG70" s="278"/>
      <c r="AH70" s="27"/>
    </row>
    <row r="71" spans="4:34" hidden="1" x14ac:dyDescent="0.35">
      <c r="D71" s="27"/>
      <c r="E71" s="27"/>
      <c r="N71" s="27"/>
      <c r="O71" s="27"/>
      <c r="P71" s="27"/>
      <c r="Z71" s="27"/>
      <c r="AA71" s="27"/>
      <c r="AB71" s="27"/>
      <c r="AF71" s="27"/>
      <c r="AG71" s="278"/>
      <c r="AH71" s="27"/>
    </row>
    <row r="72" spans="4:34" hidden="1" x14ac:dyDescent="0.35">
      <c r="D72" s="27"/>
      <c r="E72" s="27"/>
      <c r="N72" s="27"/>
      <c r="O72" s="27"/>
      <c r="P72" s="27"/>
      <c r="Z72" s="27"/>
      <c r="AA72" s="27"/>
      <c r="AB72" s="27"/>
      <c r="AF72" s="27"/>
      <c r="AG72" s="278"/>
      <c r="AH72" s="27"/>
    </row>
    <row r="73" spans="4:34" hidden="1" x14ac:dyDescent="0.35">
      <c r="D73" s="27"/>
      <c r="E73" s="27"/>
      <c r="N73" s="27"/>
      <c r="O73" s="27"/>
      <c r="P73" s="27"/>
      <c r="Z73" s="27"/>
      <c r="AA73" s="27"/>
      <c r="AB73" s="27"/>
      <c r="AF73" s="27"/>
      <c r="AG73" s="278"/>
      <c r="AH73" s="27"/>
    </row>
    <row r="74" spans="4:34" hidden="1" x14ac:dyDescent="0.35">
      <c r="D74" s="27"/>
      <c r="E74" s="27"/>
      <c r="N74" s="27"/>
      <c r="O74" s="27"/>
      <c r="P74" s="27"/>
      <c r="Z74" s="27"/>
      <c r="AA74" s="27"/>
      <c r="AB74" s="27"/>
      <c r="AF74" s="27"/>
      <c r="AG74" s="278"/>
      <c r="AH74" s="27"/>
    </row>
    <row r="75" spans="4:34" hidden="1" x14ac:dyDescent="0.35">
      <c r="D75" s="27"/>
      <c r="E75" s="27"/>
      <c r="N75" s="27"/>
      <c r="O75" s="27"/>
      <c r="P75" s="27"/>
      <c r="Z75" s="27"/>
      <c r="AA75" s="27"/>
      <c r="AB75" s="27"/>
      <c r="AF75" s="27"/>
      <c r="AG75" s="278"/>
      <c r="AH75" s="27"/>
    </row>
    <row r="76" spans="4:34" hidden="1" x14ac:dyDescent="0.35">
      <c r="D76" s="27"/>
      <c r="E76" s="27"/>
      <c r="N76" s="27"/>
      <c r="O76" s="27"/>
      <c r="P76" s="27"/>
      <c r="Z76" s="27"/>
      <c r="AA76" s="27"/>
      <c r="AB76" s="27"/>
      <c r="AF76" s="27"/>
      <c r="AG76" s="278"/>
      <c r="AH76" s="27"/>
    </row>
    <row r="77" spans="4:34" hidden="1" x14ac:dyDescent="0.35">
      <c r="D77" s="27"/>
      <c r="E77" s="27"/>
      <c r="N77" s="27"/>
      <c r="O77" s="27"/>
      <c r="P77" s="27"/>
      <c r="Z77" s="27"/>
      <c r="AA77" s="27"/>
      <c r="AB77" s="27"/>
      <c r="AF77" s="27"/>
      <c r="AG77" s="278"/>
      <c r="AH77" s="27"/>
    </row>
    <row r="78" spans="4:34" hidden="1" x14ac:dyDescent="0.35">
      <c r="D78" s="27"/>
      <c r="E78" s="27"/>
      <c r="N78" s="27"/>
      <c r="O78" s="27"/>
      <c r="P78" s="27"/>
      <c r="Z78" s="27"/>
      <c r="AA78" s="27"/>
      <c r="AB78" s="27"/>
      <c r="AF78" s="27"/>
      <c r="AG78" s="278"/>
      <c r="AH78" s="27"/>
    </row>
    <row r="79" spans="4:34" hidden="1" x14ac:dyDescent="0.35">
      <c r="D79" s="27"/>
      <c r="E79" s="27"/>
      <c r="N79" s="27"/>
      <c r="O79" s="27"/>
      <c r="P79" s="27"/>
      <c r="Z79" s="27"/>
      <c r="AA79" s="27"/>
      <c r="AB79" s="27"/>
      <c r="AF79" s="27"/>
      <c r="AG79" s="278"/>
      <c r="AH79" s="27"/>
    </row>
    <row r="80" spans="4:34" hidden="1" x14ac:dyDescent="0.35">
      <c r="D80" s="27"/>
      <c r="E80" s="27"/>
      <c r="N80" s="27"/>
      <c r="O80" s="27"/>
      <c r="P80" s="27"/>
      <c r="Z80" s="27"/>
      <c r="AA80" s="27"/>
      <c r="AB80" s="27"/>
      <c r="AF80" s="27"/>
      <c r="AG80" s="278"/>
      <c r="AH80" s="27"/>
    </row>
    <row r="81" spans="4:34" hidden="1" x14ac:dyDescent="0.35">
      <c r="D81" s="27"/>
      <c r="E81" s="27"/>
      <c r="N81" s="27"/>
      <c r="O81" s="27"/>
      <c r="P81" s="27"/>
      <c r="Z81" s="27"/>
      <c r="AA81" s="27"/>
      <c r="AB81" s="27"/>
      <c r="AF81" s="27"/>
      <c r="AG81" s="278"/>
      <c r="AH81" s="27"/>
    </row>
    <row r="82" spans="4:34" hidden="1" x14ac:dyDescent="0.35">
      <c r="D82" s="27"/>
      <c r="E82" s="27"/>
      <c r="N82" s="27"/>
      <c r="O82" s="27"/>
      <c r="P82" s="27"/>
      <c r="Z82" s="27"/>
      <c r="AA82" s="27"/>
      <c r="AB82" s="27"/>
      <c r="AF82" s="27"/>
      <c r="AG82" s="278"/>
      <c r="AH82" s="27"/>
    </row>
    <row r="83" spans="4:34" hidden="1" x14ac:dyDescent="0.35">
      <c r="D83" s="27"/>
      <c r="E83" s="27"/>
      <c r="N83" s="27"/>
      <c r="O83" s="27"/>
      <c r="P83" s="27"/>
      <c r="Z83" s="27"/>
      <c r="AA83" s="27"/>
      <c r="AB83" s="27"/>
      <c r="AF83" s="27"/>
      <c r="AG83" s="278"/>
      <c r="AH83" s="27"/>
    </row>
    <row r="84" spans="4:34" hidden="1" x14ac:dyDescent="0.35">
      <c r="D84" s="27"/>
      <c r="E84" s="27"/>
      <c r="N84" s="27"/>
      <c r="O84" s="27"/>
      <c r="P84" s="27"/>
      <c r="Z84" s="27"/>
      <c r="AA84" s="27"/>
      <c r="AB84" s="27"/>
      <c r="AF84" s="27"/>
      <c r="AG84" s="278"/>
      <c r="AH84" s="27"/>
    </row>
    <row r="85" spans="4:34" hidden="1" x14ac:dyDescent="0.35">
      <c r="D85" s="27"/>
      <c r="E85" s="27"/>
      <c r="N85" s="27"/>
      <c r="O85" s="27"/>
      <c r="P85" s="27"/>
      <c r="Z85" s="27"/>
      <c r="AA85" s="27"/>
      <c r="AB85" s="27"/>
      <c r="AF85" s="27"/>
      <c r="AG85" s="278"/>
      <c r="AH85" s="27"/>
    </row>
    <row r="86" spans="4:34" hidden="1" x14ac:dyDescent="0.35">
      <c r="D86" s="27"/>
      <c r="E86" s="27"/>
      <c r="N86" s="27"/>
      <c r="O86" s="27"/>
      <c r="P86" s="27"/>
      <c r="Z86" s="27"/>
      <c r="AA86" s="27"/>
      <c r="AB86" s="27"/>
      <c r="AF86" s="27"/>
      <c r="AG86" s="278"/>
      <c r="AH86" s="27"/>
    </row>
    <row r="87" spans="4:34" hidden="1" x14ac:dyDescent="0.35">
      <c r="D87" s="27"/>
      <c r="E87" s="27"/>
      <c r="N87" s="27"/>
      <c r="O87" s="27"/>
      <c r="P87" s="27"/>
      <c r="Z87" s="27"/>
      <c r="AA87" s="27"/>
      <c r="AB87" s="27"/>
      <c r="AF87" s="27"/>
      <c r="AG87" s="278"/>
      <c r="AH87" s="27"/>
    </row>
    <row r="88" spans="4:34" hidden="1" x14ac:dyDescent="0.35">
      <c r="D88" s="27"/>
      <c r="E88" s="27"/>
      <c r="N88" s="27"/>
      <c r="O88" s="27"/>
      <c r="P88" s="27"/>
      <c r="Z88" s="27"/>
      <c r="AA88" s="27"/>
      <c r="AB88" s="27"/>
      <c r="AF88" s="27"/>
      <c r="AG88" s="278"/>
      <c r="AH88" s="27"/>
    </row>
    <row r="89" spans="4:34" hidden="1" x14ac:dyDescent="0.35">
      <c r="D89" s="27"/>
      <c r="E89" s="27"/>
      <c r="N89" s="27"/>
      <c r="O89" s="27"/>
      <c r="P89" s="27"/>
      <c r="Z89" s="27"/>
      <c r="AA89" s="27"/>
      <c r="AB89" s="27"/>
      <c r="AF89" s="27"/>
      <c r="AG89" s="278"/>
      <c r="AH89" s="27"/>
    </row>
    <row r="90" spans="4:34" hidden="1" x14ac:dyDescent="0.35">
      <c r="D90" s="27"/>
      <c r="E90" s="27"/>
      <c r="N90" s="27"/>
      <c r="O90" s="27"/>
      <c r="P90" s="27"/>
      <c r="Z90" s="27"/>
      <c r="AA90" s="27"/>
      <c r="AB90" s="27"/>
      <c r="AF90" s="27"/>
      <c r="AG90" s="278"/>
      <c r="AH90" s="27"/>
    </row>
    <row r="91" spans="4:34" hidden="1" x14ac:dyDescent="0.35">
      <c r="D91" s="27"/>
      <c r="E91" s="27"/>
      <c r="N91" s="27"/>
      <c r="O91" s="27"/>
      <c r="P91" s="27"/>
      <c r="Z91" s="27"/>
      <c r="AA91" s="27"/>
      <c r="AB91" s="27"/>
      <c r="AF91" s="27"/>
      <c r="AG91" s="278"/>
      <c r="AH91" s="27"/>
    </row>
    <row r="92" spans="4:34" hidden="1" x14ac:dyDescent="0.35">
      <c r="D92" s="27"/>
      <c r="E92" s="27"/>
      <c r="N92" s="27"/>
      <c r="O92" s="27"/>
      <c r="P92" s="27"/>
      <c r="Z92" s="27"/>
      <c r="AA92" s="27"/>
      <c r="AB92" s="27"/>
      <c r="AF92" s="27"/>
      <c r="AG92" s="278"/>
      <c r="AH92" s="27"/>
    </row>
    <row r="93" spans="4:34" hidden="1" x14ac:dyDescent="0.35">
      <c r="D93" s="27"/>
      <c r="E93" s="27"/>
      <c r="N93" s="27"/>
      <c r="O93" s="27"/>
      <c r="P93" s="27"/>
      <c r="Z93" s="27"/>
      <c r="AA93" s="27"/>
      <c r="AB93" s="27"/>
      <c r="AF93" s="27"/>
      <c r="AG93" s="278"/>
      <c r="AH93" s="27"/>
    </row>
    <row r="94" spans="4:34" hidden="1" x14ac:dyDescent="0.35">
      <c r="D94" s="27"/>
      <c r="E94" s="27"/>
      <c r="N94" s="27"/>
      <c r="O94" s="27"/>
      <c r="P94" s="27"/>
      <c r="Z94" s="27"/>
      <c r="AA94" s="27"/>
      <c r="AB94" s="27"/>
      <c r="AF94" s="27"/>
      <c r="AG94" s="278"/>
      <c r="AH94" s="27"/>
    </row>
    <row r="95" spans="4:34" hidden="1" x14ac:dyDescent="0.35">
      <c r="D95" s="27"/>
      <c r="E95" s="27"/>
      <c r="N95" s="27"/>
      <c r="O95" s="27"/>
      <c r="P95" s="27"/>
      <c r="Z95" s="27"/>
      <c r="AA95" s="27"/>
      <c r="AB95" s="27"/>
      <c r="AF95" s="27"/>
      <c r="AG95" s="278"/>
      <c r="AH95" s="27"/>
    </row>
    <row r="96" spans="4:34" hidden="1" x14ac:dyDescent="0.35">
      <c r="D96" s="27"/>
      <c r="E96" s="27"/>
      <c r="N96" s="27"/>
      <c r="O96" s="27"/>
      <c r="P96" s="27"/>
      <c r="Z96" s="27"/>
      <c r="AA96" s="27"/>
      <c r="AB96" s="27"/>
      <c r="AF96" s="27"/>
      <c r="AG96" s="278"/>
      <c r="AH96" s="27"/>
    </row>
    <row r="97" spans="4:34" hidden="1" x14ac:dyDescent="0.35">
      <c r="D97" s="27"/>
      <c r="E97" s="27"/>
      <c r="N97" s="27"/>
      <c r="O97" s="27"/>
      <c r="P97" s="27"/>
      <c r="Z97" s="27"/>
      <c r="AA97" s="27"/>
      <c r="AB97" s="27"/>
      <c r="AF97" s="27"/>
      <c r="AG97" s="278"/>
      <c r="AH97" s="27"/>
    </row>
    <row r="98" spans="4:34" hidden="1" x14ac:dyDescent="0.35">
      <c r="D98" s="27"/>
      <c r="E98" s="27"/>
      <c r="N98" s="27"/>
      <c r="O98" s="27"/>
      <c r="P98" s="27"/>
      <c r="Z98" s="27"/>
      <c r="AA98" s="27"/>
      <c r="AB98" s="27"/>
      <c r="AF98" s="27"/>
      <c r="AG98" s="278"/>
      <c r="AH98" s="27"/>
    </row>
    <row r="99" spans="4:34" hidden="1" x14ac:dyDescent="0.35">
      <c r="D99" s="27"/>
      <c r="E99" s="27"/>
      <c r="N99" s="27"/>
      <c r="O99" s="27"/>
      <c r="P99" s="27"/>
      <c r="Z99" s="27"/>
      <c r="AA99" s="27"/>
      <c r="AB99" s="27"/>
      <c r="AF99" s="27"/>
      <c r="AG99" s="278"/>
      <c r="AH99" s="27"/>
    </row>
    <row r="100" spans="4:34" hidden="1" x14ac:dyDescent="0.35">
      <c r="D100" s="27"/>
      <c r="E100" s="27"/>
      <c r="N100" s="27"/>
      <c r="O100" s="27"/>
      <c r="P100" s="27"/>
      <c r="Z100" s="27"/>
      <c r="AA100" s="27"/>
      <c r="AB100" s="27"/>
      <c r="AF100" s="27"/>
      <c r="AG100" s="278"/>
      <c r="AH100" s="27"/>
    </row>
    <row r="101" spans="4:34" hidden="1" x14ac:dyDescent="0.35">
      <c r="D101" s="27"/>
      <c r="E101" s="27"/>
      <c r="N101" s="27"/>
      <c r="O101" s="27"/>
      <c r="P101" s="27"/>
      <c r="Z101" s="27"/>
      <c r="AA101" s="27"/>
      <c r="AB101" s="27"/>
      <c r="AF101" s="27"/>
      <c r="AG101" s="278"/>
      <c r="AH101" s="27"/>
    </row>
    <row r="102" spans="4:34" hidden="1" x14ac:dyDescent="0.35">
      <c r="D102" s="27"/>
      <c r="E102" s="27"/>
      <c r="N102" s="27"/>
      <c r="O102" s="27"/>
      <c r="P102" s="27"/>
      <c r="Z102" s="27"/>
      <c r="AA102" s="27"/>
      <c r="AB102" s="27"/>
      <c r="AF102" s="27"/>
      <c r="AG102" s="278"/>
      <c r="AH102" s="27"/>
    </row>
    <row r="103" spans="4:34" hidden="1" x14ac:dyDescent="0.35">
      <c r="D103" s="27"/>
      <c r="E103" s="27"/>
      <c r="N103" s="27"/>
      <c r="O103" s="27"/>
      <c r="P103" s="27"/>
      <c r="Z103" s="27"/>
      <c r="AA103" s="27"/>
      <c r="AB103" s="27"/>
      <c r="AF103" s="27"/>
      <c r="AG103" s="278"/>
      <c r="AH103" s="27"/>
    </row>
    <row r="104" spans="4:34" hidden="1" x14ac:dyDescent="0.35">
      <c r="D104" s="27"/>
      <c r="E104" s="27"/>
      <c r="N104" s="27"/>
      <c r="O104" s="27"/>
      <c r="P104" s="27"/>
      <c r="Z104" s="27"/>
      <c r="AA104" s="27"/>
      <c r="AB104" s="27"/>
      <c r="AF104" s="27"/>
      <c r="AG104" s="278"/>
      <c r="AH104" s="27"/>
    </row>
    <row r="105" spans="4:34" hidden="1" x14ac:dyDescent="0.35">
      <c r="D105" s="27"/>
      <c r="E105" s="27"/>
      <c r="N105" s="27"/>
      <c r="O105" s="27"/>
      <c r="P105" s="27"/>
      <c r="Z105" s="27"/>
      <c r="AA105" s="27"/>
      <c r="AB105" s="27"/>
      <c r="AF105" s="27"/>
      <c r="AG105" s="278"/>
      <c r="AH105" s="27"/>
    </row>
    <row r="106" spans="4:34" hidden="1" x14ac:dyDescent="0.35">
      <c r="D106" s="27"/>
      <c r="E106" s="27"/>
      <c r="N106" s="27"/>
      <c r="O106" s="27"/>
      <c r="P106" s="27"/>
      <c r="Z106" s="27"/>
      <c r="AA106" s="27"/>
      <c r="AB106" s="27"/>
      <c r="AF106" s="27"/>
      <c r="AG106" s="278"/>
      <c r="AH106" s="27"/>
    </row>
    <row r="107" spans="4:34" hidden="1" x14ac:dyDescent="0.35">
      <c r="D107" s="27"/>
      <c r="E107" s="27"/>
      <c r="N107" s="27"/>
      <c r="O107" s="27"/>
      <c r="P107" s="27"/>
      <c r="Z107" s="27"/>
      <c r="AA107" s="27"/>
      <c r="AB107" s="27"/>
      <c r="AF107" s="27"/>
      <c r="AG107" s="278"/>
      <c r="AH107" s="27"/>
    </row>
    <row r="108" spans="4:34" hidden="1" x14ac:dyDescent="0.35">
      <c r="D108" s="27"/>
      <c r="E108" s="27"/>
      <c r="N108" s="27"/>
      <c r="O108" s="27"/>
      <c r="P108" s="27"/>
      <c r="Z108" s="27"/>
      <c r="AA108" s="27"/>
      <c r="AB108" s="27"/>
      <c r="AF108" s="27"/>
      <c r="AG108" s="278"/>
      <c r="AH108" s="27"/>
    </row>
    <row r="109" spans="4:34" hidden="1" x14ac:dyDescent="0.35">
      <c r="D109" s="27"/>
      <c r="E109" s="27"/>
      <c r="N109" s="27"/>
      <c r="O109" s="27"/>
      <c r="P109" s="27"/>
      <c r="Z109" s="27"/>
      <c r="AA109" s="27"/>
      <c r="AB109" s="27"/>
      <c r="AF109" s="27"/>
      <c r="AG109" s="278"/>
      <c r="AH109" s="27"/>
    </row>
    <row r="110" spans="4:34" hidden="1" x14ac:dyDescent="0.35">
      <c r="D110" s="27"/>
      <c r="E110" s="27"/>
      <c r="N110" s="27"/>
      <c r="O110" s="27"/>
      <c r="P110" s="27"/>
      <c r="Z110" s="27"/>
      <c r="AA110" s="27"/>
      <c r="AB110" s="27"/>
      <c r="AF110" s="27"/>
      <c r="AG110" s="278"/>
      <c r="AH110" s="27"/>
    </row>
    <row r="111" spans="4:34" hidden="1" x14ac:dyDescent="0.35">
      <c r="D111" s="27"/>
      <c r="E111" s="27"/>
      <c r="N111" s="27"/>
      <c r="O111" s="27"/>
      <c r="P111" s="27"/>
      <c r="Z111" s="27"/>
      <c r="AA111" s="27"/>
      <c r="AB111" s="27"/>
      <c r="AF111" s="27"/>
      <c r="AG111" s="278"/>
      <c r="AH111" s="27"/>
    </row>
    <row r="112" spans="4:34" hidden="1" x14ac:dyDescent="0.35">
      <c r="D112" s="27"/>
      <c r="E112" s="27"/>
      <c r="N112" s="27"/>
      <c r="O112" s="27"/>
      <c r="P112" s="27"/>
      <c r="Z112" s="27"/>
      <c r="AA112" s="27"/>
      <c r="AB112" s="27"/>
      <c r="AF112" s="27"/>
      <c r="AG112" s="278"/>
      <c r="AH112" s="27"/>
    </row>
    <row r="113" spans="4:34" hidden="1" x14ac:dyDescent="0.35">
      <c r="D113" s="27"/>
      <c r="E113" s="27"/>
      <c r="N113" s="27"/>
      <c r="O113" s="27"/>
      <c r="P113" s="27"/>
      <c r="Z113" s="27"/>
      <c r="AA113" s="27"/>
      <c r="AB113" s="27"/>
      <c r="AF113" s="27"/>
      <c r="AG113" s="278"/>
      <c r="AH113" s="27"/>
    </row>
    <row r="114" spans="4:34" hidden="1" x14ac:dyDescent="0.35">
      <c r="D114" s="27"/>
      <c r="E114" s="27"/>
      <c r="N114" s="27"/>
      <c r="O114" s="27"/>
      <c r="P114" s="27"/>
      <c r="Z114" s="27"/>
      <c r="AA114" s="27"/>
      <c r="AB114" s="27"/>
      <c r="AF114" s="27"/>
      <c r="AG114" s="278"/>
      <c r="AH114" s="27"/>
    </row>
    <row r="115" spans="4:34" hidden="1" x14ac:dyDescent="0.35">
      <c r="D115" s="27"/>
      <c r="E115" s="27"/>
      <c r="N115" s="27"/>
      <c r="O115" s="27"/>
      <c r="P115" s="27"/>
      <c r="Z115" s="27"/>
      <c r="AA115" s="27"/>
      <c r="AB115" s="27"/>
      <c r="AF115" s="27"/>
      <c r="AG115" s="278"/>
      <c r="AH115" s="27"/>
    </row>
    <row r="116" spans="4:34" hidden="1" x14ac:dyDescent="0.35">
      <c r="D116" s="27"/>
      <c r="E116" s="27"/>
      <c r="N116" s="27"/>
      <c r="O116" s="27"/>
      <c r="P116" s="27"/>
      <c r="Z116" s="27"/>
      <c r="AA116" s="27"/>
      <c r="AB116" s="27"/>
      <c r="AF116" s="27"/>
      <c r="AG116" s="278"/>
      <c r="AH116" s="27"/>
    </row>
    <row r="117" spans="4:34" hidden="1" x14ac:dyDescent="0.35">
      <c r="D117" s="27"/>
      <c r="E117" s="27"/>
      <c r="N117" s="27"/>
      <c r="O117" s="27"/>
      <c r="P117" s="27"/>
      <c r="Z117" s="27"/>
      <c r="AA117" s="27"/>
      <c r="AB117" s="27"/>
      <c r="AF117" s="27"/>
      <c r="AG117" s="278"/>
      <c r="AH117" s="27"/>
    </row>
    <row r="118" spans="4:34" hidden="1" x14ac:dyDescent="0.35">
      <c r="D118" s="27"/>
      <c r="E118" s="27"/>
      <c r="N118" s="27"/>
      <c r="O118" s="27"/>
      <c r="P118" s="27"/>
      <c r="Z118" s="27"/>
      <c r="AA118" s="27"/>
      <c r="AB118" s="27"/>
      <c r="AF118" s="27"/>
      <c r="AG118" s="278"/>
      <c r="AH118" s="27"/>
    </row>
    <row r="119" spans="4:34" hidden="1" x14ac:dyDescent="0.35">
      <c r="D119" s="27"/>
      <c r="E119" s="27"/>
      <c r="N119" s="27"/>
      <c r="O119" s="27"/>
      <c r="P119" s="27"/>
      <c r="Z119" s="27"/>
      <c r="AA119" s="27"/>
      <c r="AB119" s="27"/>
      <c r="AF119" s="27"/>
      <c r="AG119" s="278"/>
      <c r="AH119" s="27"/>
    </row>
    <row r="120" spans="4:34" hidden="1" x14ac:dyDescent="0.35">
      <c r="D120" s="27"/>
      <c r="E120" s="27"/>
      <c r="N120" s="27"/>
      <c r="O120" s="27"/>
      <c r="P120" s="27"/>
      <c r="Z120" s="27"/>
      <c r="AA120" s="27"/>
      <c r="AB120" s="27"/>
      <c r="AF120" s="27"/>
      <c r="AG120" s="278"/>
      <c r="AH120" s="27"/>
    </row>
    <row r="121" spans="4:34" hidden="1" x14ac:dyDescent="0.35">
      <c r="D121" s="27"/>
      <c r="E121" s="27"/>
      <c r="N121" s="27"/>
      <c r="O121" s="27"/>
      <c r="P121" s="27"/>
      <c r="Z121" s="27"/>
      <c r="AA121" s="27"/>
      <c r="AB121" s="27"/>
      <c r="AF121" s="27"/>
      <c r="AG121" s="278"/>
      <c r="AH121" s="27"/>
    </row>
    <row r="122" spans="4:34" hidden="1" x14ac:dyDescent="0.35">
      <c r="D122" s="27"/>
      <c r="E122" s="27"/>
      <c r="N122" s="27"/>
      <c r="O122" s="27"/>
      <c r="P122" s="27"/>
      <c r="Z122" s="27"/>
      <c r="AA122" s="27"/>
      <c r="AB122" s="27"/>
      <c r="AF122" s="27"/>
      <c r="AG122" s="278"/>
      <c r="AH122" s="27"/>
    </row>
    <row r="123" spans="4:34" hidden="1" x14ac:dyDescent="0.35">
      <c r="D123" s="27"/>
      <c r="E123" s="27"/>
      <c r="N123" s="27"/>
      <c r="O123" s="27"/>
      <c r="P123" s="27"/>
      <c r="Z123" s="27"/>
      <c r="AA123" s="27"/>
      <c r="AB123" s="27"/>
      <c r="AF123" s="27"/>
      <c r="AG123" s="278"/>
      <c r="AH123" s="27"/>
    </row>
    <row r="124" spans="4:34" hidden="1" x14ac:dyDescent="0.35">
      <c r="D124" s="27"/>
      <c r="E124" s="27"/>
      <c r="N124" s="27"/>
      <c r="O124" s="27"/>
      <c r="P124" s="27"/>
      <c r="Z124" s="27"/>
      <c r="AA124" s="27"/>
      <c r="AB124" s="27"/>
      <c r="AF124" s="27"/>
      <c r="AG124" s="278"/>
      <c r="AH124" s="27"/>
    </row>
    <row r="125" spans="4:34" hidden="1" x14ac:dyDescent="0.35">
      <c r="D125" s="27"/>
      <c r="E125" s="27"/>
      <c r="N125" s="27"/>
      <c r="O125" s="27"/>
      <c r="P125" s="27"/>
      <c r="Z125" s="27"/>
      <c r="AA125" s="27"/>
      <c r="AB125" s="27"/>
      <c r="AF125" s="27"/>
      <c r="AG125" s="278"/>
      <c r="AH125" s="27"/>
    </row>
    <row r="126" spans="4:34" hidden="1" x14ac:dyDescent="0.35">
      <c r="D126" s="27"/>
      <c r="E126" s="27"/>
      <c r="N126" s="27"/>
      <c r="O126" s="27"/>
      <c r="P126" s="27"/>
      <c r="Z126" s="27"/>
      <c r="AA126" s="27"/>
      <c r="AB126" s="27"/>
      <c r="AF126" s="27"/>
      <c r="AG126" s="278"/>
      <c r="AH126" s="27"/>
    </row>
    <row r="127" spans="4:34" hidden="1" x14ac:dyDescent="0.35">
      <c r="D127" s="27"/>
      <c r="E127" s="27"/>
      <c r="N127" s="27"/>
      <c r="O127" s="27"/>
      <c r="P127" s="27"/>
      <c r="Z127" s="27"/>
      <c r="AA127" s="27"/>
      <c r="AB127" s="27"/>
      <c r="AF127" s="27"/>
      <c r="AG127" s="278"/>
      <c r="AH127" s="27"/>
    </row>
    <row r="128" spans="4:34" hidden="1" x14ac:dyDescent="0.35">
      <c r="D128" s="27"/>
      <c r="E128" s="27"/>
      <c r="N128" s="27"/>
      <c r="O128" s="27"/>
      <c r="P128" s="27"/>
      <c r="Z128" s="27"/>
      <c r="AA128" s="27"/>
      <c r="AB128" s="27"/>
      <c r="AF128" s="27"/>
      <c r="AG128" s="278"/>
      <c r="AH128" s="27"/>
    </row>
    <row r="129" spans="4:34" hidden="1" x14ac:dyDescent="0.35">
      <c r="D129" s="27"/>
      <c r="E129" s="27"/>
      <c r="N129" s="27"/>
      <c r="O129" s="27"/>
      <c r="P129" s="27"/>
      <c r="Z129" s="27"/>
      <c r="AA129" s="27"/>
      <c r="AB129" s="27"/>
      <c r="AF129" s="27"/>
      <c r="AG129" s="278"/>
      <c r="AH129" s="27"/>
    </row>
    <row r="130" spans="4:34" hidden="1" x14ac:dyDescent="0.35">
      <c r="D130" s="27"/>
      <c r="E130" s="27"/>
      <c r="N130" s="27"/>
      <c r="O130" s="27"/>
      <c r="P130" s="27"/>
      <c r="Z130" s="27"/>
      <c r="AA130" s="27"/>
      <c r="AB130" s="27"/>
      <c r="AF130" s="27"/>
      <c r="AG130" s="278"/>
      <c r="AH130" s="27"/>
    </row>
    <row r="131" spans="4:34" hidden="1" x14ac:dyDescent="0.35">
      <c r="D131" s="27"/>
      <c r="E131" s="27"/>
      <c r="N131" s="27"/>
      <c r="O131" s="27"/>
      <c r="P131" s="27"/>
      <c r="Z131" s="27"/>
      <c r="AA131" s="27"/>
      <c r="AB131" s="27"/>
      <c r="AF131" s="27"/>
      <c r="AG131" s="278"/>
      <c r="AH131" s="27"/>
    </row>
    <row r="132" spans="4:34" hidden="1" x14ac:dyDescent="0.35">
      <c r="D132" s="27"/>
      <c r="E132" s="27"/>
      <c r="N132" s="27"/>
      <c r="O132" s="27"/>
      <c r="P132" s="27"/>
      <c r="Z132" s="27"/>
      <c r="AA132" s="27"/>
      <c r="AB132" s="27"/>
      <c r="AF132" s="27"/>
      <c r="AG132" s="278"/>
      <c r="AH132" s="27"/>
    </row>
    <row r="133" spans="4:34" hidden="1" x14ac:dyDescent="0.35">
      <c r="D133" s="27"/>
      <c r="E133" s="27"/>
      <c r="N133" s="27"/>
      <c r="O133" s="27"/>
      <c r="P133" s="27"/>
      <c r="Z133" s="27"/>
      <c r="AA133" s="27"/>
      <c r="AB133" s="27"/>
      <c r="AF133" s="27"/>
      <c r="AG133" s="278"/>
      <c r="AH133" s="27"/>
    </row>
    <row r="134" spans="4:34" hidden="1" x14ac:dyDescent="0.35">
      <c r="D134" s="27"/>
      <c r="E134" s="27"/>
      <c r="N134" s="27"/>
      <c r="O134" s="27"/>
      <c r="P134" s="27"/>
      <c r="Z134" s="27"/>
      <c r="AA134" s="27"/>
      <c r="AB134" s="27"/>
      <c r="AF134" s="27"/>
      <c r="AG134" s="278"/>
      <c r="AH134" s="27"/>
    </row>
    <row r="135" spans="4:34" hidden="1" x14ac:dyDescent="0.35">
      <c r="D135" s="27"/>
      <c r="E135" s="27"/>
      <c r="N135" s="27"/>
      <c r="O135" s="27"/>
      <c r="P135" s="27"/>
      <c r="Z135" s="27"/>
      <c r="AA135" s="27"/>
      <c r="AB135" s="27"/>
      <c r="AF135" s="27"/>
      <c r="AG135" s="278"/>
      <c r="AH135" s="27"/>
    </row>
    <row r="136" spans="4:34" hidden="1" x14ac:dyDescent="0.35">
      <c r="D136" s="27"/>
      <c r="E136" s="27"/>
      <c r="N136" s="27"/>
      <c r="O136" s="27"/>
      <c r="P136" s="27"/>
      <c r="Z136" s="27"/>
      <c r="AA136" s="27"/>
      <c r="AB136" s="27"/>
      <c r="AF136" s="27"/>
      <c r="AG136" s="278"/>
      <c r="AH136" s="27"/>
    </row>
    <row r="137" spans="4:34" hidden="1" x14ac:dyDescent="0.35">
      <c r="D137" s="27"/>
      <c r="E137" s="27"/>
      <c r="N137" s="27"/>
      <c r="O137" s="27"/>
      <c r="P137" s="27"/>
      <c r="Z137" s="27"/>
      <c r="AA137" s="27"/>
      <c r="AB137" s="27"/>
      <c r="AF137" s="27"/>
      <c r="AG137" s="278"/>
      <c r="AH137" s="27"/>
    </row>
    <row r="138" spans="4:34" hidden="1" x14ac:dyDescent="0.35">
      <c r="D138" s="27"/>
      <c r="E138" s="27"/>
      <c r="N138" s="27"/>
      <c r="O138" s="27"/>
      <c r="P138" s="27"/>
      <c r="Z138" s="27"/>
      <c r="AA138" s="27"/>
      <c r="AB138" s="27"/>
      <c r="AF138" s="27"/>
      <c r="AG138" s="278"/>
      <c r="AH138" s="27"/>
    </row>
    <row r="139" spans="4:34" hidden="1" x14ac:dyDescent="0.35">
      <c r="D139" s="27"/>
      <c r="E139" s="27"/>
      <c r="N139" s="27"/>
      <c r="O139" s="27"/>
      <c r="P139" s="27"/>
      <c r="Z139" s="27"/>
      <c r="AA139" s="27"/>
      <c r="AB139" s="27"/>
      <c r="AF139" s="27"/>
      <c r="AG139" s="278"/>
      <c r="AH139" s="27"/>
    </row>
    <row r="140" spans="4:34" hidden="1" x14ac:dyDescent="0.35">
      <c r="D140" s="27"/>
      <c r="E140" s="27"/>
      <c r="N140" s="27"/>
      <c r="O140" s="27"/>
      <c r="P140" s="27"/>
      <c r="Z140" s="27"/>
      <c r="AA140" s="27"/>
      <c r="AB140" s="27"/>
      <c r="AF140" s="27"/>
      <c r="AG140" s="278"/>
      <c r="AH140" s="27"/>
    </row>
    <row r="141" spans="4:34" hidden="1" x14ac:dyDescent="0.35">
      <c r="D141" s="27"/>
      <c r="E141" s="27"/>
      <c r="N141" s="27"/>
      <c r="O141" s="27"/>
      <c r="P141" s="27"/>
      <c r="Z141" s="27"/>
      <c r="AA141" s="27"/>
      <c r="AB141" s="27"/>
      <c r="AF141" s="27"/>
      <c r="AG141" s="278"/>
      <c r="AH141" s="27"/>
    </row>
    <row r="142" spans="4:34" hidden="1" x14ac:dyDescent="0.35">
      <c r="D142" s="27"/>
      <c r="E142" s="27"/>
      <c r="N142" s="27"/>
      <c r="O142" s="27"/>
      <c r="P142" s="27"/>
      <c r="Z142" s="27"/>
      <c r="AA142" s="27"/>
      <c r="AB142" s="27"/>
      <c r="AF142" s="27"/>
      <c r="AG142" s="278"/>
      <c r="AH142" s="27"/>
    </row>
    <row r="143" spans="4:34" hidden="1" x14ac:dyDescent="0.35">
      <c r="D143" s="27"/>
      <c r="E143" s="27"/>
      <c r="N143" s="27"/>
      <c r="O143" s="27"/>
      <c r="P143" s="27"/>
      <c r="Z143" s="27"/>
      <c r="AA143" s="27"/>
      <c r="AB143" s="27"/>
      <c r="AF143" s="27"/>
      <c r="AG143" s="278"/>
      <c r="AH143" s="27"/>
    </row>
    <row r="144" spans="4:34" hidden="1" x14ac:dyDescent="0.35">
      <c r="D144" s="27"/>
      <c r="E144" s="27"/>
      <c r="N144" s="27"/>
      <c r="O144" s="27"/>
      <c r="P144" s="27"/>
      <c r="Z144" s="27"/>
      <c r="AA144" s="27"/>
      <c r="AB144" s="27"/>
      <c r="AF144" s="27"/>
      <c r="AG144" s="278"/>
      <c r="AH144" s="27"/>
    </row>
    <row r="145" spans="4:34" hidden="1" x14ac:dyDescent="0.35">
      <c r="D145" s="27"/>
      <c r="E145" s="27"/>
      <c r="N145" s="27"/>
      <c r="O145" s="27"/>
      <c r="P145" s="27"/>
      <c r="Z145" s="27"/>
      <c r="AA145" s="27"/>
      <c r="AB145" s="27"/>
      <c r="AF145" s="27"/>
      <c r="AG145" s="278"/>
      <c r="AH145" s="27"/>
    </row>
    <row r="146" spans="4:34" hidden="1" x14ac:dyDescent="0.35">
      <c r="D146" s="27"/>
      <c r="E146" s="27"/>
      <c r="N146" s="27"/>
      <c r="O146" s="27"/>
      <c r="P146" s="27"/>
      <c r="Z146" s="27"/>
      <c r="AA146" s="27"/>
      <c r="AB146" s="27"/>
      <c r="AF146" s="27"/>
      <c r="AG146" s="278"/>
      <c r="AH146" s="27"/>
    </row>
    <row r="147" spans="4:34" hidden="1" x14ac:dyDescent="0.35">
      <c r="D147" s="27"/>
      <c r="E147" s="27"/>
      <c r="N147" s="27"/>
      <c r="O147" s="27"/>
      <c r="P147" s="27"/>
      <c r="Z147" s="27"/>
      <c r="AA147" s="27"/>
      <c r="AB147" s="27"/>
      <c r="AF147" s="27"/>
      <c r="AG147" s="278"/>
      <c r="AH147" s="27"/>
    </row>
    <row r="148" spans="4:34" hidden="1" x14ac:dyDescent="0.35">
      <c r="D148" s="27"/>
      <c r="E148" s="27"/>
      <c r="N148" s="27"/>
      <c r="O148" s="27"/>
      <c r="P148" s="27"/>
      <c r="Z148" s="27"/>
      <c r="AA148" s="27"/>
      <c r="AB148" s="27"/>
      <c r="AF148" s="27"/>
      <c r="AG148" s="278"/>
      <c r="AH148" s="27"/>
    </row>
    <row r="149" spans="4:34" hidden="1" x14ac:dyDescent="0.35">
      <c r="D149" s="27"/>
      <c r="E149" s="27"/>
      <c r="N149" s="27"/>
      <c r="O149" s="27"/>
      <c r="P149" s="27"/>
      <c r="Z149" s="27"/>
      <c r="AA149" s="27"/>
      <c r="AB149" s="27"/>
      <c r="AF149" s="27"/>
      <c r="AG149" s="278"/>
      <c r="AH149" s="27"/>
    </row>
    <row r="150" spans="4:34" hidden="1" x14ac:dyDescent="0.35">
      <c r="D150" s="27"/>
      <c r="E150" s="27"/>
      <c r="N150" s="27"/>
      <c r="O150" s="27"/>
      <c r="P150" s="27"/>
      <c r="Z150" s="27"/>
      <c r="AA150" s="27"/>
      <c r="AB150" s="27"/>
      <c r="AF150" s="27"/>
      <c r="AG150" s="278"/>
      <c r="AH150" s="27"/>
    </row>
    <row r="151" spans="4:34" hidden="1" x14ac:dyDescent="0.35">
      <c r="D151" s="27"/>
      <c r="E151" s="27"/>
      <c r="N151" s="27"/>
      <c r="O151" s="27"/>
      <c r="P151" s="27"/>
      <c r="Z151" s="27"/>
      <c r="AA151" s="27"/>
      <c r="AB151" s="27"/>
      <c r="AF151" s="27"/>
      <c r="AG151" s="278"/>
      <c r="AH151" s="27"/>
    </row>
    <row r="152" spans="4:34" hidden="1" x14ac:dyDescent="0.35">
      <c r="D152" s="27"/>
      <c r="E152" s="27"/>
      <c r="N152" s="27"/>
      <c r="O152" s="27"/>
      <c r="P152" s="27"/>
      <c r="Z152" s="27"/>
      <c r="AA152" s="27"/>
      <c r="AB152" s="27"/>
      <c r="AF152" s="27"/>
      <c r="AG152" s="278"/>
      <c r="AH152" s="27"/>
    </row>
    <row r="153" spans="4:34" hidden="1" x14ac:dyDescent="0.35">
      <c r="D153" s="27"/>
      <c r="E153" s="27"/>
      <c r="N153" s="27"/>
      <c r="O153" s="27"/>
      <c r="P153" s="27"/>
      <c r="Z153" s="27"/>
      <c r="AA153" s="27"/>
      <c r="AB153" s="27"/>
      <c r="AF153" s="27"/>
      <c r="AG153" s="278"/>
      <c r="AH153" s="27"/>
    </row>
    <row r="154" spans="4:34" hidden="1" x14ac:dyDescent="0.35">
      <c r="D154" s="27"/>
      <c r="E154" s="27"/>
      <c r="N154" s="27"/>
      <c r="O154" s="27"/>
      <c r="P154" s="27"/>
      <c r="Z154" s="27"/>
      <c r="AA154" s="27"/>
      <c r="AB154" s="27"/>
      <c r="AF154" s="27"/>
      <c r="AG154" s="278"/>
      <c r="AH154" s="27"/>
    </row>
    <row r="155" spans="4:34" hidden="1" x14ac:dyDescent="0.35">
      <c r="D155" s="27"/>
      <c r="E155" s="27"/>
      <c r="N155" s="27"/>
      <c r="O155" s="27"/>
      <c r="P155" s="27"/>
      <c r="Z155" s="27"/>
      <c r="AA155" s="27"/>
      <c r="AB155" s="27"/>
      <c r="AF155" s="27"/>
      <c r="AG155" s="278"/>
      <c r="AH155" s="27"/>
    </row>
    <row r="156" spans="4:34" hidden="1" x14ac:dyDescent="0.35">
      <c r="D156" s="27"/>
      <c r="E156" s="27"/>
      <c r="N156" s="27"/>
      <c r="O156" s="27"/>
      <c r="P156" s="27"/>
      <c r="Z156" s="27"/>
      <c r="AA156" s="27"/>
      <c r="AB156" s="27"/>
      <c r="AF156" s="27"/>
      <c r="AG156" s="278"/>
      <c r="AH156" s="27"/>
    </row>
    <row r="157" spans="4:34" hidden="1" x14ac:dyDescent="0.35">
      <c r="D157" s="27"/>
      <c r="E157" s="27"/>
      <c r="N157" s="27"/>
      <c r="O157" s="27"/>
      <c r="P157" s="27"/>
      <c r="Z157" s="27"/>
      <c r="AA157" s="27"/>
      <c r="AB157" s="27"/>
      <c r="AF157" s="27"/>
      <c r="AG157" s="278"/>
      <c r="AH157" s="27"/>
    </row>
    <row r="158" spans="4:34" hidden="1" x14ac:dyDescent="0.35">
      <c r="D158" s="27"/>
      <c r="E158" s="27"/>
      <c r="N158" s="27"/>
      <c r="O158" s="27"/>
      <c r="P158" s="27"/>
      <c r="Z158" s="27"/>
      <c r="AA158" s="27"/>
      <c r="AB158" s="27"/>
      <c r="AF158" s="27"/>
      <c r="AG158" s="278"/>
      <c r="AH158" s="27"/>
    </row>
    <row r="159" spans="4:34" hidden="1" x14ac:dyDescent="0.35">
      <c r="D159" s="27"/>
      <c r="E159" s="27"/>
      <c r="N159" s="27"/>
      <c r="O159" s="27"/>
      <c r="P159" s="27"/>
      <c r="Z159" s="27"/>
      <c r="AA159" s="27"/>
      <c r="AB159" s="27"/>
      <c r="AF159" s="27"/>
      <c r="AG159" s="278"/>
      <c r="AH159" s="27"/>
    </row>
    <row r="160" spans="4:34" hidden="1" x14ac:dyDescent="0.35">
      <c r="D160" s="27"/>
      <c r="E160" s="27"/>
      <c r="N160" s="27"/>
      <c r="O160" s="27"/>
      <c r="P160" s="27"/>
      <c r="Z160" s="27"/>
      <c r="AA160" s="27"/>
      <c r="AB160" s="27"/>
      <c r="AF160" s="27"/>
      <c r="AG160" s="278"/>
      <c r="AH160" s="27"/>
    </row>
    <row r="161" spans="4:34" hidden="1" x14ac:dyDescent="0.35">
      <c r="D161" s="27"/>
      <c r="E161" s="27"/>
      <c r="N161" s="27"/>
      <c r="O161" s="27"/>
      <c r="P161" s="27"/>
      <c r="Z161" s="27"/>
      <c r="AA161" s="27"/>
      <c r="AB161" s="27"/>
      <c r="AF161" s="27"/>
      <c r="AG161" s="278"/>
      <c r="AH161" s="27"/>
    </row>
    <row r="162" spans="4:34" hidden="1" x14ac:dyDescent="0.35">
      <c r="D162" s="27"/>
      <c r="E162" s="27"/>
      <c r="N162" s="27"/>
      <c r="O162" s="27"/>
      <c r="P162" s="27"/>
      <c r="Z162" s="27"/>
      <c r="AA162" s="27"/>
      <c r="AB162" s="27"/>
      <c r="AF162" s="27"/>
      <c r="AG162" s="278"/>
      <c r="AH162" s="27"/>
    </row>
    <row r="163" spans="4:34" hidden="1" x14ac:dyDescent="0.35">
      <c r="D163" s="27"/>
      <c r="E163" s="27"/>
      <c r="N163" s="27"/>
      <c r="O163" s="27"/>
      <c r="P163" s="27"/>
      <c r="Z163" s="27"/>
      <c r="AA163" s="27"/>
      <c r="AB163" s="27"/>
      <c r="AF163" s="27"/>
      <c r="AG163" s="278"/>
      <c r="AH163" s="27"/>
    </row>
    <row r="164" spans="4:34" hidden="1" x14ac:dyDescent="0.35">
      <c r="D164" s="27"/>
      <c r="E164" s="27"/>
      <c r="N164" s="27"/>
      <c r="O164" s="27"/>
      <c r="P164" s="27"/>
      <c r="Z164" s="27"/>
      <c r="AA164" s="27"/>
      <c r="AB164" s="27"/>
      <c r="AF164" s="27"/>
      <c r="AG164" s="278"/>
      <c r="AH164" s="27"/>
    </row>
    <row r="165" spans="4:34" hidden="1" x14ac:dyDescent="0.35">
      <c r="D165" s="27"/>
      <c r="E165" s="27"/>
      <c r="N165" s="27"/>
      <c r="O165" s="27"/>
      <c r="P165" s="27"/>
      <c r="Z165" s="27"/>
      <c r="AA165" s="27"/>
      <c r="AB165" s="27"/>
      <c r="AF165" s="27"/>
      <c r="AG165" s="278"/>
      <c r="AH165" s="27"/>
    </row>
    <row r="166" spans="4:34" hidden="1" x14ac:dyDescent="0.35">
      <c r="D166" s="27"/>
      <c r="E166" s="27"/>
      <c r="N166" s="27"/>
      <c r="O166" s="27"/>
      <c r="P166" s="27"/>
      <c r="Z166" s="27"/>
      <c r="AA166" s="27"/>
      <c r="AB166" s="27"/>
      <c r="AF166" s="27"/>
      <c r="AG166" s="278"/>
      <c r="AH166" s="27"/>
    </row>
    <row r="167" spans="4:34" hidden="1" x14ac:dyDescent="0.35">
      <c r="D167" s="27"/>
      <c r="E167" s="27"/>
      <c r="N167" s="27"/>
      <c r="O167" s="27"/>
      <c r="P167" s="27"/>
      <c r="Z167" s="27"/>
      <c r="AA167" s="27"/>
      <c r="AB167" s="27"/>
      <c r="AF167" s="27"/>
      <c r="AG167" s="278"/>
      <c r="AH167" s="27"/>
    </row>
    <row r="168" spans="4:34" hidden="1" x14ac:dyDescent="0.35">
      <c r="D168" s="27"/>
      <c r="E168" s="27"/>
      <c r="N168" s="27"/>
      <c r="O168" s="27"/>
      <c r="P168" s="27"/>
      <c r="Z168" s="27"/>
      <c r="AA168" s="27"/>
      <c r="AB168" s="27"/>
      <c r="AF168" s="27"/>
      <c r="AG168" s="278"/>
      <c r="AH168" s="27"/>
    </row>
    <row r="169" spans="4:34" hidden="1" x14ac:dyDescent="0.35">
      <c r="D169" s="27"/>
      <c r="E169" s="27"/>
      <c r="N169" s="27"/>
      <c r="O169" s="27"/>
      <c r="P169" s="27"/>
      <c r="Z169" s="27"/>
      <c r="AA169" s="27"/>
      <c r="AB169" s="27"/>
      <c r="AF169" s="27"/>
      <c r="AG169" s="278"/>
      <c r="AH169" s="27"/>
    </row>
    <row r="170" spans="4:34" hidden="1" x14ac:dyDescent="0.35">
      <c r="D170" s="27"/>
      <c r="E170" s="27"/>
      <c r="N170" s="27"/>
      <c r="O170" s="27"/>
      <c r="P170" s="27"/>
      <c r="Z170" s="27"/>
      <c r="AA170" s="27"/>
      <c r="AB170" s="27"/>
      <c r="AF170" s="27"/>
      <c r="AG170" s="278"/>
      <c r="AH170" s="27"/>
    </row>
    <row r="171" spans="4:34" hidden="1" x14ac:dyDescent="0.35">
      <c r="D171" s="27"/>
      <c r="E171" s="27"/>
      <c r="N171" s="27"/>
      <c r="O171" s="27"/>
      <c r="P171" s="27"/>
      <c r="Z171" s="27"/>
      <c r="AA171" s="27"/>
      <c r="AB171" s="27"/>
      <c r="AF171" s="27"/>
      <c r="AG171" s="278"/>
      <c r="AH171" s="27"/>
    </row>
    <row r="172" spans="4:34" hidden="1" x14ac:dyDescent="0.35">
      <c r="D172" s="27"/>
      <c r="E172" s="27"/>
      <c r="N172" s="27"/>
      <c r="O172" s="27"/>
      <c r="P172" s="27"/>
      <c r="Z172" s="27"/>
      <c r="AA172" s="27"/>
      <c r="AB172" s="27"/>
      <c r="AF172" s="27"/>
      <c r="AG172" s="278"/>
      <c r="AH172" s="27"/>
    </row>
    <row r="173" spans="4:34" hidden="1" x14ac:dyDescent="0.35">
      <c r="D173" s="27"/>
      <c r="E173" s="27"/>
      <c r="N173" s="27"/>
      <c r="O173" s="27"/>
      <c r="P173" s="27"/>
      <c r="Z173" s="27"/>
      <c r="AA173" s="27"/>
      <c r="AB173" s="27"/>
      <c r="AF173" s="27"/>
      <c r="AG173" s="278"/>
      <c r="AH173" s="27"/>
    </row>
    <row r="174" spans="4:34" hidden="1" x14ac:dyDescent="0.35">
      <c r="D174" s="27"/>
      <c r="E174" s="27"/>
      <c r="N174" s="27"/>
      <c r="O174" s="27"/>
      <c r="P174" s="27"/>
      <c r="Z174" s="27"/>
      <c r="AA174" s="27"/>
      <c r="AB174" s="27"/>
      <c r="AF174" s="27"/>
      <c r="AG174" s="278"/>
      <c r="AH174" s="27"/>
    </row>
    <row r="175" spans="4:34" hidden="1" x14ac:dyDescent="0.35">
      <c r="D175" s="27"/>
      <c r="E175" s="27"/>
      <c r="N175" s="27"/>
      <c r="O175" s="27"/>
      <c r="P175" s="27"/>
      <c r="Z175" s="27"/>
      <c r="AA175" s="27"/>
      <c r="AB175" s="27"/>
      <c r="AF175" s="27"/>
      <c r="AG175" s="278"/>
      <c r="AH175" s="27"/>
    </row>
    <row r="176" spans="4:34" hidden="1" x14ac:dyDescent="0.35">
      <c r="D176" s="27"/>
      <c r="E176" s="27"/>
      <c r="N176" s="27"/>
      <c r="O176" s="27"/>
      <c r="P176" s="27"/>
      <c r="Z176" s="27"/>
      <c r="AA176" s="27"/>
      <c r="AB176" s="27"/>
      <c r="AF176" s="27"/>
      <c r="AG176" s="278"/>
      <c r="AH176" s="27"/>
    </row>
    <row r="177" spans="4:34" hidden="1" x14ac:dyDescent="0.35">
      <c r="D177" s="27"/>
      <c r="E177" s="27"/>
      <c r="N177" s="27"/>
      <c r="O177" s="27"/>
      <c r="P177" s="27"/>
      <c r="Z177" s="27"/>
      <c r="AA177" s="27"/>
      <c r="AB177" s="27"/>
      <c r="AF177" s="27"/>
      <c r="AG177" s="278"/>
      <c r="AH177" s="27"/>
    </row>
    <row r="178" spans="4:34" hidden="1" x14ac:dyDescent="0.35">
      <c r="D178" s="27"/>
      <c r="E178" s="27"/>
      <c r="N178" s="27"/>
      <c r="O178" s="27"/>
      <c r="P178" s="27"/>
      <c r="Z178" s="27"/>
      <c r="AA178" s="27"/>
      <c r="AB178" s="27"/>
      <c r="AF178" s="27"/>
      <c r="AG178" s="278"/>
      <c r="AH178" s="27"/>
    </row>
    <row r="179" spans="4:34" hidden="1" x14ac:dyDescent="0.35">
      <c r="D179" s="27"/>
      <c r="E179" s="27"/>
      <c r="N179" s="27"/>
      <c r="O179" s="27"/>
      <c r="P179" s="27"/>
      <c r="Z179" s="27"/>
      <c r="AA179" s="27"/>
      <c r="AB179" s="27"/>
      <c r="AF179" s="27"/>
      <c r="AG179" s="278"/>
      <c r="AH179" s="27"/>
    </row>
    <row r="180" spans="4:34" hidden="1" x14ac:dyDescent="0.35">
      <c r="D180" s="27"/>
      <c r="E180" s="27"/>
      <c r="N180" s="27"/>
      <c r="O180" s="27"/>
      <c r="P180" s="27"/>
      <c r="Z180" s="27"/>
      <c r="AA180" s="27"/>
      <c r="AB180" s="27"/>
      <c r="AF180" s="27"/>
      <c r="AG180" s="278"/>
      <c r="AH180" s="27"/>
    </row>
    <row r="181" spans="4:34" hidden="1" x14ac:dyDescent="0.35">
      <c r="D181" s="27"/>
      <c r="E181" s="27"/>
      <c r="N181" s="27"/>
      <c r="O181" s="27"/>
      <c r="P181" s="27"/>
      <c r="Z181" s="27"/>
      <c r="AA181" s="27"/>
      <c r="AB181" s="27"/>
      <c r="AF181" s="27"/>
      <c r="AG181" s="278"/>
      <c r="AH181" s="27"/>
    </row>
    <row r="182" spans="4:34" hidden="1" x14ac:dyDescent="0.35">
      <c r="D182" s="27"/>
      <c r="E182" s="27"/>
      <c r="N182" s="27"/>
      <c r="O182" s="27"/>
      <c r="P182" s="27"/>
      <c r="Z182" s="27"/>
      <c r="AA182" s="27"/>
      <c r="AB182" s="27"/>
      <c r="AF182" s="27"/>
      <c r="AG182" s="278"/>
      <c r="AH182" s="27"/>
    </row>
    <row r="183" spans="4:34" hidden="1" x14ac:dyDescent="0.35">
      <c r="D183" s="27"/>
      <c r="E183" s="27"/>
      <c r="N183" s="27"/>
      <c r="O183" s="27"/>
      <c r="P183" s="27"/>
      <c r="Z183" s="27"/>
      <c r="AA183" s="27"/>
      <c r="AB183" s="27"/>
      <c r="AF183" s="27"/>
      <c r="AG183" s="278"/>
      <c r="AH183" s="27"/>
    </row>
    <row r="184" spans="4:34" hidden="1" x14ac:dyDescent="0.35">
      <c r="D184" s="27"/>
      <c r="E184" s="27"/>
      <c r="N184" s="27"/>
      <c r="O184" s="27"/>
      <c r="P184" s="27"/>
      <c r="Z184" s="27"/>
      <c r="AA184" s="27"/>
      <c r="AB184" s="27"/>
      <c r="AF184" s="27"/>
      <c r="AG184" s="278"/>
      <c r="AH184" s="27"/>
    </row>
    <row r="185" spans="4:34" hidden="1" x14ac:dyDescent="0.35">
      <c r="D185" s="27"/>
      <c r="E185" s="27"/>
      <c r="N185" s="27"/>
      <c r="O185" s="27"/>
      <c r="P185" s="27"/>
      <c r="Z185" s="27"/>
      <c r="AA185" s="27"/>
      <c r="AB185" s="27"/>
      <c r="AF185" s="27"/>
      <c r="AG185" s="278"/>
      <c r="AH185" s="27"/>
    </row>
    <row r="186" spans="4:34" hidden="1" x14ac:dyDescent="0.35">
      <c r="D186" s="27"/>
      <c r="E186" s="27"/>
      <c r="N186" s="27"/>
      <c r="O186" s="27"/>
      <c r="P186" s="27"/>
      <c r="Z186" s="27"/>
      <c r="AA186" s="27"/>
      <c r="AB186" s="27"/>
      <c r="AF186" s="27"/>
      <c r="AG186" s="278"/>
      <c r="AH186" s="27"/>
    </row>
    <row r="187" spans="4:34" hidden="1" x14ac:dyDescent="0.35">
      <c r="D187" s="27"/>
      <c r="E187" s="27"/>
      <c r="N187" s="27"/>
      <c r="O187" s="27"/>
      <c r="P187" s="27"/>
      <c r="Z187" s="27"/>
      <c r="AA187" s="27"/>
      <c r="AB187" s="27"/>
      <c r="AF187" s="27"/>
      <c r="AG187" s="278"/>
      <c r="AH187" s="27"/>
    </row>
    <row r="188" spans="4:34" hidden="1" x14ac:dyDescent="0.35">
      <c r="D188" s="27"/>
      <c r="E188" s="27"/>
      <c r="N188" s="27"/>
      <c r="O188" s="27"/>
      <c r="P188" s="27"/>
      <c r="Z188" s="27"/>
      <c r="AA188" s="27"/>
      <c r="AB188" s="27"/>
      <c r="AF188" s="27"/>
      <c r="AG188" s="278"/>
      <c r="AH188" s="27"/>
    </row>
    <row r="189" spans="4:34" hidden="1" x14ac:dyDescent="0.35">
      <c r="D189" s="27"/>
      <c r="E189" s="27"/>
      <c r="N189" s="27"/>
      <c r="O189" s="27"/>
      <c r="P189" s="27"/>
      <c r="Z189" s="27"/>
      <c r="AA189" s="27"/>
      <c r="AB189" s="27"/>
      <c r="AF189" s="27"/>
      <c r="AG189" s="278"/>
      <c r="AH189" s="27"/>
    </row>
    <row r="190" spans="4:34" hidden="1" x14ac:dyDescent="0.35">
      <c r="D190" s="27"/>
      <c r="E190" s="27"/>
      <c r="N190" s="27"/>
      <c r="O190" s="27"/>
      <c r="P190" s="27"/>
      <c r="Z190" s="27"/>
      <c r="AA190" s="27"/>
      <c r="AB190" s="27"/>
      <c r="AF190" s="27"/>
      <c r="AG190" s="278"/>
      <c r="AH190" s="27"/>
    </row>
    <row r="191" spans="4:34" hidden="1" x14ac:dyDescent="0.35">
      <c r="D191" s="27"/>
      <c r="E191" s="27"/>
      <c r="N191" s="27"/>
      <c r="O191" s="27"/>
      <c r="P191" s="27"/>
      <c r="Z191" s="27"/>
      <c r="AA191" s="27"/>
      <c r="AB191" s="27"/>
      <c r="AF191" s="27"/>
      <c r="AG191" s="278"/>
      <c r="AH191" s="27"/>
    </row>
    <row r="192" spans="4:34" hidden="1" x14ac:dyDescent="0.35">
      <c r="D192" s="27"/>
      <c r="E192" s="27"/>
      <c r="N192" s="27"/>
      <c r="O192" s="27"/>
      <c r="P192" s="27"/>
      <c r="Z192" s="27"/>
      <c r="AA192" s="27"/>
      <c r="AB192" s="27"/>
      <c r="AF192" s="27"/>
      <c r="AG192" s="278"/>
      <c r="AH192" s="27"/>
    </row>
    <row r="193" spans="4:34" hidden="1" x14ac:dyDescent="0.35">
      <c r="D193" s="27"/>
      <c r="E193" s="27"/>
      <c r="N193" s="27"/>
      <c r="O193" s="27"/>
      <c r="P193" s="27"/>
      <c r="Z193" s="27"/>
      <c r="AA193" s="27"/>
      <c r="AB193" s="27"/>
      <c r="AF193" s="27"/>
      <c r="AG193" s="278"/>
      <c r="AH193" s="27"/>
    </row>
    <row r="194" spans="4:34" hidden="1" x14ac:dyDescent="0.35">
      <c r="D194" s="27"/>
      <c r="E194" s="27"/>
      <c r="N194" s="27"/>
      <c r="O194" s="27"/>
      <c r="P194" s="27"/>
      <c r="Z194" s="27"/>
      <c r="AA194" s="27"/>
      <c r="AB194" s="27"/>
      <c r="AF194" s="27"/>
      <c r="AG194" s="278"/>
      <c r="AH194" s="27"/>
    </row>
    <row r="195" spans="4:34" hidden="1" x14ac:dyDescent="0.35">
      <c r="D195" s="27"/>
      <c r="E195" s="27"/>
      <c r="N195" s="27"/>
      <c r="O195" s="27"/>
      <c r="P195" s="27"/>
      <c r="Z195" s="27"/>
      <c r="AA195" s="27"/>
      <c r="AB195" s="27"/>
      <c r="AF195" s="27"/>
      <c r="AG195" s="278"/>
      <c r="AH195" s="27"/>
    </row>
    <row r="196" spans="4:34" hidden="1" x14ac:dyDescent="0.35">
      <c r="D196" s="27"/>
      <c r="E196" s="27"/>
      <c r="N196" s="27"/>
      <c r="O196" s="27"/>
      <c r="P196" s="27"/>
      <c r="Z196" s="27"/>
      <c r="AA196" s="27"/>
      <c r="AB196" s="27"/>
      <c r="AF196" s="27"/>
      <c r="AG196" s="278"/>
      <c r="AH196" s="27"/>
    </row>
    <row r="197" spans="4:34" hidden="1" x14ac:dyDescent="0.35">
      <c r="D197" s="27"/>
      <c r="E197" s="27"/>
      <c r="N197" s="27"/>
      <c r="O197" s="27"/>
      <c r="P197" s="27"/>
      <c r="Z197" s="27"/>
      <c r="AA197" s="27"/>
      <c r="AB197" s="27"/>
      <c r="AF197" s="27"/>
      <c r="AG197" s="278"/>
      <c r="AH197" s="27"/>
    </row>
    <row r="198" spans="4:34" hidden="1" x14ac:dyDescent="0.35">
      <c r="D198" s="27"/>
      <c r="E198" s="27"/>
      <c r="N198" s="27"/>
      <c r="O198" s="27"/>
      <c r="P198" s="27"/>
      <c r="Z198" s="27"/>
      <c r="AA198" s="27"/>
      <c r="AB198" s="27"/>
      <c r="AF198" s="27"/>
      <c r="AG198" s="278"/>
      <c r="AH198" s="27"/>
    </row>
    <row r="199" spans="4:34" hidden="1" x14ac:dyDescent="0.35">
      <c r="D199" s="27"/>
      <c r="E199" s="27"/>
      <c r="N199" s="27"/>
      <c r="O199" s="27"/>
      <c r="P199" s="27"/>
      <c r="Z199" s="27"/>
      <c r="AA199" s="27"/>
      <c r="AB199" s="27"/>
      <c r="AF199" s="27"/>
      <c r="AG199" s="278"/>
      <c r="AH199" s="27"/>
    </row>
    <row r="200" spans="4:34" hidden="1" x14ac:dyDescent="0.35">
      <c r="D200" s="27"/>
      <c r="E200" s="27"/>
      <c r="N200" s="27"/>
      <c r="O200" s="27"/>
      <c r="P200" s="27"/>
      <c r="Z200" s="27"/>
      <c r="AA200" s="27"/>
      <c r="AB200" s="27"/>
      <c r="AF200" s="27"/>
      <c r="AG200" s="278"/>
      <c r="AH200" s="27"/>
    </row>
    <row r="201" spans="4:34" hidden="1" x14ac:dyDescent="0.35">
      <c r="D201" s="27"/>
      <c r="E201" s="27"/>
      <c r="N201" s="27"/>
      <c r="O201" s="27"/>
      <c r="P201" s="27"/>
      <c r="Z201" s="27"/>
      <c r="AA201" s="27"/>
      <c r="AB201" s="27"/>
      <c r="AF201" s="27"/>
      <c r="AG201" s="278"/>
      <c r="AH201" s="27"/>
    </row>
    <row r="202" spans="4:34" hidden="1" x14ac:dyDescent="0.35">
      <c r="D202" s="27"/>
      <c r="E202" s="27"/>
      <c r="N202" s="27"/>
      <c r="O202" s="27"/>
      <c r="P202" s="27"/>
      <c r="Z202" s="27"/>
      <c r="AA202" s="27"/>
      <c r="AB202" s="27"/>
      <c r="AF202" s="27"/>
      <c r="AG202" s="278"/>
      <c r="AH202" s="27"/>
    </row>
    <row r="203" spans="4:34" hidden="1" x14ac:dyDescent="0.35">
      <c r="D203" s="27"/>
      <c r="E203" s="27"/>
      <c r="N203" s="27"/>
      <c r="O203" s="27"/>
      <c r="P203" s="27"/>
      <c r="Z203" s="27"/>
      <c r="AA203" s="27"/>
      <c r="AB203" s="27"/>
      <c r="AF203" s="27"/>
      <c r="AG203" s="278"/>
      <c r="AH203" s="27"/>
    </row>
    <row r="204" spans="4:34" hidden="1" x14ac:dyDescent="0.35">
      <c r="D204" s="27"/>
      <c r="E204" s="27"/>
      <c r="N204" s="27"/>
      <c r="O204" s="27"/>
      <c r="P204" s="27"/>
      <c r="Z204" s="27"/>
      <c r="AA204" s="27"/>
      <c r="AB204" s="27"/>
      <c r="AF204" s="27"/>
      <c r="AG204" s="278"/>
      <c r="AH204" s="27"/>
    </row>
    <row r="205" spans="4:34" hidden="1" x14ac:dyDescent="0.35">
      <c r="D205" s="27"/>
      <c r="E205" s="27"/>
      <c r="N205" s="27"/>
      <c r="O205" s="27"/>
      <c r="P205" s="27"/>
      <c r="Z205" s="27"/>
      <c r="AA205" s="27"/>
      <c r="AB205" s="27"/>
      <c r="AF205" s="27"/>
      <c r="AG205" s="278"/>
      <c r="AH205" s="27"/>
    </row>
    <row r="206" spans="4:34" hidden="1" x14ac:dyDescent="0.35">
      <c r="D206" s="27"/>
      <c r="E206" s="27"/>
      <c r="N206" s="27"/>
      <c r="O206" s="27"/>
      <c r="P206" s="27"/>
      <c r="Z206" s="27"/>
      <c r="AA206" s="27"/>
      <c r="AB206" s="27"/>
      <c r="AF206" s="27"/>
      <c r="AG206" s="278"/>
      <c r="AH206" s="27"/>
    </row>
    <row r="207" spans="4:34" hidden="1" x14ac:dyDescent="0.35">
      <c r="D207" s="27"/>
      <c r="E207" s="27"/>
      <c r="N207" s="27"/>
      <c r="O207" s="27"/>
      <c r="P207" s="27"/>
      <c r="Z207" s="27"/>
      <c r="AA207" s="27"/>
      <c r="AB207" s="27"/>
      <c r="AF207" s="27"/>
      <c r="AG207" s="278"/>
      <c r="AH207" s="27"/>
    </row>
    <row r="208" spans="4:34" hidden="1" x14ac:dyDescent="0.35">
      <c r="D208" s="27"/>
      <c r="E208" s="27"/>
      <c r="N208" s="27"/>
      <c r="O208" s="27"/>
      <c r="P208" s="27"/>
      <c r="Z208" s="27"/>
      <c r="AA208" s="27"/>
      <c r="AB208" s="27"/>
      <c r="AF208" s="27"/>
      <c r="AG208" s="278"/>
      <c r="AH208" s="27"/>
    </row>
    <row r="209" spans="4:34" hidden="1" x14ac:dyDescent="0.35">
      <c r="D209" s="27"/>
      <c r="E209" s="27"/>
      <c r="N209" s="27"/>
      <c r="O209" s="27"/>
      <c r="P209" s="27"/>
      <c r="Z209" s="27"/>
      <c r="AA209" s="27"/>
      <c r="AB209" s="27"/>
      <c r="AF209" s="27"/>
      <c r="AG209" s="278"/>
      <c r="AH209" s="27"/>
    </row>
    <row r="210" spans="4:34" hidden="1" x14ac:dyDescent="0.35">
      <c r="D210" s="27"/>
      <c r="E210" s="27"/>
      <c r="N210" s="27"/>
      <c r="O210" s="27"/>
      <c r="P210" s="27"/>
      <c r="Z210" s="27"/>
      <c r="AA210" s="27"/>
      <c r="AB210" s="27"/>
      <c r="AF210" s="27"/>
      <c r="AG210" s="278"/>
      <c r="AH210" s="27"/>
    </row>
    <row r="211" spans="4:34" hidden="1" x14ac:dyDescent="0.35">
      <c r="D211" s="27"/>
      <c r="E211" s="27"/>
      <c r="N211" s="27"/>
      <c r="O211" s="27"/>
      <c r="P211" s="27"/>
      <c r="Z211" s="27"/>
      <c r="AA211" s="27"/>
      <c r="AB211" s="27"/>
      <c r="AF211" s="27"/>
      <c r="AG211" s="278"/>
      <c r="AH211" s="27"/>
    </row>
    <row r="212" spans="4:34" hidden="1" x14ac:dyDescent="0.35">
      <c r="D212" s="27"/>
      <c r="E212" s="27"/>
      <c r="N212" s="27"/>
      <c r="O212" s="27"/>
      <c r="P212" s="27"/>
      <c r="Z212" s="27"/>
      <c r="AA212" s="27"/>
      <c r="AB212" s="27"/>
      <c r="AF212" s="27"/>
      <c r="AG212" s="278"/>
      <c r="AH212" s="27"/>
    </row>
    <row r="213" spans="4:34" hidden="1" x14ac:dyDescent="0.35">
      <c r="D213" s="27"/>
      <c r="E213" s="27"/>
      <c r="N213" s="27"/>
      <c r="O213" s="27"/>
      <c r="P213" s="27"/>
      <c r="Z213" s="27"/>
      <c r="AA213" s="27"/>
      <c r="AB213" s="27"/>
      <c r="AF213" s="27"/>
      <c r="AG213" s="278"/>
      <c r="AH213" s="27"/>
    </row>
    <row r="214" spans="4:34" hidden="1" x14ac:dyDescent="0.35">
      <c r="D214" s="27"/>
      <c r="E214" s="27"/>
      <c r="N214" s="27"/>
      <c r="O214" s="27"/>
      <c r="P214" s="27"/>
      <c r="Z214" s="27"/>
      <c r="AA214" s="27"/>
      <c r="AB214" s="27"/>
      <c r="AF214" s="27"/>
      <c r="AG214" s="278"/>
      <c r="AH214" s="27"/>
    </row>
    <row r="215" spans="4:34" hidden="1" x14ac:dyDescent="0.35">
      <c r="D215" s="27"/>
      <c r="E215" s="27"/>
      <c r="N215" s="27"/>
      <c r="O215" s="27"/>
      <c r="P215" s="27"/>
      <c r="Z215" s="27"/>
      <c r="AA215" s="27"/>
      <c r="AB215" s="27"/>
      <c r="AF215" s="27"/>
      <c r="AG215" s="278"/>
      <c r="AH215" s="27"/>
    </row>
    <row r="216" spans="4:34" hidden="1" x14ac:dyDescent="0.35">
      <c r="D216" s="27"/>
      <c r="E216" s="27"/>
      <c r="N216" s="27"/>
      <c r="O216" s="27"/>
      <c r="P216" s="27"/>
      <c r="Z216" s="27"/>
      <c r="AA216" s="27"/>
      <c r="AB216" s="27"/>
      <c r="AF216" s="27"/>
      <c r="AG216" s="278"/>
      <c r="AH216" s="27"/>
    </row>
    <row r="217" spans="4:34" hidden="1" x14ac:dyDescent="0.35">
      <c r="D217" s="27"/>
      <c r="E217" s="27"/>
      <c r="N217" s="27"/>
      <c r="O217" s="27"/>
      <c r="P217" s="27"/>
      <c r="Z217" s="27"/>
      <c r="AA217" s="27"/>
      <c r="AB217" s="27"/>
      <c r="AF217" s="27"/>
      <c r="AG217" s="278"/>
      <c r="AH217" s="27"/>
    </row>
    <row r="218" spans="4:34" hidden="1" x14ac:dyDescent="0.35">
      <c r="D218" s="27"/>
      <c r="E218" s="27"/>
      <c r="N218" s="27"/>
      <c r="O218" s="27"/>
      <c r="P218" s="27"/>
      <c r="Z218" s="27"/>
      <c r="AA218" s="27"/>
      <c r="AB218" s="27"/>
      <c r="AF218" s="27"/>
      <c r="AG218" s="278"/>
      <c r="AH218" s="27"/>
    </row>
    <row r="219" spans="4:34" hidden="1" x14ac:dyDescent="0.35">
      <c r="D219" s="27"/>
      <c r="E219" s="27"/>
      <c r="N219" s="27"/>
      <c r="O219" s="27"/>
      <c r="P219" s="27"/>
      <c r="Z219" s="27"/>
      <c r="AA219" s="27"/>
      <c r="AB219" s="27"/>
      <c r="AF219" s="27"/>
      <c r="AG219" s="278"/>
      <c r="AH219" s="27"/>
    </row>
    <row r="220" spans="4:34" hidden="1" x14ac:dyDescent="0.35">
      <c r="D220" s="27"/>
      <c r="E220" s="27"/>
      <c r="N220" s="27"/>
      <c r="O220" s="27"/>
      <c r="P220" s="27"/>
      <c r="Z220" s="27"/>
      <c r="AA220" s="27"/>
      <c r="AB220" s="27"/>
      <c r="AF220" s="27"/>
      <c r="AG220" s="278"/>
      <c r="AH220" s="27"/>
    </row>
    <row r="221" spans="4:34" hidden="1" x14ac:dyDescent="0.35">
      <c r="D221" s="27"/>
      <c r="E221" s="27"/>
      <c r="N221" s="27"/>
      <c r="O221" s="27"/>
      <c r="P221" s="27"/>
      <c r="Z221" s="27"/>
      <c r="AA221" s="27"/>
      <c r="AB221" s="27"/>
      <c r="AF221" s="27"/>
      <c r="AG221" s="278"/>
      <c r="AH221" s="27"/>
    </row>
    <row r="222" spans="4:34" hidden="1" x14ac:dyDescent="0.35">
      <c r="D222" s="27"/>
      <c r="E222" s="27"/>
      <c r="N222" s="27"/>
      <c r="O222" s="27"/>
      <c r="P222" s="27"/>
      <c r="Z222" s="27"/>
      <c r="AA222" s="27"/>
      <c r="AB222" s="27"/>
      <c r="AF222" s="27"/>
      <c r="AG222" s="278"/>
      <c r="AH222" s="27"/>
    </row>
    <row r="223" spans="4:34" hidden="1" x14ac:dyDescent="0.35">
      <c r="D223" s="27"/>
      <c r="E223" s="27"/>
      <c r="N223" s="27"/>
      <c r="O223" s="27"/>
      <c r="P223" s="27"/>
      <c r="Z223" s="27"/>
      <c r="AA223" s="27"/>
      <c r="AB223" s="27"/>
      <c r="AF223" s="27"/>
      <c r="AG223" s="278"/>
      <c r="AH223" s="27"/>
    </row>
    <row r="224" spans="4:34" hidden="1" x14ac:dyDescent="0.35">
      <c r="D224" s="27"/>
      <c r="E224" s="27"/>
      <c r="N224" s="27"/>
      <c r="O224" s="27"/>
      <c r="P224" s="27"/>
      <c r="Z224" s="27"/>
      <c r="AA224" s="27"/>
      <c r="AB224" s="27"/>
      <c r="AF224" s="27"/>
      <c r="AG224" s="278"/>
      <c r="AH224" s="27"/>
    </row>
    <row r="225" spans="4:34" hidden="1" x14ac:dyDescent="0.35">
      <c r="D225" s="27"/>
      <c r="E225" s="27"/>
      <c r="N225" s="27"/>
      <c r="O225" s="27"/>
      <c r="P225" s="27"/>
      <c r="Z225" s="27"/>
      <c r="AA225" s="27"/>
      <c r="AB225" s="27"/>
      <c r="AF225" s="27"/>
      <c r="AG225" s="278"/>
      <c r="AH225" s="27"/>
    </row>
    <row r="226" spans="4:34" hidden="1" x14ac:dyDescent="0.35">
      <c r="D226" s="27"/>
      <c r="E226" s="27"/>
      <c r="N226" s="27"/>
      <c r="O226" s="27"/>
      <c r="P226" s="27"/>
      <c r="Z226" s="27"/>
      <c r="AA226" s="27"/>
      <c r="AB226" s="27"/>
      <c r="AF226" s="27"/>
      <c r="AG226" s="278"/>
      <c r="AH226" s="27"/>
    </row>
    <row r="227" spans="4:34" hidden="1" x14ac:dyDescent="0.35">
      <c r="D227" s="27"/>
      <c r="E227" s="27"/>
      <c r="N227" s="27"/>
      <c r="O227" s="27"/>
      <c r="P227" s="27"/>
      <c r="Z227" s="27"/>
      <c r="AA227" s="27"/>
      <c r="AB227" s="27"/>
      <c r="AF227" s="27"/>
      <c r="AG227" s="278"/>
      <c r="AH227" s="27"/>
    </row>
    <row r="228" spans="4:34" hidden="1" x14ac:dyDescent="0.35">
      <c r="D228" s="27"/>
      <c r="E228" s="27"/>
      <c r="N228" s="27"/>
      <c r="O228" s="27"/>
      <c r="P228" s="27"/>
      <c r="Z228" s="27"/>
      <c r="AA228" s="27"/>
      <c r="AB228" s="27"/>
      <c r="AF228" s="27"/>
      <c r="AG228" s="278"/>
      <c r="AH228" s="27"/>
    </row>
    <row r="229" spans="4:34" hidden="1" x14ac:dyDescent="0.35">
      <c r="D229" s="27"/>
      <c r="E229" s="27"/>
      <c r="N229" s="27"/>
      <c r="O229" s="27"/>
      <c r="P229" s="27"/>
      <c r="Z229" s="27"/>
      <c r="AA229" s="27"/>
      <c r="AB229" s="27"/>
      <c r="AF229" s="27"/>
      <c r="AG229" s="278"/>
      <c r="AH229" s="27"/>
    </row>
    <row r="230" spans="4:34" hidden="1" x14ac:dyDescent="0.35">
      <c r="D230" s="27"/>
      <c r="E230" s="27"/>
      <c r="N230" s="27"/>
      <c r="O230" s="27"/>
      <c r="P230" s="27"/>
      <c r="Z230" s="27"/>
      <c r="AA230" s="27"/>
      <c r="AB230" s="27"/>
      <c r="AF230" s="27"/>
      <c r="AG230" s="278"/>
      <c r="AH230" s="27"/>
    </row>
    <row r="231" spans="4:34" hidden="1" x14ac:dyDescent="0.35">
      <c r="D231" s="27"/>
      <c r="E231" s="27"/>
      <c r="N231" s="27"/>
      <c r="O231" s="27"/>
      <c r="P231" s="27"/>
      <c r="Z231" s="27"/>
      <c r="AA231" s="27"/>
      <c r="AB231" s="27"/>
      <c r="AF231" s="27"/>
      <c r="AG231" s="278"/>
      <c r="AH231" s="27"/>
    </row>
    <row r="232" spans="4:34" hidden="1" x14ac:dyDescent="0.35">
      <c r="D232" s="27"/>
      <c r="E232" s="27"/>
      <c r="N232" s="27"/>
      <c r="O232" s="27"/>
      <c r="P232" s="27"/>
      <c r="Z232" s="27"/>
      <c r="AA232" s="27"/>
      <c r="AB232" s="27"/>
      <c r="AF232" s="27"/>
      <c r="AG232" s="278"/>
      <c r="AH232" s="27"/>
    </row>
    <row r="233" spans="4:34" hidden="1" x14ac:dyDescent="0.35">
      <c r="D233" s="27"/>
      <c r="E233" s="27"/>
      <c r="N233" s="27"/>
      <c r="O233" s="27"/>
      <c r="P233" s="27"/>
      <c r="Z233" s="27"/>
      <c r="AA233" s="27"/>
      <c r="AB233" s="27"/>
      <c r="AF233" s="27"/>
      <c r="AG233" s="278"/>
      <c r="AH233" s="27"/>
    </row>
    <row r="234" spans="4:34" hidden="1" x14ac:dyDescent="0.35">
      <c r="D234" s="27"/>
      <c r="E234" s="27"/>
      <c r="N234" s="27"/>
      <c r="O234" s="27"/>
      <c r="P234" s="27"/>
      <c r="Z234" s="27"/>
      <c r="AA234" s="27"/>
      <c r="AB234" s="27"/>
      <c r="AF234" s="27"/>
      <c r="AG234" s="278"/>
      <c r="AH234" s="27"/>
    </row>
    <row r="235" spans="4:34" hidden="1" x14ac:dyDescent="0.35">
      <c r="D235" s="27"/>
      <c r="E235" s="27"/>
      <c r="N235" s="27"/>
      <c r="O235" s="27"/>
      <c r="P235" s="27"/>
      <c r="Z235" s="27"/>
      <c r="AA235" s="27"/>
      <c r="AB235" s="27"/>
      <c r="AF235" s="27"/>
      <c r="AG235" s="278"/>
      <c r="AH235" s="27"/>
    </row>
    <row r="236" spans="4:34" hidden="1" x14ac:dyDescent="0.35">
      <c r="D236" s="27"/>
      <c r="E236" s="27"/>
      <c r="N236" s="27"/>
      <c r="O236" s="27"/>
      <c r="P236" s="27"/>
      <c r="Z236" s="27"/>
      <c r="AA236" s="27"/>
      <c r="AB236" s="27"/>
      <c r="AF236" s="27"/>
      <c r="AG236" s="278"/>
      <c r="AH236" s="27"/>
    </row>
    <row r="237" spans="4:34" hidden="1" x14ac:dyDescent="0.35">
      <c r="D237" s="27"/>
      <c r="E237" s="27"/>
      <c r="N237" s="27"/>
      <c r="O237" s="27"/>
      <c r="P237" s="27"/>
      <c r="Z237" s="27"/>
      <c r="AA237" s="27"/>
      <c r="AB237" s="27"/>
      <c r="AF237" s="27"/>
      <c r="AG237" s="278"/>
      <c r="AH237" s="27"/>
    </row>
    <row r="238" spans="4:34" hidden="1" x14ac:dyDescent="0.35">
      <c r="D238" s="27"/>
      <c r="E238" s="27"/>
      <c r="N238" s="27"/>
      <c r="O238" s="27"/>
      <c r="P238" s="27"/>
      <c r="Z238" s="27"/>
      <c r="AA238" s="27"/>
      <c r="AB238" s="27"/>
      <c r="AF238" s="27"/>
      <c r="AG238" s="278"/>
      <c r="AH238" s="27"/>
    </row>
    <row r="239" spans="4:34" hidden="1" x14ac:dyDescent="0.35">
      <c r="D239" s="27"/>
      <c r="E239" s="27"/>
      <c r="N239" s="27"/>
      <c r="O239" s="27"/>
      <c r="P239" s="27"/>
      <c r="Z239" s="27"/>
      <c r="AA239" s="27"/>
      <c r="AB239" s="27"/>
      <c r="AF239" s="27"/>
      <c r="AG239" s="278"/>
      <c r="AH239" s="27"/>
    </row>
    <row r="240" spans="4:34" hidden="1" x14ac:dyDescent="0.35">
      <c r="D240" s="27"/>
      <c r="E240" s="27"/>
      <c r="N240" s="27"/>
      <c r="O240" s="27"/>
      <c r="P240" s="27"/>
      <c r="Z240" s="27"/>
      <c r="AA240" s="27"/>
      <c r="AB240" s="27"/>
      <c r="AF240" s="27"/>
      <c r="AG240" s="278"/>
      <c r="AH240" s="27"/>
    </row>
    <row r="241" spans="4:34" hidden="1" x14ac:dyDescent="0.35">
      <c r="D241" s="27"/>
      <c r="E241" s="27"/>
      <c r="N241" s="27"/>
      <c r="O241" s="27"/>
      <c r="P241" s="27"/>
      <c r="Z241" s="27"/>
      <c r="AA241" s="27"/>
      <c r="AB241" s="27"/>
      <c r="AF241" s="27"/>
      <c r="AG241" s="278"/>
      <c r="AH241" s="27"/>
    </row>
    <row r="242" spans="4:34" hidden="1" x14ac:dyDescent="0.35">
      <c r="D242" s="27"/>
      <c r="E242" s="27"/>
      <c r="N242" s="27"/>
      <c r="O242" s="27"/>
      <c r="P242" s="27"/>
      <c r="Z242" s="27"/>
      <c r="AA242" s="27"/>
      <c r="AB242" s="27"/>
      <c r="AF242" s="27"/>
      <c r="AG242" s="278"/>
      <c r="AH242" s="27"/>
    </row>
    <row r="243" spans="4:34" hidden="1" x14ac:dyDescent="0.35">
      <c r="D243" s="27"/>
      <c r="E243" s="27"/>
      <c r="N243" s="27"/>
      <c r="O243" s="27"/>
      <c r="P243" s="27"/>
      <c r="Z243" s="27"/>
      <c r="AA243" s="27"/>
      <c r="AB243" s="27"/>
      <c r="AF243" s="27"/>
      <c r="AG243" s="278"/>
      <c r="AH243" s="27"/>
    </row>
    <row r="244" spans="4:34" hidden="1" x14ac:dyDescent="0.35">
      <c r="D244" s="27"/>
      <c r="E244" s="27"/>
      <c r="N244" s="27"/>
      <c r="O244" s="27"/>
      <c r="P244" s="27"/>
      <c r="Z244" s="27"/>
      <c r="AA244" s="27"/>
      <c r="AB244" s="27"/>
      <c r="AF244" s="27"/>
      <c r="AG244" s="278"/>
      <c r="AH244" s="27"/>
    </row>
    <row r="245" spans="4:34" hidden="1" x14ac:dyDescent="0.35">
      <c r="D245" s="27"/>
      <c r="E245" s="27"/>
      <c r="N245" s="27"/>
      <c r="O245" s="27"/>
      <c r="P245" s="27"/>
      <c r="Z245" s="27"/>
      <c r="AA245" s="27"/>
      <c r="AB245" s="27"/>
      <c r="AF245" s="27"/>
      <c r="AG245" s="278"/>
      <c r="AH245" s="27"/>
    </row>
    <row r="246" spans="4:34" hidden="1" x14ac:dyDescent="0.35">
      <c r="D246" s="27"/>
      <c r="E246" s="27"/>
      <c r="N246" s="27"/>
      <c r="O246" s="27"/>
      <c r="P246" s="27"/>
      <c r="Z246" s="27"/>
      <c r="AA246" s="27"/>
      <c r="AB246" s="27"/>
      <c r="AF246" s="27"/>
      <c r="AG246" s="278"/>
      <c r="AH246" s="27"/>
    </row>
    <row r="247" spans="4:34" hidden="1" x14ac:dyDescent="0.35">
      <c r="D247" s="27"/>
      <c r="E247" s="27"/>
      <c r="N247" s="27"/>
      <c r="O247" s="27"/>
      <c r="P247" s="27"/>
      <c r="Z247" s="27"/>
      <c r="AA247" s="27"/>
      <c r="AB247" s="27"/>
      <c r="AF247" s="27"/>
      <c r="AG247" s="278"/>
      <c r="AH247" s="27"/>
    </row>
    <row r="248" spans="4:34" hidden="1" x14ac:dyDescent="0.35">
      <c r="D248" s="27"/>
      <c r="E248" s="27"/>
      <c r="N248" s="27"/>
      <c r="O248" s="27"/>
      <c r="P248" s="27"/>
      <c r="Z248" s="27"/>
      <c r="AA248" s="27"/>
      <c r="AB248" s="27"/>
      <c r="AF248" s="27"/>
      <c r="AG248" s="278"/>
      <c r="AH248" s="27"/>
    </row>
    <row r="249" spans="4:34" hidden="1" x14ac:dyDescent="0.35">
      <c r="D249" s="27"/>
      <c r="E249" s="27"/>
      <c r="N249" s="27"/>
      <c r="O249" s="27"/>
      <c r="P249" s="27"/>
      <c r="Z249" s="27"/>
      <c r="AA249" s="27"/>
      <c r="AB249" s="27"/>
      <c r="AF249" s="27"/>
      <c r="AG249" s="278"/>
      <c r="AH249" s="27"/>
    </row>
    <row r="250" spans="4:34" hidden="1" x14ac:dyDescent="0.35">
      <c r="D250" s="27"/>
      <c r="E250" s="27"/>
      <c r="N250" s="27"/>
      <c r="O250" s="27"/>
      <c r="P250" s="27"/>
      <c r="Z250" s="27"/>
      <c r="AA250" s="27"/>
      <c r="AB250" s="27"/>
      <c r="AF250" s="27"/>
      <c r="AG250" s="278"/>
      <c r="AH250" s="27"/>
    </row>
    <row r="251" spans="4:34" hidden="1" x14ac:dyDescent="0.35">
      <c r="D251" s="27"/>
      <c r="E251" s="27"/>
      <c r="N251" s="27"/>
      <c r="O251" s="27"/>
      <c r="P251" s="27"/>
      <c r="Z251" s="27"/>
      <c r="AA251" s="27"/>
      <c r="AB251" s="27"/>
      <c r="AF251" s="27"/>
      <c r="AG251" s="278"/>
      <c r="AH251" s="27"/>
    </row>
    <row r="252" spans="4:34" hidden="1" x14ac:dyDescent="0.35">
      <c r="D252" s="27"/>
      <c r="E252" s="27"/>
      <c r="N252" s="27"/>
      <c r="O252" s="27"/>
      <c r="P252" s="27"/>
      <c r="Z252" s="27"/>
      <c r="AA252" s="27"/>
      <c r="AB252" s="27"/>
      <c r="AF252" s="27"/>
      <c r="AG252" s="278"/>
      <c r="AH252" s="27"/>
    </row>
    <row r="253" spans="4:34" hidden="1" x14ac:dyDescent="0.35">
      <c r="D253" s="27"/>
      <c r="E253" s="27"/>
      <c r="N253" s="27"/>
      <c r="O253" s="27"/>
      <c r="P253" s="27"/>
      <c r="Z253" s="27"/>
      <c r="AA253" s="27"/>
      <c r="AB253" s="27"/>
      <c r="AF253" s="27"/>
      <c r="AG253" s="278"/>
      <c r="AH253" s="27"/>
    </row>
    <row r="254" spans="4:34" hidden="1" x14ac:dyDescent="0.35">
      <c r="D254" s="27"/>
      <c r="E254" s="27"/>
      <c r="N254" s="27"/>
      <c r="O254" s="27"/>
      <c r="P254" s="27"/>
      <c r="Z254" s="27"/>
      <c r="AA254" s="27"/>
      <c r="AB254" s="27"/>
      <c r="AF254" s="27"/>
      <c r="AG254" s="278"/>
      <c r="AH254" s="27"/>
    </row>
    <row r="255" spans="4:34" hidden="1" x14ac:dyDescent="0.35">
      <c r="D255" s="27"/>
      <c r="E255" s="27"/>
      <c r="N255" s="27"/>
      <c r="O255" s="27"/>
      <c r="P255" s="27"/>
      <c r="Z255" s="27"/>
      <c r="AA255" s="27"/>
      <c r="AB255" s="27"/>
      <c r="AF255" s="27"/>
      <c r="AG255" s="278"/>
      <c r="AH255" s="27"/>
    </row>
    <row r="256" spans="4:34" hidden="1" x14ac:dyDescent="0.35">
      <c r="D256" s="27"/>
      <c r="E256" s="27"/>
      <c r="N256" s="27"/>
      <c r="O256" s="27"/>
      <c r="P256" s="27"/>
      <c r="Z256" s="27"/>
      <c r="AA256" s="27"/>
      <c r="AB256" s="27"/>
      <c r="AF256" s="27"/>
      <c r="AG256" s="278"/>
      <c r="AH256" s="27"/>
    </row>
    <row r="257" spans="4:34" hidden="1" x14ac:dyDescent="0.35">
      <c r="D257" s="27"/>
      <c r="E257" s="27"/>
      <c r="N257" s="27"/>
      <c r="O257" s="27"/>
      <c r="P257" s="27"/>
      <c r="Z257" s="27"/>
      <c r="AA257" s="27"/>
      <c r="AB257" s="27"/>
      <c r="AF257" s="27"/>
      <c r="AG257" s="278"/>
      <c r="AH257" s="27"/>
    </row>
    <row r="258" spans="4:34" hidden="1" x14ac:dyDescent="0.35">
      <c r="D258" s="27"/>
      <c r="E258" s="27"/>
      <c r="N258" s="27"/>
      <c r="O258" s="27"/>
      <c r="P258" s="27"/>
      <c r="Z258" s="27"/>
      <c r="AA258" s="27"/>
      <c r="AB258" s="27"/>
      <c r="AF258" s="27"/>
      <c r="AG258" s="278"/>
      <c r="AH258" s="27"/>
    </row>
    <row r="259" spans="4:34" hidden="1" x14ac:dyDescent="0.35">
      <c r="D259" s="27"/>
      <c r="E259" s="27"/>
      <c r="N259" s="27"/>
      <c r="O259" s="27"/>
      <c r="P259" s="27"/>
      <c r="Z259" s="27"/>
      <c r="AA259" s="27"/>
      <c r="AB259" s="27"/>
      <c r="AF259" s="27"/>
      <c r="AG259" s="278"/>
      <c r="AH259" s="27"/>
    </row>
    <row r="260" spans="4:34" hidden="1" x14ac:dyDescent="0.35">
      <c r="D260" s="27"/>
      <c r="E260" s="27"/>
      <c r="N260" s="27"/>
      <c r="O260" s="27"/>
      <c r="P260" s="27"/>
      <c r="Z260" s="27"/>
      <c r="AA260" s="27"/>
      <c r="AB260" s="27"/>
      <c r="AF260" s="27"/>
      <c r="AG260" s="278"/>
      <c r="AH260" s="27"/>
    </row>
    <row r="261" spans="4:34" hidden="1" x14ac:dyDescent="0.35">
      <c r="D261" s="27"/>
      <c r="E261" s="27"/>
      <c r="N261" s="27"/>
      <c r="O261" s="27"/>
      <c r="P261" s="27"/>
      <c r="Z261" s="27"/>
      <c r="AA261" s="27"/>
      <c r="AB261" s="27"/>
      <c r="AF261" s="27"/>
      <c r="AG261" s="278"/>
      <c r="AH261" s="27"/>
    </row>
    <row r="262" spans="4:34" hidden="1" x14ac:dyDescent="0.35">
      <c r="D262" s="27"/>
      <c r="E262" s="27"/>
      <c r="N262" s="27"/>
      <c r="O262" s="27"/>
      <c r="P262" s="27"/>
      <c r="Z262" s="27"/>
      <c r="AA262" s="27"/>
      <c r="AB262" s="27"/>
      <c r="AF262" s="27"/>
      <c r="AG262" s="278"/>
      <c r="AH262" s="27"/>
    </row>
    <row r="263" spans="4:34" hidden="1" x14ac:dyDescent="0.35">
      <c r="D263" s="27"/>
      <c r="E263" s="27"/>
      <c r="N263" s="27"/>
      <c r="O263" s="27"/>
      <c r="P263" s="27"/>
      <c r="Z263" s="27"/>
      <c r="AA263" s="27"/>
      <c r="AB263" s="27"/>
      <c r="AF263" s="27"/>
      <c r="AG263" s="278"/>
      <c r="AH263" s="27"/>
    </row>
    <row r="264" spans="4:34" hidden="1" x14ac:dyDescent="0.35">
      <c r="D264" s="27"/>
      <c r="E264" s="27"/>
      <c r="N264" s="27"/>
      <c r="O264" s="27"/>
      <c r="P264" s="27"/>
      <c r="Z264" s="27"/>
      <c r="AA264" s="27"/>
      <c r="AB264" s="27"/>
      <c r="AF264" s="27"/>
      <c r="AG264" s="278"/>
      <c r="AH264" s="27"/>
    </row>
    <row r="265" spans="4:34" hidden="1" x14ac:dyDescent="0.35">
      <c r="D265" s="27"/>
      <c r="E265" s="27"/>
      <c r="N265" s="27"/>
      <c r="O265" s="27"/>
      <c r="P265" s="27"/>
      <c r="Z265" s="27"/>
      <c r="AA265" s="27"/>
      <c r="AB265" s="27"/>
      <c r="AF265" s="27"/>
      <c r="AG265" s="278"/>
      <c r="AH265" s="27"/>
    </row>
    <row r="266" spans="4:34" hidden="1" x14ac:dyDescent="0.35">
      <c r="D266" s="27"/>
      <c r="E266" s="27"/>
      <c r="N266" s="27"/>
      <c r="O266" s="27"/>
      <c r="P266" s="27"/>
      <c r="Z266" s="27"/>
      <c r="AA266" s="27"/>
      <c r="AB266" s="27"/>
      <c r="AF266" s="27"/>
      <c r="AG266" s="278"/>
      <c r="AH266" s="27"/>
    </row>
    <row r="267" spans="4:34" hidden="1" x14ac:dyDescent="0.35">
      <c r="D267" s="27"/>
      <c r="E267" s="27"/>
      <c r="N267" s="27"/>
      <c r="O267" s="27"/>
      <c r="P267" s="27"/>
      <c r="Z267" s="27"/>
      <c r="AA267" s="27"/>
      <c r="AB267" s="27"/>
      <c r="AF267" s="27"/>
      <c r="AG267" s="278"/>
      <c r="AH267" s="27"/>
    </row>
    <row r="268" spans="4:34" hidden="1" x14ac:dyDescent="0.35">
      <c r="D268" s="27"/>
      <c r="E268" s="27"/>
      <c r="N268" s="27"/>
      <c r="O268" s="27"/>
      <c r="P268" s="27"/>
      <c r="Z268" s="27"/>
      <c r="AA268" s="27"/>
      <c r="AB268" s="27"/>
      <c r="AF268" s="27"/>
      <c r="AG268" s="278"/>
      <c r="AH268" s="27"/>
    </row>
    <row r="269" spans="4:34" hidden="1" x14ac:dyDescent="0.35">
      <c r="D269" s="27"/>
      <c r="E269" s="27"/>
      <c r="N269" s="27"/>
      <c r="O269" s="27"/>
      <c r="P269" s="27"/>
      <c r="Z269" s="27"/>
      <c r="AA269" s="27"/>
      <c r="AB269" s="27"/>
      <c r="AF269" s="27"/>
      <c r="AG269" s="278"/>
      <c r="AH269" s="27"/>
    </row>
    <row r="270" spans="4:34" hidden="1" x14ac:dyDescent="0.35">
      <c r="D270" s="27"/>
      <c r="E270" s="27"/>
      <c r="N270" s="27"/>
      <c r="O270" s="27"/>
      <c r="P270" s="27"/>
      <c r="Z270" s="27"/>
      <c r="AA270" s="27"/>
      <c r="AB270" s="27"/>
      <c r="AF270" s="27"/>
      <c r="AG270" s="278"/>
      <c r="AH270" s="27"/>
    </row>
    <row r="271" spans="4:34" hidden="1" x14ac:dyDescent="0.35">
      <c r="D271" s="27"/>
      <c r="E271" s="27"/>
      <c r="N271" s="27"/>
      <c r="O271" s="27"/>
      <c r="P271" s="27"/>
      <c r="Z271" s="27"/>
      <c r="AA271" s="27"/>
      <c r="AB271" s="27"/>
      <c r="AF271" s="27"/>
      <c r="AG271" s="278"/>
      <c r="AH271" s="27"/>
    </row>
    <row r="272" spans="4:34" hidden="1" x14ac:dyDescent="0.35">
      <c r="D272" s="27"/>
      <c r="E272" s="27"/>
      <c r="N272" s="27"/>
      <c r="O272" s="27"/>
      <c r="P272" s="27"/>
      <c r="Z272" s="27"/>
      <c r="AA272" s="27"/>
      <c r="AB272" s="27"/>
      <c r="AF272" s="27"/>
      <c r="AG272" s="278"/>
      <c r="AH272" s="27"/>
    </row>
    <row r="273" spans="4:34" hidden="1" x14ac:dyDescent="0.35">
      <c r="D273" s="27"/>
      <c r="E273" s="27"/>
      <c r="N273" s="27"/>
      <c r="O273" s="27"/>
      <c r="P273" s="27"/>
      <c r="Z273" s="27"/>
      <c r="AA273" s="27"/>
      <c r="AB273" s="27"/>
      <c r="AF273" s="27"/>
      <c r="AG273" s="278"/>
      <c r="AH273" s="27"/>
    </row>
    <row r="274" spans="4:34" hidden="1" x14ac:dyDescent="0.35">
      <c r="D274" s="27"/>
      <c r="E274" s="27"/>
      <c r="N274" s="27"/>
      <c r="O274" s="27"/>
      <c r="P274" s="27"/>
      <c r="Z274" s="27"/>
      <c r="AA274" s="27"/>
      <c r="AB274" s="27"/>
      <c r="AF274" s="27"/>
      <c r="AG274" s="278"/>
      <c r="AH274" s="27"/>
    </row>
    <row r="275" spans="4:34" hidden="1" x14ac:dyDescent="0.35">
      <c r="D275" s="27"/>
      <c r="E275" s="27"/>
      <c r="N275" s="27"/>
      <c r="O275" s="27"/>
      <c r="P275" s="27"/>
      <c r="Z275" s="27"/>
      <c r="AA275" s="27"/>
      <c r="AB275" s="27"/>
      <c r="AF275" s="27"/>
      <c r="AG275" s="278"/>
      <c r="AH275" s="27"/>
    </row>
    <row r="276" spans="4:34" hidden="1" x14ac:dyDescent="0.35">
      <c r="D276" s="27"/>
      <c r="E276" s="27"/>
      <c r="N276" s="27"/>
      <c r="O276" s="27"/>
      <c r="P276" s="27"/>
      <c r="Z276" s="27"/>
      <c r="AA276" s="27"/>
      <c r="AB276" s="27"/>
      <c r="AF276" s="27"/>
      <c r="AG276" s="278"/>
      <c r="AH276" s="27"/>
    </row>
    <row r="277" spans="4:34" hidden="1" x14ac:dyDescent="0.35">
      <c r="D277" s="27"/>
      <c r="E277" s="27"/>
      <c r="N277" s="27"/>
      <c r="O277" s="27"/>
      <c r="P277" s="27"/>
      <c r="Z277" s="27"/>
      <c r="AA277" s="27"/>
      <c r="AB277" s="27"/>
      <c r="AF277" s="27"/>
      <c r="AG277" s="278"/>
      <c r="AH277" s="27"/>
    </row>
    <row r="278" spans="4:34" hidden="1" x14ac:dyDescent="0.35">
      <c r="D278" s="27"/>
      <c r="E278" s="27"/>
      <c r="N278" s="27"/>
      <c r="O278" s="27"/>
      <c r="P278" s="27"/>
      <c r="Z278" s="27"/>
      <c r="AA278" s="27"/>
      <c r="AB278" s="27"/>
      <c r="AF278" s="27"/>
      <c r="AG278" s="278"/>
      <c r="AH278" s="27"/>
    </row>
    <row r="279" spans="4:34" hidden="1" x14ac:dyDescent="0.35">
      <c r="D279" s="27"/>
      <c r="E279" s="27"/>
      <c r="N279" s="27"/>
      <c r="O279" s="27"/>
      <c r="P279" s="27"/>
      <c r="Z279" s="27"/>
      <c r="AA279" s="27"/>
      <c r="AB279" s="27"/>
      <c r="AF279" s="27"/>
      <c r="AG279" s="278"/>
      <c r="AH279" s="27"/>
    </row>
    <row r="280" spans="4:34" hidden="1" x14ac:dyDescent="0.35">
      <c r="D280" s="27"/>
      <c r="E280" s="27"/>
      <c r="N280" s="27"/>
      <c r="O280" s="27"/>
      <c r="P280" s="27"/>
      <c r="Z280" s="27"/>
      <c r="AA280" s="27"/>
      <c r="AB280" s="27"/>
      <c r="AF280" s="27"/>
      <c r="AG280" s="278"/>
      <c r="AH280" s="27"/>
    </row>
    <row r="281" spans="4:34" hidden="1" x14ac:dyDescent="0.35">
      <c r="D281" s="27"/>
      <c r="E281" s="27"/>
      <c r="N281" s="27"/>
      <c r="O281" s="27"/>
      <c r="P281" s="27"/>
      <c r="Z281" s="27"/>
      <c r="AA281" s="27"/>
      <c r="AB281" s="27"/>
      <c r="AF281" s="27"/>
      <c r="AG281" s="278"/>
      <c r="AH281" s="27"/>
    </row>
    <row r="282" spans="4:34" hidden="1" x14ac:dyDescent="0.35">
      <c r="D282" s="27"/>
      <c r="E282" s="27"/>
      <c r="N282" s="27"/>
      <c r="O282" s="27"/>
      <c r="P282" s="27"/>
      <c r="Z282" s="27"/>
      <c r="AA282" s="27"/>
      <c r="AB282" s="27"/>
      <c r="AF282" s="27"/>
      <c r="AG282" s="278"/>
      <c r="AH282" s="27"/>
    </row>
    <row r="283" spans="4:34" hidden="1" x14ac:dyDescent="0.35">
      <c r="D283" s="27"/>
      <c r="E283" s="27"/>
      <c r="N283" s="27"/>
      <c r="O283" s="27"/>
      <c r="P283" s="27"/>
      <c r="Z283" s="27"/>
      <c r="AA283" s="27"/>
      <c r="AB283" s="27"/>
      <c r="AF283" s="27"/>
      <c r="AG283" s="278"/>
      <c r="AH283" s="27"/>
    </row>
    <row r="284" spans="4:34" hidden="1" x14ac:dyDescent="0.35">
      <c r="D284" s="27"/>
      <c r="E284" s="27"/>
      <c r="N284" s="27"/>
      <c r="O284" s="27"/>
      <c r="P284" s="27"/>
      <c r="Z284" s="27"/>
      <c r="AA284" s="27"/>
      <c r="AB284" s="27"/>
      <c r="AF284" s="27"/>
      <c r="AG284" s="278"/>
      <c r="AH284" s="27"/>
    </row>
    <row r="285" spans="4:34" hidden="1" x14ac:dyDescent="0.35">
      <c r="D285" s="27"/>
      <c r="E285" s="27"/>
      <c r="N285" s="27"/>
      <c r="O285" s="27"/>
      <c r="P285" s="27"/>
      <c r="Z285" s="27"/>
      <c r="AA285" s="27"/>
      <c r="AB285" s="27"/>
      <c r="AF285" s="27"/>
      <c r="AG285" s="278"/>
      <c r="AH285" s="27"/>
    </row>
    <row r="286" spans="4:34" hidden="1" x14ac:dyDescent="0.35">
      <c r="D286" s="27"/>
      <c r="E286" s="27"/>
      <c r="N286" s="27"/>
      <c r="O286" s="27"/>
      <c r="P286" s="27"/>
      <c r="Z286" s="27"/>
      <c r="AA286" s="27"/>
      <c r="AB286" s="27"/>
      <c r="AF286" s="27"/>
      <c r="AG286" s="278"/>
      <c r="AH286" s="27"/>
    </row>
    <row r="287" spans="4:34" hidden="1" x14ac:dyDescent="0.35">
      <c r="D287" s="27"/>
      <c r="E287" s="27"/>
      <c r="N287" s="27"/>
      <c r="O287" s="27"/>
      <c r="P287" s="27"/>
      <c r="Z287" s="27"/>
      <c r="AA287" s="27"/>
      <c r="AB287" s="27"/>
      <c r="AF287" s="27"/>
      <c r="AG287" s="278"/>
      <c r="AH287" s="27"/>
    </row>
    <row r="288" spans="4:34" hidden="1" x14ac:dyDescent="0.35">
      <c r="D288" s="27"/>
      <c r="E288" s="27"/>
      <c r="N288" s="27"/>
      <c r="O288" s="27"/>
      <c r="P288" s="27"/>
      <c r="Z288" s="27"/>
      <c r="AA288" s="27"/>
      <c r="AB288" s="27"/>
      <c r="AF288" s="27"/>
      <c r="AG288" s="278"/>
      <c r="AH288" s="27"/>
    </row>
    <row r="289" spans="4:34" hidden="1" x14ac:dyDescent="0.35">
      <c r="D289" s="27"/>
      <c r="E289" s="27"/>
      <c r="N289" s="27"/>
      <c r="O289" s="27"/>
      <c r="P289" s="27"/>
      <c r="Z289" s="27"/>
      <c r="AA289" s="27"/>
      <c r="AB289" s="27"/>
      <c r="AF289" s="27"/>
      <c r="AG289" s="278"/>
      <c r="AH289" s="27"/>
    </row>
    <row r="290" spans="4:34" hidden="1" x14ac:dyDescent="0.35">
      <c r="D290" s="27"/>
      <c r="E290" s="27"/>
      <c r="N290" s="27"/>
      <c r="O290" s="27"/>
      <c r="P290" s="27"/>
      <c r="Z290" s="27"/>
      <c r="AA290" s="27"/>
      <c r="AB290" s="27"/>
      <c r="AF290" s="27"/>
      <c r="AG290" s="278"/>
      <c r="AH290" s="27"/>
    </row>
    <row r="291" spans="4:34" hidden="1" x14ac:dyDescent="0.35">
      <c r="D291" s="27"/>
      <c r="E291" s="27"/>
      <c r="N291" s="27"/>
      <c r="O291" s="27"/>
      <c r="P291" s="27"/>
      <c r="Z291" s="27"/>
      <c r="AA291" s="27"/>
      <c r="AB291" s="27"/>
      <c r="AF291" s="27"/>
      <c r="AG291" s="278"/>
      <c r="AH291" s="27"/>
    </row>
    <row r="292" spans="4:34" hidden="1" x14ac:dyDescent="0.35">
      <c r="D292" s="27"/>
      <c r="E292" s="27"/>
      <c r="N292" s="27"/>
      <c r="O292" s="27"/>
      <c r="P292" s="27"/>
      <c r="Z292" s="27"/>
      <c r="AA292" s="27"/>
      <c r="AB292" s="27"/>
      <c r="AF292" s="27"/>
      <c r="AG292" s="278"/>
      <c r="AH292" s="27"/>
    </row>
    <row r="293" spans="4:34" hidden="1" x14ac:dyDescent="0.35">
      <c r="D293" s="27"/>
      <c r="E293" s="27"/>
      <c r="N293" s="27"/>
      <c r="O293" s="27"/>
      <c r="P293" s="27"/>
      <c r="Z293" s="27"/>
      <c r="AA293" s="27"/>
      <c r="AB293" s="27"/>
      <c r="AF293" s="27"/>
      <c r="AG293" s="278"/>
      <c r="AH293" s="27"/>
    </row>
    <row r="294" spans="4:34" hidden="1" x14ac:dyDescent="0.35">
      <c r="D294" s="27"/>
      <c r="E294" s="27"/>
      <c r="N294" s="27"/>
      <c r="O294" s="27"/>
      <c r="P294" s="27"/>
      <c r="Z294" s="27"/>
      <c r="AA294" s="27"/>
      <c r="AB294" s="27"/>
      <c r="AF294" s="27"/>
      <c r="AG294" s="278"/>
      <c r="AH294" s="27"/>
    </row>
    <row r="295" spans="4:34" hidden="1" x14ac:dyDescent="0.35">
      <c r="D295" s="27"/>
      <c r="E295" s="27"/>
      <c r="N295" s="27"/>
      <c r="O295" s="27"/>
      <c r="P295" s="27"/>
      <c r="Z295" s="27"/>
      <c r="AA295" s="27"/>
      <c r="AB295" s="27"/>
      <c r="AF295" s="27"/>
      <c r="AG295" s="278"/>
      <c r="AH295" s="27"/>
    </row>
    <row r="296" spans="4:34" hidden="1" x14ac:dyDescent="0.35">
      <c r="D296" s="27"/>
      <c r="E296" s="27"/>
      <c r="N296" s="27"/>
      <c r="O296" s="27"/>
      <c r="P296" s="27"/>
      <c r="Z296" s="27"/>
      <c r="AA296" s="27"/>
      <c r="AB296" s="27"/>
      <c r="AF296" s="27"/>
      <c r="AG296" s="278"/>
      <c r="AH296" s="27"/>
    </row>
    <row r="297" spans="4:34" hidden="1" x14ac:dyDescent="0.35">
      <c r="D297" s="27"/>
      <c r="E297" s="27"/>
      <c r="N297" s="27"/>
      <c r="O297" s="27"/>
      <c r="P297" s="27"/>
      <c r="Z297" s="27"/>
      <c r="AA297" s="27"/>
      <c r="AB297" s="27"/>
      <c r="AF297" s="27"/>
      <c r="AG297" s="278"/>
      <c r="AH297" s="27"/>
    </row>
    <row r="298" spans="4:34" hidden="1" x14ac:dyDescent="0.35">
      <c r="D298" s="27"/>
      <c r="E298" s="27"/>
      <c r="N298" s="27"/>
      <c r="O298" s="27"/>
      <c r="P298" s="27"/>
      <c r="Z298" s="27"/>
      <c r="AA298" s="27"/>
      <c r="AB298" s="27"/>
      <c r="AF298" s="27"/>
      <c r="AG298" s="278"/>
      <c r="AH298" s="27"/>
    </row>
    <row r="299" spans="4:34" hidden="1" x14ac:dyDescent="0.35">
      <c r="D299" s="27"/>
      <c r="E299" s="27"/>
      <c r="N299" s="27"/>
      <c r="O299" s="27"/>
      <c r="P299" s="27"/>
      <c r="Z299" s="27"/>
      <c r="AA299" s="27"/>
      <c r="AB299" s="27"/>
      <c r="AF299" s="27"/>
      <c r="AG299" s="278"/>
      <c r="AH299" s="27"/>
    </row>
    <row r="300" spans="4:34" hidden="1" x14ac:dyDescent="0.35">
      <c r="D300" s="27"/>
      <c r="E300" s="27"/>
      <c r="N300" s="27"/>
      <c r="O300" s="27"/>
      <c r="P300" s="27"/>
      <c r="Z300" s="27"/>
      <c r="AA300" s="27"/>
      <c r="AB300" s="27"/>
      <c r="AF300" s="27"/>
      <c r="AG300" s="278"/>
      <c r="AH300" s="27"/>
    </row>
    <row r="301" spans="4:34" hidden="1" x14ac:dyDescent="0.35">
      <c r="D301" s="27"/>
      <c r="E301" s="27"/>
      <c r="N301" s="27"/>
      <c r="O301" s="27"/>
      <c r="P301" s="27"/>
      <c r="Z301" s="27"/>
      <c r="AA301" s="27"/>
      <c r="AB301" s="27"/>
      <c r="AF301" s="27"/>
      <c r="AG301" s="278"/>
      <c r="AH301" s="27"/>
    </row>
    <row r="302" spans="4:34" hidden="1" x14ac:dyDescent="0.35">
      <c r="D302" s="27"/>
      <c r="E302" s="27"/>
      <c r="N302" s="27"/>
      <c r="O302" s="27"/>
      <c r="P302" s="27"/>
      <c r="Z302" s="27"/>
      <c r="AA302" s="27"/>
      <c r="AB302" s="27"/>
      <c r="AF302" s="27"/>
      <c r="AG302" s="278"/>
      <c r="AH302" s="27"/>
    </row>
    <row r="303" spans="4:34" hidden="1" x14ac:dyDescent="0.35">
      <c r="D303" s="27"/>
      <c r="E303" s="27"/>
      <c r="N303" s="27"/>
      <c r="O303" s="27"/>
      <c r="P303" s="27"/>
      <c r="Z303" s="27"/>
      <c r="AA303" s="27"/>
      <c r="AB303" s="27"/>
      <c r="AF303" s="27"/>
      <c r="AG303" s="278"/>
      <c r="AH303" s="27"/>
    </row>
    <row r="304" spans="4:34" hidden="1" x14ac:dyDescent="0.35">
      <c r="D304" s="27"/>
      <c r="E304" s="27"/>
      <c r="N304" s="27"/>
      <c r="O304" s="27"/>
      <c r="P304" s="27"/>
      <c r="Z304" s="27"/>
      <c r="AA304" s="27"/>
      <c r="AB304" s="27"/>
      <c r="AF304" s="27"/>
      <c r="AG304" s="278"/>
      <c r="AH304" s="27"/>
    </row>
    <row r="305" spans="4:34" hidden="1" x14ac:dyDescent="0.35">
      <c r="D305" s="27"/>
      <c r="E305" s="27"/>
      <c r="N305" s="27"/>
      <c r="O305" s="27"/>
      <c r="P305" s="27"/>
      <c r="Z305" s="27"/>
      <c r="AA305" s="27"/>
      <c r="AB305" s="27"/>
      <c r="AF305" s="27"/>
      <c r="AG305" s="278"/>
      <c r="AH305" s="27"/>
    </row>
    <row r="306" spans="4:34" hidden="1" x14ac:dyDescent="0.35">
      <c r="D306" s="27"/>
      <c r="E306" s="27"/>
      <c r="N306" s="27"/>
      <c r="O306" s="27"/>
      <c r="P306" s="27"/>
      <c r="Z306" s="27"/>
      <c r="AA306" s="27"/>
      <c r="AB306" s="27"/>
      <c r="AF306" s="27"/>
      <c r="AG306" s="278"/>
      <c r="AH306" s="27"/>
    </row>
    <row r="307" spans="4:34" hidden="1" x14ac:dyDescent="0.35">
      <c r="D307" s="27"/>
      <c r="E307" s="27"/>
      <c r="N307" s="27"/>
      <c r="O307" s="27"/>
      <c r="P307" s="27"/>
      <c r="Z307" s="27"/>
      <c r="AA307" s="27"/>
      <c r="AB307" s="27"/>
      <c r="AF307" s="27"/>
      <c r="AG307" s="278"/>
      <c r="AH307" s="27"/>
    </row>
    <row r="308" spans="4:34" hidden="1" x14ac:dyDescent="0.35">
      <c r="D308" s="27"/>
      <c r="E308" s="27"/>
      <c r="N308" s="27"/>
      <c r="O308" s="27"/>
      <c r="P308" s="27"/>
      <c r="Z308" s="27"/>
      <c r="AA308" s="27"/>
      <c r="AB308" s="27"/>
      <c r="AF308" s="27"/>
      <c r="AG308" s="278"/>
      <c r="AH308" s="27"/>
    </row>
    <row r="309" spans="4:34" hidden="1" x14ac:dyDescent="0.35">
      <c r="D309" s="27"/>
      <c r="E309" s="27"/>
      <c r="N309" s="27"/>
      <c r="O309" s="27"/>
      <c r="P309" s="27"/>
      <c r="Z309" s="27"/>
      <c r="AA309" s="27"/>
      <c r="AB309" s="27"/>
      <c r="AF309" s="27"/>
      <c r="AG309" s="278"/>
      <c r="AH309" s="27"/>
    </row>
    <row r="310" spans="4:34" hidden="1" x14ac:dyDescent="0.35">
      <c r="D310" s="27"/>
      <c r="E310" s="27"/>
      <c r="N310" s="27"/>
      <c r="O310" s="27"/>
      <c r="P310" s="27"/>
      <c r="Z310" s="27"/>
      <c r="AA310" s="27"/>
      <c r="AB310" s="27"/>
      <c r="AF310" s="27"/>
      <c r="AG310" s="278"/>
      <c r="AH310" s="27"/>
    </row>
    <row r="311" spans="4:34" hidden="1" x14ac:dyDescent="0.35">
      <c r="D311" s="27"/>
      <c r="E311" s="27"/>
      <c r="N311" s="27"/>
      <c r="O311" s="27"/>
      <c r="P311" s="27"/>
      <c r="Z311" s="27"/>
      <c r="AA311" s="27"/>
      <c r="AB311" s="27"/>
      <c r="AF311" s="27"/>
      <c r="AG311" s="278"/>
      <c r="AH311" s="27"/>
    </row>
    <row r="312" spans="4:34" hidden="1" x14ac:dyDescent="0.35">
      <c r="D312" s="27"/>
      <c r="E312" s="27"/>
      <c r="N312" s="27"/>
      <c r="O312" s="27"/>
      <c r="P312" s="27"/>
      <c r="Z312" s="27"/>
      <c r="AA312" s="27"/>
      <c r="AB312" s="27"/>
      <c r="AF312" s="27"/>
      <c r="AG312" s="278"/>
      <c r="AH312" s="27"/>
    </row>
    <row r="313" spans="4:34" hidden="1" x14ac:dyDescent="0.35">
      <c r="D313" s="27"/>
      <c r="E313" s="27"/>
      <c r="N313" s="27"/>
      <c r="O313" s="27"/>
      <c r="P313" s="27"/>
      <c r="Z313" s="27"/>
      <c r="AA313" s="27"/>
      <c r="AB313" s="27"/>
      <c r="AF313" s="27"/>
      <c r="AG313" s="278"/>
      <c r="AH313" s="27"/>
    </row>
    <row r="314" spans="4:34" hidden="1" x14ac:dyDescent="0.35">
      <c r="D314" s="27"/>
      <c r="E314" s="27"/>
      <c r="N314" s="27"/>
      <c r="O314" s="27"/>
      <c r="P314" s="27"/>
      <c r="Z314" s="27"/>
      <c r="AA314" s="27"/>
      <c r="AB314" s="27"/>
      <c r="AF314" s="27"/>
      <c r="AG314" s="278"/>
      <c r="AH314" s="27"/>
    </row>
    <row r="315" spans="4:34" hidden="1" x14ac:dyDescent="0.35">
      <c r="D315" s="27"/>
      <c r="E315" s="27"/>
      <c r="N315" s="27"/>
      <c r="O315" s="27"/>
      <c r="P315" s="27"/>
      <c r="Z315" s="27"/>
      <c r="AA315" s="27"/>
      <c r="AB315" s="27"/>
      <c r="AF315" s="27"/>
      <c r="AG315" s="278"/>
      <c r="AH315" s="27"/>
    </row>
    <row r="316" spans="4:34" hidden="1" x14ac:dyDescent="0.35">
      <c r="D316" s="27"/>
      <c r="E316" s="27"/>
      <c r="N316" s="27"/>
      <c r="O316" s="27"/>
      <c r="P316" s="27"/>
      <c r="Z316" s="27"/>
      <c r="AA316" s="27"/>
      <c r="AB316" s="27"/>
      <c r="AF316" s="27"/>
      <c r="AG316" s="278"/>
      <c r="AH316" s="27"/>
    </row>
    <row r="317" spans="4:34" hidden="1" x14ac:dyDescent="0.35">
      <c r="D317" s="27"/>
      <c r="E317" s="27"/>
      <c r="N317" s="27"/>
      <c r="O317" s="27"/>
      <c r="P317" s="27"/>
      <c r="Z317" s="27"/>
      <c r="AA317" s="27"/>
      <c r="AB317" s="27"/>
      <c r="AF317" s="27"/>
      <c r="AG317" s="278"/>
      <c r="AH317" s="27"/>
    </row>
    <row r="318" spans="4:34" hidden="1" x14ac:dyDescent="0.35">
      <c r="D318" s="27"/>
      <c r="E318" s="27"/>
      <c r="N318" s="27"/>
      <c r="O318" s="27"/>
      <c r="P318" s="27"/>
      <c r="Z318" s="27"/>
      <c r="AA318" s="27"/>
      <c r="AB318" s="27"/>
      <c r="AF318" s="27"/>
      <c r="AG318" s="278"/>
      <c r="AH318" s="27"/>
    </row>
    <row r="319" spans="4:34" hidden="1" x14ac:dyDescent="0.35">
      <c r="D319" s="27"/>
      <c r="E319" s="27"/>
      <c r="N319" s="27"/>
      <c r="O319" s="27"/>
      <c r="P319" s="27"/>
      <c r="Z319" s="27"/>
      <c r="AA319" s="27"/>
      <c r="AB319" s="27"/>
      <c r="AF319" s="27"/>
      <c r="AG319" s="278"/>
      <c r="AH319" s="27"/>
    </row>
    <row r="320" spans="4:34" hidden="1" x14ac:dyDescent="0.35">
      <c r="D320" s="27"/>
      <c r="E320" s="27"/>
      <c r="N320" s="27"/>
      <c r="O320" s="27"/>
      <c r="P320" s="27"/>
      <c r="Z320" s="27"/>
      <c r="AA320" s="27"/>
      <c r="AB320" s="27"/>
      <c r="AF320" s="27"/>
      <c r="AG320" s="278"/>
      <c r="AH320" s="27"/>
    </row>
    <row r="321" spans="4:34" hidden="1" x14ac:dyDescent="0.35">
      <c r="D321" s="27"/>
      <c r="E321" s="27"/>
      <c r="N321" s="27"/>
      <c r="O321" s="27"/>
      <c r="P321" s="27"/>
      <c r="Z321" s="27"/>
      <c r="AA321" s="27"/>
      <c r="AB321" s="27"/>
      <c r="AF321" s="27"/>
      <c r="AG321" s="278"/>
      <c r="AH321" s="27"/>
    </row>
    <row r="322" spans="4:34" hidden="1" x14ac:dyDescent="0.35">
      <c r="D322" s="27"/>
      <c r="E322" s="27"/>
      <c r="N322" s="27"/>
      <c r="O322" s="27"/>
      <c r="P322" s="27"/>
      <c r="Z322" s="27"/>
      <c r="AA322" s="27"/>
      <c r="AB322" s="27"/>
      <c r="AF322" s="27"/>
      <c r="AG322" s="278"/>
      <c r="AH322" s="27"/>
    </row>
    <row r="323" spans="4:34" hidden="1" x14ac:dyDescent="0.35">
      <c r="D323" s="27"/>
      <c r="E323" s="27"/>
      <c r="N323" s="27"/>
      <c r="O323" s="27"/>
      <c r="P323" s="27"/>
      <c r="Z323" s="27"/>
      <c r="AA323" s="27"/>
      <c r="AB323" s="27"/>
      <c r="AF323" s="27"/>
      <c r="AG323" s="278"/>
      <c r="AH323" s="27"/>
    </row>
    <row r="324" spans="4:34" hidden="1" x14ac:dyDescent="0.35">
      <c r="D324" s="27"/>
      <c r="E324" s="27"/>
      <c r="N324" s="27"/>
      <c r="O324" s="27"/>
      <c r="P324" s="27"/>
      <c r="Z324" s="27"/>
      <c r="AA324" s="27"/>
      <c r="AB324" s="27"/>
      <c r="AF324" s="27"/>
      <c r="AG324" s="278"/>
      <c r="AH324" s="27"/>
    </row>
    <row r="325" spans="4:34" hidden="1" x14ac:dyDescent="0.35">
      <c r="D325" s="27"/>
      <c r="E325" s="27"/>
      <c r="N325" s="27"/>
      <c r="O325" s="27"/>
      <c r="P325" s="27"/>
      <c r="Z325" s="27"/>
      <c r="AA325" s="27"/>
      <c r="AB325" s="27"/>
      <c r="AF325" s="27"/>
      <c r="AG325" s="278"/>
      <c r="AH325" s="27"/>
    </row>
    <row r="326" spans="4:34" hidden="1" x14ac:dyDescent="0.35">
      <c r="D326" s="27"/>
      <c r="E326" s="27"/>
      <c r="N326" s="27"/>
      <c r="O326" s="27"/>
      <c r="P326" s="27"/>
      <c r="Z326" s="27"/>
      <c r="AA326" s="27"/>
      <c r="AB326" s="27"/>
      <c r="AF326" s="27"/>
      <c r="AG326" s="278"/>
      <c r="AH326" s="27"/>
    </row>
    <row r="327" spans="4:34" hidden="1" x14ac:dyDescent="0.35">
      <c r="D327" s="27"/>
      <c r="E327" s="27"/>
      <c r="N327" s="27"/>
      <c r="O327" s="27"/>
      <c r="P327" s="27"/>
      <c r="Z327" s="27"/>
      <c r="AA327" s="27"/>
      <c r="AB327" s="27"/>
      <c r="AF327" s="27"/>
      <c r="AG327" s="278"/>
      <c r="AH327" s="27"/>
    </row>
    <row r="328" spans="4:34" hidden="1" x14ac:dyDescent="0.35">
      <c r="D328" s="27"/>
      <c r="E328" s="27"/>
      <c r="N328" s="27"/>
      <c r="O328" s="27"/>
      <c r="P328" s="27"/>
      <c r="Z328" s="27"/>
      <c r="AA328" s="27"/>
      <c r="AB328" s="27"/>
      <c r="AF328" s="27"/>
      <c r="AG328" s="278"/>
      <c r="AH328" s="27"/>
    </row>
    <row r="329" spans="4:34" hidden="1" x14ac:dyDescent="0.35">
      <c r="D329" s="27"/>
      <c r="E329" s="27"/>
      <c r="N329" s="27"/>
      <c r="O329" s="27"/>
      <c r="P329" s="27"/>
      <c r="Z329" s="27"/>
      <c r="AA329" s="27"/>
      <c r="AB329" s="27"/>
      <c r="AF329" s="27"/>
      <c r="AG329" s="278"/>
      <c r="AH329" s="27"/>
    </row>
    <row r="330" spans="4:34" hidden="1" x14ac:dyDescent="0.35">
      <c r="D330" s="27"/>
      <c r="E330" s="27"/>
      <c r="N330" s="27"/>
      <c r="O330" s="27"/>
      <c r="P330" s="27"/>
      <c r="Z330" s="27"/>
      <c r="AA330" s="27"/>
      <c r="AB330" s="27"/>
      <c r="AF330" s="27"/>
      <c r="AG330" s="278"/>
      <c r="AH330" s="27"/>
    </row>
    <row r="331" spans="4:34" hidden="1" x14ac:dyDescent="0.35">
      <c r="D331" s="27"/>
      <c r="E331" s="27"/>
      <c r="N331" s="27"/>
      <c r="O331" s="27"/>
      <c r="P331" s="27"/>
      <c r="Z331" s="27"/>
      <c r="AA331" s="27"/>
      <c r="AB331" s="27"/>
      <c r="AF331" s="27"/>
      <c r="AG331" s="278"/>
      <c r="AH331" s="27"/>
    </row>
    <row r="332" spans="4:34" hidden="1" x14ac:dyDescent="0.35">
      <c r="D332" s="27"/>
      <c r="E332" s="27"/>
      <c r="N332" s="27"/>
      <c r="O332" s="27"/>
      <c r="P332" s="27"/>
      <c r="Z332" s="27"/>
      <c r="AA332" s="27"/>
      <c r="AB332" s="27"/>
      <c r="AF332" s="27"/>
      <c r="AG332" s="278"/>
      <c r="AH332" s="27"/>
    </row>
    <row r="333" spans="4:34" hidden="1" x14ac:dyDescent="0.35">
      <c r="D333" s="27"/>
      <c r="E333" s="27"/>
      <c r="N333" s="27"/>
      <c r="O333" s="27"/>
      <c r="P333" s="27"/>
      <c r="Z333" s="27"/>
      <c r="AA333" s="27"/>
      <c r="AB333" s="27"/>
      <c r="AF333" s="27"/>
      <c r="AG333" s="278"/>
      <c r="AH333" s="27"/>
    </row>
    <row r="334" spans="4:34" hidden="1" x14ac:dyDescent="0.35">
      <c r="D334" s="27"/>
      <c r="E334" s="27"/>
      <c r="N334" s="27"/>
      <c r="O334" s="27"/>
      <c r="P334" s="27"/>
      <c r="Z334" s="27"/>
      <c r="AA334" s="27"/>
      <c r="AB334" s="27"/>
      <c r="AF334" s="27"/>
      <c r="AG334" s="278"/>
      <c r="AH334" s="27"/>
    </row>
    <row r="335" spans="4:34" hidden="1" x14ac:dyDescent="0.35">
      <c r="D335" s="27"/>
      <c r="E335" s="27"/>
      <c r="N335" s="27"/>
      <c r="O335" s="27"/>
      <c r="P335" s="27"/>
      <c r="Z335" s="27"/>
      <c r="AA335" s="27"/>
      <c r="AB335" s="27"/>
      <c r="AF335" s="27"/>
      <c r="AG335" s="278"/>
      <c r="AH335" s="27"/>
    </row>
    <row r="336" spans="4:34" hidden="1" x14ac:dyDescent="0.35">
      <c r="D336" s="27"/>
      <c r="E336" s="27"/>
      <c r="N336" s="27"/>
      <c r="O336" s="27"/>
      <c r="P336" s="27"/>
      <c r="Z336" s="27"/>
      <c r="AA336" s="27"/>
      <c r="AB336" s="27"/>
      <c r="AF336" s="27"/>
      <c r="AG336" s="278"/>
      <c r="AH336" s="27"/>
    </row>
    <row r="337" spans="4:34" hidden="1" x14ac:dyDescent="0.35">
      <c r="D337" s="27"/>
      <c r="E337" s="27"/>
      <c r="N337" s="27"/>
      <c r="O337" s="27"/>
      <c r="P337" s="27"/>
      <c r="Z337" s="27"/>
      <c r="AA337" s="27"/>
      <c r="AB337" s="27"/>
      <c r="AF337" s="27"/>
      <c r="AG337" s="278"/>
      <c r="AH337" s="27"/>
    </row>
    <row r="338" spans="4:34" hidden="1" x14ac:dyDescent="0.35">
      <c r="D338" s="27"/>
      <c r="E338" s="27"/>
      <c r="N338" s="27"/>
      <c r="O338" s="27"/>
      <c r="P338" s="27"/>
      <c r="Z338" s="27"/>
      <c r="AA338" s="27"/>
      <c r="AB338" s="27"/>
      <c r="AF338" s="27"/>
      <c r="AG338" s="278"/>
      <c r="AH338" s="27"/>
    </row>
    <row r="339" spans="4:34" hidden="1" x14ac:dyDescent="0.35">
      <c r="D339" s="27"/>
      <c r="E339" s="27"/>
      <c r="N339" s="27"/>
      <c r="O339" s="27"/>
      <c r="P339" s="27"/>
      <c r="Z339" s="27"/>
      <c r="AA339" s="27"/>
      <c r="AB339" s="27"/>
      <c r="AF339" s="27"/>
      <c r="AG339" s="278"/>
      <c r="AH339" s="27"/>
    </row>
    <row r="340" spans="4:34" hidden="1" x14ac:dyDescent="0.35">
      <c r="D340" s="27"/>
      <c r="E340" s="27"/>
      <c r="N340" s="27"/>
      <c r="O340" s="27"/>
      <c r="P340" s="27"/>
      <c r="Z340" s="27"/>
      <c r="AA340" s="27"/>
      <c r="AB340" s="27"/>
      <c r="AF340" s="27"/>
      <c r="AG340" s="278"/>
      <c r="AH340" s="27"/>
    </row>
    <row r="341" spans="4:34" hidden="1" x14ac:dyDescent="0.35">
      <c r="D341" s="27"/>
      <c r="E341" s="27"/>
      <c r="N341" s="27"/>
      <c r="O341" s="27"/>
      <c r="P341" s="27"/>
      <c r="Z341" s="27"/>
      <c r="AA341" s="27"/>
      <c r="AB341" s="27"/>
      <c r="AF341" s="27"/>
      <c r="AG341" s="278"/>
      <c r="AH341" s="27"/>
    </row>
    <row r="342" spans="4:34" hidden="1" x14ac:dyDescent="0.35">
      <c r="D342" s="27"/>
      <c r="E342" s="27"/>
      <c r="N342" s="27"/>
      <c r="O342" s="27"/>
      <c r="P342" s="27"/>
      <c r="Z342" s="27"/>
      <c r="AA342" s="27"/>
      <c r="AB342" s="27"/>
      <c r="AF342" s="27"/>
      <c r="AG342" s="278"/>
      <c r="AH342" s="27"/>
    </row>
    <row r="343" spans="4:34" hidden="1" x14ac:dyDescent="0.35">
      <c r="D343" s="27"/>
      <c r="E343" s="27"/>
      <c r="N343" s="27"/>
      <c r="O343" s="27"/>
      <c r="P343" s="27"/>
      <c r="Z343" s="27"/>
      <c r="AA343" s="27"/>
      <c r="AB343" s="27"/>
      <c r="AF343" s="27"/>
      <c r="AG343" s="278"/>
      <c r="AH343" s="27"/>
    </row>
    <row r="344" spans="4:34" hidden="1" x14ac:dyDescent="0.35">
      <c r="D344" s="27"/>
      <c r="E344" s="27"/>
      <c r="N344" s="27"/>
      <c r="O344" s="27"/>
      <c r="P344" s="27"/>
      <c r="Z344" s="27"/>
      <c r="AA344" s="27"/>
      <c r="AB344" s="27"/>
      <c r="AF344" s="27"/>
      <c r="AG344" s="278"/>
      <c r="AH344" s="27"/>
    </row>
    <row r="345" spans="4:34" hidden="1" x14ac:dyDescent="0.35">
      <c r="D345" s="27"/>
      <c r="E345" s="27"/>
      <c r="N345" s="27"/>
      <c r="O345" s="27"/>
      <c r="P345" s="27"/>
      <c r="Z345" s="27"/>
      <c r="AA345" s="27"/>
      <c r="AB345" s="27"/>
      <c r="AF345" s="27"/>
      <c r="AG345" s="278"/>
      <c r="AH345" s="27"/>
    </row>
    <row r="346" spans="4:34" hidden="1" x14ac:dyDescent="0.35">
      <c r="D346" s="27"/>
      <c r="E346" s="27"/>
      <c r="N346" s="27"/>
      <c r="O346" s="27"/>
      <c r="P346" s="27"/>
      <c r="Z346" s="27"/>
      <c r="AA346" s="27"/>
      <c r="AB346" s="27"/>
      <c r="AF346" s="27"/>
      <c r="AG346" s="278"/>
      <c r="AH346" s="27"/>
    </row>
    <row r="347" spans="4:34" hidden="1" x14ac:dyDescent="0.35">
      <c r="D347" s="27"/>
      <c r="E347" s="27"/>
      <c r="N347" s="27"/>
      <c r="O347" s="27"/>
      <c r="P347" s="27"/>
      <c r="Z347" s="27"/>
      <c r="AA347" s="27"/>
      <c r="AB347" s="27"/>
      <c r="AF347" s="27"/>
      <c r="AG347" s="278"/>
      <c r="AH347" s="27"/>
    </row>
    <row r="348" spans="4:34" hidden="1" x14ac:dyDescent="0.35">
      <c r="D348" s="27"/>
      <c r="E348" s="27"/>
      <c r="N348" s="27"/>
      <c r="O348" s="27"/>
      <c r="P348" s="27"/>
      <c r="Z348" s="27"/>
      <c r="AA348" s="27"/>
      <c r="AB348" s="27"/>
      <c r="AF348" s="27"/>
      <c r="AG348" s="278"/>
      <c r="AH348" s="27"/>
    </row>
    <row r="349" spans="4:34" hidden="1" x14ac:dyDescent="0.35">
      <c r="D349" s="27"/>
      <c r="E349" s="27"/>
      <c r="N349" s="27"/>
      <c r="O349" s="27"/>
      <c r="P349" s="27"/>
      <c r="Z349" s="27"/>
      <c r="AA349" s="27"/>
      <c r="AB349" s="27"/>
      <c r="AF349" s="27"/>
      <c r="AG349" s="278"/>
      <c r="AH349" s="27"/>
    </row>
    <row r="350" spans="4:34" hidden="1" x14ac:dyDescent="0.35">
      <c r="D350" s="27"/>
      <c r="E350" s="27"/>
      <c r="N350" s="27"/>
      <c r="O350" s="27"/>
      <c r="P350" s="27"/>
      <c r="Z350" s="27"/>
      <c r="AA350" s="27"/>
      <c r="AB350" s="27"/>
      <c r="AF350" s="27"/>
      <c r="AG350" s="278"/>
      <c r="AH350" s="27"/>
    </row>
    <row r="351" spans="4:34" hidden="1" x14ac:dyDescent="0.35">
      <c r="D351" s="27"/>
      <c r="E351" s="27"/>
      <c r="N351" s="27"/>
      <c r="O351" s="27"/>
      <c r="P351" s="27"/>
      <c r="Z351" s="27"/>
      <c r="AA351" s="27"/>
      <c r="AB351" s="27"/>
      <c r="AF351" s="27"/>
      <c r="AG351" s="278"/>
      <c r="AH351" s="27"/>
    </row>
    <row r="352" spans="4:34" hidden="1" x14ac:dyDescent="0.35">
      <c r="D352" s="27"/>
      <c r="E352" s="27"/>
      <c r="N352" s="27"/>
      <c r="O352" s="27"/>
      <c r="P352" s="27"/>
      <c r="Z352" s="27"/>
      <c r="AA352" s="27"/>
      <c r="AB352" s="27"/>
      <c r="AF352" s="27"/>
      <c r="AG352" s="278"/>
      <c r="AH352" s="27"/>
    </row>
    <row r="353" spans="4:34" hidden="1" x14ac:dyDescent="0.35">
      <c r="D353" s="27"/>
      <c r="E353" s="27"/>
      <c r="N353" s="27"/>
      <c r="O353" s="27"/>
      <c r="P353" s="27"/>
      <c r="Z353" s="27"/>
      <c r="AA353" s="27"/>
      <c r="AB353" s="27"/>
      <c r="AF353" s="27"/>
      <c r="AG353" s="278"/>
      <c r="AH353" s="27"/>
    </row>
    <row r="354" spans="4:34" hidden="1" x14ac:dyDescent="0.35">
      <c r="D354" s="27"/>
      <c r="E354" s="27"/>
      <c r="N354" s="27"/>
      <c r="O354" s="27"/>
      <c r="P354" s="27"/>
      <c r="Z354" s="27"/>
      <c r="AA354" s="27"/>
      <c r="AB354" s="27"/>
      <c r="AF354" s="27"/>
      <c r="AG354" s="278"/>
      <c r="AH354" s="27"/>
    </row>
    <row r="355" spans="4:34" hidden="1" x14ac:dyDescent="0.35">
      <c r="D355" s="27"/>
      <c r="E355" s="27"/>
      <c r="N355" s="27"/>
      <c r="O355" s="27"/>
      <c r="P355" s="27"/>
      <c r="Z355" s="27"/>
      <c r="AA355" s="27"/>
      <c r="AB355" s="27"/>
      <c r="AF355" s="27"/>
      <c r="AG355" s="278"/>
      <c r="AH355" s="27"/>
    </row>
    <row r="356" spans="4:34" hidden="1" x14ac:dyDescent="0.35">
      <c r="D356" s="27"/>
      <c r="E356" s="27"/>
      <c r="N356" s="27"/>
      <c r="O356" s="27"/>
      <c r="P356" s="27"/>
      <c r="Z356" s="27"/>
      <c r="AA356" s="27"/>
      <c r="AB356" s="27"/>
      <c r="AF356" s="27"/>
      <c r="AG356" s="278"/>
      <c r="AH356" s="27"/>
    </row>
    <row r="357" spans="4:34" hidden="1" x14ac:dyDescent="0.35">
      <c r="D357" s="27"/>
      <c r="E357" s="27"/>
      <c r="N357" s="27"/>
      <c r="O357" s="27"/>
      <c r="P357" s="27"/>
      <c r="Z357" s="27"/>
      <c r="AA357" s="27"/>
      <c r="AB357" s="27"/>
      <c r="AF357" s="27"/>
      <c r="AG357" s="278"/>
      <c r="AH357" s="27"/>
    </row>
    <row r="358" spans="4:34" hidden="1" x14ac:dyDescent="0.35">
      <c r="D358" s="27"/>
      <c r="E358" s="27"/>
      <c r="N358" s="27"/>
      <c r="O358" s="27"/>
      <c r="P358" s="27"/>
      <c r="Z358" s="27"/>
      <c r="AA358" s="27"/>
      <c r="AB358" s="27"/>
      <c r="AF358" s="27"/>
      <c r="AG358" s="278"/>
      <c r="AH358" s="27"/>
    </row>
    <row r="359" spans="4:34" hidden="1" x14ac:dyDescent="0.35">
      <c r="D359" s="27"/>
      <c r="E359" s="27"/>
      <c r="N359" s="27"/>
      <c r="O359" s="27"/>
      <c r="P359" s="27"/>
      <c r="Z359" s="27"/>
      <c r="AA359" s="27"/>
      <c r="AB359" s="27"/>
      <c r="AF359" s="27"/>
      <c r="AG359" s="278"/>
      <c r="AH359" s="27"/>
    </row>
    <row r="360" spans="4:34" hidden="1" x14ac:dyDescent="0.35">
      <c r="D360" s="27"/>
      <c r="E360" s="27"/>
      <c r="N360" s="27"/>
      <c r="O360" s="27"/>
      <c r="P360" s="27"/>
      <c r="Z360" s="27"/>
      <c r="AA360" s="27"/>
      <c r="AB360" s="27"/>
      <c r="AF360" s="27"/>
      <c r="AG360" s="278"/>
      <c r="AH360" s="27"/>
    </row>
    <row r="361" spans="4:34" hidden="1" x14ac:dyDescent="0.35">
      <c r="D361" s="27"/>
      <c r="E361" s="27"/>
      <c r="N361" s="27"/>
      <c r="O361" s="27"/>
      <c r="P361" s="27"/>
      <c r="Z361" s="27"/>
      <c r="AA361" s="27"/>
      <c r="AB361" s="27"/>
      <c r="AF361" s="27"/>
      <c r="AG361" s="278"/>
      <c r="AH361" s="27"/>
    </row>
    <row r="362" spans="4:34" hidden="1" x14ac:dyDescent="0.35">
      <c r="D362" s="27"/>
      <c r="E362" s="27"/>
      <c r="N362" s="27"/>
      <c r="O362" s="27"/>
      <c r="P362" s="27"/>
      <c r="Z362" s="27"/>
      <c r="AA362" s="27"/>
      <c r="AB362" s="27"/>
      <c r="AF362" s="27"/>
      <c r="AG362" s="278"/>
      <c r="AH362" s="27"/>
    </row>
    <row r="363" spans="4:34" hidden="1" x14ac:dyDescent="0.35">
      <c r="D363" s="27"/>
      <c r="E363" s="27"/>
      <c r="N363" s="27"/>
      <c r="O363" s="27"/>
      <c r="P363" s="27"/>
      <c r="Z363" s="27"/>
      <c r="AA363" s="27"/>
      <c r="AB363" s="27"/>
      <c r="AF363" s="27"/>
      <c r="AG363" s="278"/>
      <c r="AH363" s="27"/>
    </row>
    <row r="364" spans="4:34" hidden="1" x14ac:dyDescent="0.35">
      <c r="D364" s="27"/>
      <c r="E364" s="27"/>
      <c r="N364" s="27"/>
      <c r="O364" s="27"/>
      <c r="P364" s="27"/>
      <c r="Z364" s="27"/>
      <c r="AA364" s="27"/>
      <c r="AB364" s="27"/>
      <c r="AF364" s="27"/>
      <c r="AG364" s="278"/>
      <c r="AH364" s="27"/>
    </row>
    <row r="365" spans="4:34" hidden="1" x14ac:dyDescent="0.35">
      <c r="D365" s="27"/>
      <c r="E365" s="27"/>
      <c r="N365" s="27"/>
      <c r="O365" s="27"/>
      <c r="P365" s="27"/>
      <c r="Z365" s="27"/>
      <c r="AA365" s="27"/>
      <c r="AB365" s="27"/>
      <c r="AF365" s="27"/>
      <c r="AG365" s="278"/>
      <c r="AH365" s="27"/>
    </row>
    <row r="366" spans="4:34" hidden="1" x14ac:dyDescent="0.35">
      <c r="D366" s="27"/>
      <c r="E366" s="27"/>
      <c r="N366" s="27"/>
      <c r="O366" s="27"/>
      <c r="P366" s="27"/>
      <c r="Z366" s="27"/>
      <c r="AA366" s="27"/>
      <c r="AB366" s="27"/>
      <c r="AF366" s="27"/>
      <c r="AG366" s="278"/>
      <c r="AH366" s="27"/>
    </row>
    <row r="367" spans="4:34" hidden="1" x14ac:dyDescent="0.35">
      <c r="D367" s="27"/>
      <c r="E367" s="27"/>
      <c r="N367" s="27"/>
      <c r="O367" s="27"/>
      <c r="P367" s="27"/>
      <c r="Z367" s="27"/>
      <c r="AA367" s="27"/>
      <c r="AB367" s="27"/>
      <c r="AF367" s="27"/>
      <c r="AG367" s="278"/>
      <c r="AH367" s="27"/>
    </row>
    <row r="368" spans="4:34" hidden="1" x14ac:dyDescent="0.35">
      <c r="D368" s="27"/>
      <c r="E368" s="27"/>
      <c r="N368" s="27"/>
      <c r="O368" s="27"/>
      <c r="P368" s="27"/>
      <c r="Z368" s="27"/>
      <c r="AA368" s="27"/>
      <c r="AB368" s="27"/>
      <c r="AF368" s="27"/>
      <c r="AG368" s="278"/>
      <c r="AH368" s="27"/>
    </row>
    <row r="369" spans="4:34" hidden="1" x14ac:dyDescent="0.35">
      <c r="D369" s="27"/>
      <c r="E369" s="27"/>
      <c r="N369" s="27"/>
      <c r="O369" s="27"/>
      <c r="P369" s="27"/>
      <c r="Z369" s="27"/>
      <c r="AA369" s="27"/>
      <c r="AB369" s="27"/>
      <c r="AF369" s="27"/>
      <c r="AG369" s="278"/>
      <c r="AH369" s="27"/>
    </row>
    <row r="370" spans="4:34" hidden="1" x14ac:dyDescent="0.35">
      <c r="D370" s="27"/>
      <c r="E370" s="27"/>
      <c r="N370" s="27"/>
      <c r="O370" s="27"/>
      <c r="P370" s="27"/>
      <c r="Z370" s="27"/>
      <c r="AA370" s="27"/>
      <c r="AB370" s="27"/>
      <c r="AF370" s="27"/>
      <c r="AG370" s="278"/>
      <c r="AH370" s="27"/>
    </row>
    <row r="371" spans="4:34" hidden="1" x14ac:dyDescent="0.35">
      <c r="D371" s="27"/>
      <c r="E371" s="27"/>
      <c r="N371" s="27"/>
      <c r="O371" s="27"/>
      <c r="P371" s="27"/>
      <c r="Z371" s="27"/>
      <c r="AA371" s="27"/>
      <c r="AB371" s="27"/>
      <c r="AF371" s="27"/>
      <c r="AG371" s="278"/>
      <c r="AH371" s="27"/>
    </row>
    <row r="372" spans="4:34" hidden="1" x14ac:dyDescent="0.35">
      <c r="D372" s="27"/>
      <c r="E372" s="27"/>
      <c r="N372" s="27"/>
      <c r="O372" s="27"/>
      <c r="P372" s="27"/>
      <c r="Z372" s="27"/>
      <c r="AA372" s="27"/>
      <c r="AB372" s="27"/>
      <c r="AF372" s="27"/>
      <c r="AG372" s="278"/>
      <c r="AH372" s="27"/>
    </row>
    <row r="373" spans="4:34" hidden="1" x14ac:dyDescent="0.35">
      <c r="D373" s="27"/>
      <c r="E373" s="27"/>
      <c r="N373" s="27"/>
      <c r="O373" s="27"/>
      <c r="P373" s="27"/>
      <c r="Z373" s="27"/>
      <c r="AA373" s="27"/>
      <c r="AB373" s="27"/>
      <c r="AF373" s="27"/>
      <c r="AG373" s="278"/>
      <c r="AH373" s="27"/>
    </row>
    <row r="374" spans="4:34" hidden="1" x14ac:dyDescent="0.35">
      <c r="D374" s="27"/>
      <c r="E374" s="27"/>
      <c r="N374" s="27"/>
      <c r="O374" s="27"/>
      <c r="P374" s="27"/>
      <c r="Z374" s="27"/>
      <c r="AA374" s="27"/>
      <c r="AB374" s="27"/>
      <c r="AF374" s="27"/>
      <c r="AG374" s="278"/>
      <c r="AH374" s="27"/>
    </row>
    <row r="375" spans="4:34" hidden="1" x14ac:dyDescent="0.35">
      <c r="D375" s="27"/>
      <c r="E375" s="27"/>
      <c r="N375" s="27"/>
      <c r="O375" s="27"/>
      <c r="P375" s="27"/>
      <c r="Z375" s="27"/>
      <c r="AA375" s="27"/>
      <c r="AB375" s="27"/>
      <c r="AF375" s="27"/>
      <c r="AG375" s="278"/>
      <c r="AH375" s="27"/>
    </row>
    <row r="376" spans="4:34" hidden="1" x14ac:dyDescent="0.35">
      <c r="D376" s="27"/>
      <c r="E376" s="27"/>
      <c r="N376" s="27"/>
      <c r="O376" s="27"/>
      <c r="P376" s="27"/>
      <c r="Z376" s="27"/>
      <c r="AA376" s="27"/>
      <c r="AB376" s="27"/>
      <c r="AF376" s="27"/>
      <c r="AG376" s="278"/>
      <c r="AH376" s="27"/>
    </row>
    <row r="377" spans="4:34" hidden="1" x14ac:dyDescent="0.35">
      <c r="D377" s="27"/>
      <c r="E377" s="27"/>
      <c r="N377" s="27"/>
      <c r="O377" s="27"/>
      <c r="P377" s="27"/>
      <c r="Z377" s="27"/>
      <c r="AA377" s="27"/>
      <c r="AB377" s="27"/>
      <c r="AF377" s="27"/>
      <c r="AG377" s="278"/>
      <c r="AH377" s="27"/>
    </row>
    <row r="378" spans="4:34" hidden="1" x14ac:dyDescent="0.35">
      <c r="D378" s="27"/>
      <c r="E378" s="27"/>
      <c r="N378" s="27"/>
      <c r="O378" s="27"/>
      <c r="P378" s="27"/>
      <c r="Z378" s="27"/>
      <c r="AA378" s="27"/>
      <c r="AB378" s="27"/>
      <c r="AF378" s="27"/>
      <c r="AG378" s="278"/>
      <c r="AH378" s="27"/>
    </row>
    <row r="379" spans="4:34" hidden="1" x14ac:dyDescent="0.35">
      <c r="D379" s="27"/>
      <c r="E379" s="27"/>
      <c r="N379" s="27"/>
      <c r="O379" s="27"/>
      <c r="P379" s="27"/>
      <c r="Z379" s="27"/>
      <c r="AA379" s="27"/>
      <c r="AB379" s="27"/>
      <c r="AF379" s="27"/>
      <c r="AG379" s="278"/>
      <c r="AH379" s="27"/>
    </row>
    <row r="380" spans="4:34" hidden="1" x14ac:dyDescent="0.35">
      <c r="D380" s="27"/>
      <c r="E380" s="27"/>
      <c r="N380" s="27"/>
      <c r="O380" s="27"/>
      <c r="P380" s="27"/>
      <c r="Z380" s="27"/>
      <c r="AA380" s="27"/>
      <c r="AB380" s="27"/>
      <c r="AF380" s="27"/>
      <c r="AG380" s="278"/>
      <c r="AH380" s="27"/>
    </row>
    <row r="381" spans="4:34" hidden="1" x14ac:dyDescent="0.35">
      <c r="D381" s="27"/>
      <c r="E381" s="27"/>
      <c r="N381" s="27"/>
      <c r="O381" s="27"/>
      <c r="P381" s="27"/>
      <c r="Z381" s="27"/>
      <c r="AA381" s="27"/>
      <c r="AB381" s="27"/>
      <c r="AF381" s="27"/>
      <c r="AG381" s="278"/>
      <c r="AH381" s="27"/>
    </row>
    <row r="382" spans="4:34" hidden="1" x14ac:dyDescent="0.35">
      <c r="D382" s="27"/>
      <c r="E382" s="27"/>
      <c r="N382" s="27"/>
      <c r="O382" s="27"/>
      <c r="P382" s="27"/>
      <c r="Z382" s="27"/>
      <c r="AA382" s="27"/>
      <c r="AB382" s="27"/>
      <c r="AF382" s="27"/>
      <c r="AG382" s="278"/>
      <c r="AH382" s="27"/>
    </row>
    <row r="383" spans="4:34" hidden="1" x14ac:dyDescent="0.35">
      <c r="D383" s="27"/>
      <c r="E383" s="27"/>
      <c r="N383" s="27"/>
      <c r="O383" s="27"/>
      <c r="P383" s="27"/>
      <c r="Z383" s="27"/>
      <c r="AA383" s="27"/>
      <c r="AB383" s="27"/>
      <c r="AF383" s="27"/>
      <c r="AG383" s="278"/>
      <c r="AH383" s="27"/>
    </row>
    <row r="384" spans="4:34" hidden="1" x14ac:dyDescent="0.35">
      <c r="D384" s="27"/>
      <c r="E384" s="27"/>
      <c r="N384" s="27"/>
      <c r="O384" s="27"/>
      <c r="P384" s="27"/>
      <c r="Z384" s="27"/>
      <c r="AA384" s="27"/>
      <c r="AB384" s="27"/>
      <c r="AF384" s="27"/>
      <c r="AG384" s="278"/>
      <c r="AH384" s="27"/>
    </row>
    <row r="385" spans="4:34" hidden="1" x14ac:dyDescent="0.35">
      <c r="D385" s="27"/>
      <c r="E385" s="27"/>
      <c r="N385" s="27"/>
      <c r="O385" s="27"/>
      <c r="P385" s="27"/>
      <c r="Z385" s="27"/>
      <c r="AA385" s="27"/>
      <c r="AB385" s="27"/>
      <c r="AF385" s="27"/>
      <c r="AG385" s="278"/>
      <c r="AH385" s="27"/>
    </row>
    <row r="386" spans="4:34" hidden="1" x14ac:dyDescent="0.35">
      <c r="D386" s="27"/>
      <c r="E386" s="27"/>
      <c r="N386" s="27"/>
      <c r="O386" s="27"/>
      <c r="P386" s="27"/>
      <c r="Z386" s="27"/>
      <c r="AA386" s="27"/>
      <c r="AB386" s="27"/>
      <c r="AF386" s="27"/>
      <c r="AG386" s="278"/>
      <c r="AH386" s="27"/>
    </row>
    <row r="387" spans="4:34" hidden="1" x14ac:dyDescent="0.35">
      <c r="D387" s="27"/>
      <c r="E387" s="27"/>
      <c r="N387" s="27"/>
      <c r="O387" s="27"/>
      <c r="P387" s="27"/>
      <c r="Z387" s="27"/>
      <c r="AA387" s="27"/>
      <c r="AB387" s="27"/>
      <c r="AF387" s="27"/>
      <c r="AG387" s="278"/>
      <c r="AH387" s="27"/>
    </row>
    <row r="388" spans="4:34" hidden="1" x14ac:dyDescent="0.35">
      <c r="D388" s="27"/>
      <c r="E388" s="27"/>
      <c r="N388" s="27"/>
      <c r="O388" s="27"/>
      <c r="P388" s="27"/>
      <c r="Z388" s="27"/>
      <c r="AA388" s="27"/>
      <c r="AB388" s="27"/>
      <c r="AF388" s="27"/>
      <c r="AG388" s="278"/>
      <c r="AH388" s="27"/>
    </row>
    <row r="389" spans="4:34" hidden="1" x14ac:dyDescent="0.35">
      <c r="D389" s="27"/>
      <c r="E389" s="27"/>
      <c r="N389" s="27"/>
      <c r="O389" s="27"/>
      <c r="P389" s="27"/>
      <c r="Z389" s="27"/>
      <c r="AA389" s="27"/>
      <c r="AB389" s="27"/>
      <c r="AF389" s="27"/>
      <c r="AG389" s="278"/>
      <c r="AH389" s="27"/>
    </row>
    <row r="390" spans="4:34" hidden="1" x14ac:dyDescent="0.35">
      <c r="D390" s="27"/>
      <c r="E390" s="27"/>
      <c r="N390" s="27"/>
      <c r="O390" s="27"/>
      <c r="P390" s="27"/>
      <c r="Z390" s="27"/>
      <c r="AA390" s="27"/>
      <c r="AB390" s="27"/>
      <c r="AF390" s="27"/>
      <c r="AG390" s="278"/>
      <c r="AH390" s="27"/>
    </row>
    <row r="391" spans="4:34" hidden="1" x14ac:dyDescent="0.35">
      <c r="D391" s="27"/>
      <c r="E391" s="27"/>
      <c r="N391" s="27"/>
      <c r="O391" s="27"/>
      <c r="P391" s="27"/>
      <c r="Z391" s="27"/>
      <c r="AA391" s="27"/>
      <c r="AB391" s="27"/>
      <c r="AF391" s="27"/>
      <c r="AG391" s="278"/>
      <c r="AH391" s="27"/>
    </row>
    <row r="392" spans="4:34" hidden="1" x14ac:dyDescent="0.35">
      <c r="D392" s="27"/>
      <c r="E392" s="27"/>
      <c r="N392" s="27"/>
      <c r="O392" s="27"/>
      <c r="P392" s="27"/>
      <c r="Z392" s="27"/>
      <c r="AA392" s="27"/>
      <c r="AB392" s="27"/>
      <c r="AF392" s="27"/>
      <c r="AG392" s="278"/>
      <c r="AH392" s="27"/>
    </row>
    <row r="393" spans="4:34" hidden="1" x14ac:dyDescent="0.35">
      <c r="D393" s="27"/>
      <c r="E393" s="27"/>
      <c r="N393" s="27"/>
      <c r="O393" s="27"/>
      <c r="P393" s="27"/>
      <c r="Z393" s="27"/>
      <c r="AA393" s="27"/>
      <c r="AB393" s="27"/>
      <c r="AF393" s="27"/>
      <c r="AG393" s="278"/>
      <c r="AH393" s="27"/>
    </row>
    <row r="394" spans="4:34" hidden="1" x14ac:dyDescent="0.35">
      <c r="D394" s="27"/>
      <c r="E394" s="27"/>
      <c r="N394" s="27"/>
      <c r="O394" s="27"/>
      <c r="P394" s="27"/>
      <c r="Z394" s="27"/>
      <c r="AA394" s="27"/>
      <c r="AB394" s="27"/>
      <c r="AF394" s="27"/>
      <c r="AG394" s="278"/>
      <c r="AH394" s="27"/>
    </row>
    <row r="395" spans="4:34" hidden="1" x14ac:dyDescent="0.35">
      <c r="D395" s="27"/>
      <c r="E395" s="27"/>
      <c r="N395" s="27"/>
      <c r="O395" s="27"/>
      <c r="P395" s="27"/>
      <c r="Z395" s="27"/>
      <c r="AA395" s="27"/>
      <c r="AB395" s="27"/>
      <c r="AF395" s="27"/>
      <c r="AG395" s="278"/>
      <c r="AH395" s="27"/>
    </row>
    <row r="396" spans="4:34" hidden="1" x14ac:dyDescent="0.35">
      <c r="D396" s="27"/>
      <c r="E396" s="27"/>
      <c r="N396" s="27"/>
      <c r="O396" s="27"/>
      <c r="P396" s="27"/>
      <c r="Z396" s="27"/>
      <c r="AA396" s="27"/>
      <c r="AB396" s="27"/>
      <c r="AF396" s="27"/>
      <c r="AG396" s="278"/>
      <c r="AH396" s="27"/>
    </row>
    <row r="397" spans="4:34" hidden="1" x14ac:dyDescent="0.35">
      <c r="D397" s="27"/>
      <c r="E397" s="27"/>
      <c r="N397" s="27"/>
      <c r="O397" s="27"/>
      <c r="P397" s="27"/>
      <c r="Z397" s="27"/>
      <c r="AA397" s="27"/>
      <c r="AB397" s="27"/>
      <c r="AF397" s="27"/>
      <c r="AG397" s="278"/>
      <c r="AH397" s="27"/>
    </row>
    <row r="398" spans="4:34" hidden="1" x14ac:dyDescent="0.35">
      <c r="D398" s="27"/>
      <c r="E398" s="27"/>
      <c r="N398" s="27"/>
      <c r="O398" s="27"/>
      <c r="P398" s="27"/>
      <c r="Z398" s="27"/>
      <c r="AA398" s="27"/>
      <c r="AB398" s="27"/>
      <c r="AF398" s="27"/>
      <c r="AG398" s="278"/>
      <c r="AH398" s="27"/>
    </row>
    <row r="399" spans="4:34" hidden="1" x14ac:dyDescent="0.35">
      <c r="D399" s="27"/>
      <c r="E399" s="27"/>
      <c r="N399" s="27"/>
      <c r="O399" s="27"/>
      <c r="P399" s="27"/>
      <c r="Z399" s="27"/>
      <c r="AA399" s="27"/>
      <c r="AB399" s="27"/>
      <c r="AF399" s="27"/>
      <c r="AG399" s="278"/>
      <c r="AH399" s="27"/>
    </row>
    <row r="400" spans="4:34" hidden="1" x14ac:dyDescent="0.35">
      <c r="D400" s="27"/>
      <c r="E400" s="27"/>
      <c r="N400" s="27"/>
      <c r="O400" s="27"/>
      <c r="P400" s="27"/>
      <c r="Z400" s="27"/>
      <c r="AA400" s="27"/>
      <c r="AB400" s="27"/>
      <c r="AF400" s="27"/>
      <c r="AG400" s="278"/>
      <c r="AH400" s="27"/>
    </row>
    <row r="401" spans="4:34" hidden="1" x14ac:dyDescent="0.35">
      <c r="D401" s="27"/>
      <c r="E401" s="27"/>
      <c r="N401" s="27"/>
      <c r="O401" s="27"/>
      <c r="P401" s="27"/>
      <c r="Z401" s="27"/>
      <c r="AA401" s="27"/>
      <c r="AB401" s="27"/>
      <c r="AF401" s="27"/>
      <c r="AG401" s="278"/>
      <c r="AH401" s="27"/>
    </row>
    <row r="402" spans="4:34" hidden="1" x14ac:dyDescent="0.35">
      <c r="D402" s="27"/>
      <c r="E402" s="27"/>
      <c r="N402" s="27"/>
      <c r="O402" s="27"/>
      <c r="P402" s="27"/>
      <c r="Z402" s="27"/>
      <c r="AA402" s="27"/>
      <c r="AB402" s="27"/>
      <c r="AF402" s="27"/>
      <c r="AG402" s="278"/>
      <c r="AH402" s="27"/>
    </row>
    <row r="403" spans="4:34" hidden="1" x14ac:dyDescent="0.35">
      <c r="D403" s="27"/>
      <c r="E403" s="27"/>
      <c r="N403" s="27"/>
      <c r="O403" s="27"/>
      <c r="P403" s="27"/>
      <c r="Z403" s="27"/>
      <c r="AA403" s="27"/>
      <c r="AB403" s="27"/>
      <c r="AF403" s="27"/>
      <c r="AG403" s="278"/>
      <c r="AH403" s="27"/>
    </row>
    <row r="404" spans="4:34" hidden="1" x14ac:dyDescent="0.35">
      <c r="D404" s="27"/>
      <c r="E404" s="27"/>
      <c r="N404" s="27"/>
      <c r="O404" s="27"/>
      <c r="P404" s="27"/>
      <c r="Z404" s="27"/>
      <c r="AA404" s="27"/>
      <c r="AB404" s="27"/>
      <c r="AF404" s="27"/>
      <c r="AG404" s="278"/>
      <c r="AH404" s="27"/>
    </row>
    <row r="405" spans="4:34" hidden="1" x14ac:dyDescent="0.35">
      <c r="D405" s="27"/>
      <c r="E405" s="27"/>
      <c r="N405" s="27"/>
      <c r="O405" s="27"/>
      <c r="P405" s="27"/>
      <c r="Z405" s="27"/>
      <c r="AA405" s="27"/>
      <c r="AB405" s="27"/>
      <c r="AF405" s="27"/>
      <c r="AG405" s="278"/>
      <c r="AH405" s="27"/>
    </row>
    <row r="406" spans="4:34" hidden="1" x14ac:dyDescent="0.35">
      <c r="D406" s="27"/>
      <c r="E406" s="27"/>
      <c r="N406" s="27"/>
      <c r="O406" s="27"/>
      <c r="P406" s="27"/>
      <c r="Z406" s="27"/>
      <c r="AA406" s="27"/>
      <c r="AB406" s="27"/>
      <c r="AF406" s="27"/>
      <c r="AG406" s="278"/>
      <c r="AH406" s="27"/>
    </row>
    <row r="407" spans="4:34" hidden="1" x14ac:dyDescent="0.35">
      <c r="D407" s="27"/>
      <c r="E407" s="27"/>
      <c r="N407" s="27"/>
      <c r="O407" s="27"/>
      <c r="P407" s="27"/>
      <c r="Z407" s="27"/>
      <c r="AA407" s="27"/>
      <c r="AB407" s="27"/>
      <c r="AF407" s="27"/>
      <c r="AG407" s="278"/>
      <c r="AH407" s="27"/>
    </row>
    <row r="408" spans="4:34" hidden="1" x14ac:dyDescent="0.35">
      <c r="D408" s="27"/>
      <c r="E408" s="27"/>
      <c r="N408" s="27"/>
      <c r="O408" s="27"/>
      <c r="P408" s="27"/>
      <c r="Z408" s="27"/>
      <c r="AA408" s="27"/>
      <c r="AB408" s="27"/>
      <c r="AF408" s="27"/>
      <c r="AG408" s="278"/>
      <c r="AH408" s="27"/>
    </row>
    <row r="409" spans="4:34" hidden="1" x14ac:dyDescent="0.35">
      <c r="D409" s="27"/>
      <c r="E409" s="27"/>
      <c r="N409" s="27"/>
      <c r="O409" s="27"/>
      <c r="P409" s="27"/>
      <c r="Z409" s="27"/>
      <c r="AA409" s="27"/>
      <c r="AB409" s="27"/>
      <c r="AF409" s="27"/>
      <c r="AG409" s="278"/>
      <c r="AH409" s="27"/>
    </row>
    <row r="410" spans="4:34" hidden="1" x14ac:dyDescent="0.35">
      <c r="D410" s="27"/>
      <c r="E410" s="27"/>
      <c r="N410" s="27"/>
      <c r="O410" s="27"/>
      <c r="P410" s="27"/>
      <c r="Z410" s="27"/>
      <c r="AA410" s="27"/>
      <c r="AB410" s="27"/>
      <c r="AF410" s="27"/>
      <c r="AG410" s="278"/>
      <c r="AH410" s="27"/>
    </row>
    <row r="411" spans="4:34" hidden="1" x14ac:dyDescent="0.35">
      <c r="D411" s="27"/>
      <c r="E411" s="27"/>
      <c r="N411" s="27"/>
      <c r="O411" s="27"/>
      <c r="P411" s="27"/>
      <c r="Z411" s="27"/>
      <c r="AA411" s="27"/>
      <c r="AB411" s="27"/>
      <c r="AF411" s="27"/>
      <c r="AG411" s="278"/>
      <c r="AH411" s="27"/>
    </row>
    <row r="412" spans="4:34" hidden="1" x14ac:dyDescent="0.35">
      <c r="D412" s="27"/>
      <c r="E412" s="27"/>
      <c r="N412" s="27"/>
      <c r="O412" s="27"/>
      <c r="P412" s="27"/>
      <c r="Z412" s="27"/>
      <c r="AA412" s="27"/>
      <c r="AB412" s="27"/>
      <c r="AF412" s="27"/>
      <c r="AG412" s="278"/>
      <c r="AH412" s="27"/>
    </row>
    <row r="413" spans="4:34" hidden="1" x14ac:dyDescent="0.35">
      <c r="D413" s="27"/>
      <c r="E413" s="27"/>
      <c r="N413" s="27"/>
      <c r="O413" s="27"/>
      <c r="P413" s="27"/>
      <c r="Z413" s="27"/>
      <c r="AA413" s="27"/>
      <c r="AB413" s="27"/>
      <c r="AF413" s="27"/>
      <c r="AG413" s="278"/>
      <c r="AH413" s="27"/>
    </row>
    <row r="414" spans="4:34" hidden="1" x14ac:dyDescent="0.35">
      <c r="D414" s="27"/>
      <c r="E414" s="27"/>
      <c r="N414" s="27"/>
      <c r="O414" s="27"/>
      <c r="P414" s="27"/>
      <c r="Z414" s="27"/>
      <c r="AA414" s="27"/>
      <c r="AB414" s="27"/>
      <c r="AF414" s="27"/>
      <c r="AG414" s="278"/>
      <c r="AH414" s="27"/>
    </row>
    <row r="415" spans="4:34" hidden="1" x14ac:dyDescent="0.35">
      <c r="D415" s="27"/>
      <c r="E415" s="27"/>
      <c r="N415" s="27"/>
      <c r="O415" s="27"/>
      <c r="P415" s="27"/>
      <c r="Z415" s="27"/>
      <c r="AA415" s="27"/>
      <c r="AB415" s="27"/>
      <c r="AF415" s="27"/>
      <c r="AG415" s="278"/>
      <c r="AH415" s="27"/>
    </row>
    <row r="416" spans="4:34" hidden="1" x14ac:dyDescent="0.35">
      <c r="D416" s="27"/>
      <c r="E416" s="27"/>
      <c r="N416" s="27"/>
      <c r="O416" s="27"/>
      <c r="P416" s="27"/>
      <c r="Z416" s="27"/>
      <c r="AA416" s="27"/>
      <c r="AB416" s="27"/>
      <c r="AF416" s="27"/>
      <c r="AG416" s="278"/>
      <c r="AH416" s="27"/>
    </row>
    <row r="417" spans="4:34" hidden="1" x14ac:dyDescent="0.35">
      <c r="D417" s="27"/>
      <c r="E417" s="27"/>
      <c r="N417" s="27"/>
      <c r="O417" s="27"/>
      <c r="P417" s="27"/>
      <c r="Z417" s="27"/>
      <c r="AA417" s="27"/>
      <c r="AB417" s="27"/>
      <c r="AF417" s="27"/>
      <c r="AG417" s="278"/>
      <c r="AH417" s="27"/>
    </row>
    <row r="418" spans="4:34" hidden="1" x14ac:dyDescent="0.35">
      <c r="D418" s="27"/>
      <c r="E418" s="27"/>
      <c r="N418" s="27"/>
      <c r="O418" s="27"/>
      <c r="P418" s="27"/>
      <c r="Z418" s="27"/>
      <c r="AA418" s="27"/>
      <c r="AB418" s="27"/>
      <c r="AF418" s="27"/>
      <c r="AG418" s="278"/>
      <c r="AH418" s="27"/>
    </row>
    <row r="419" spans="4:34" hidden="1" x14ac:dyDescent="0.35">
      <c r="D419" s="27"/>
      <c r="E419" s="27"/>
      <c r="N419" s="27"/>
      <c r="O419" s="27"/>
      <c r="P419" s="27"/>
      <c r="Z419" s="27"/>
      <c r="AA419" s="27"/>
      <c r="AB419" s="27"/>
      <c r="AF419" s="27"/>
      <c r="AG419" s="278"/>
      <c r="AH419" s="27"/>
    </row>
    <row r="420" spans="4:34" hidden="1" x14ac:dyDescent="0.35">
      <c r="D420" s="27"/>
      <c r="E420" s="27"/>
      <c r="N420" s="27"/>
      <c r="O420" s="27"/>
      <c r="P420" s="27"/>
      <c r="Z420" s="27"/>
      <c r="AA420" s="27"/>
      <c r="AB420" s="27"/>
      <c r="AF420" s="27"/>
      <c r="AG420" s="278"/>
      <c r="AH420" s="27"/>
    </row>
    <row r="421" spans="4:34" hidden="1" x14ac:dyDescent="0.35">
      <c r="D421" s="27"/>
      <c r="E421" s="27"/>
      <c r="N421" s="27"/>
      <c r="O421" s="27"/>
      <c r="P421" s="27"/>
      <c r="Z421" s="27"/>
      <c r="AA421" s="27"/>
      <c r="AB421" s="27"/>
      <c r="AF421" s="27"/>
      <c r="AG421" s="278"/>
      <c r="AH421" s="27"/>
    </row>
    <row r="422" spans="4:34" hidden="1" x14ac:dyDescent="0.35">
      <c r="D422" s="27"/>
      <c r="E422" s="27"/>
      <c r="N422" s="27"/>
      <c r="O422" s="27"/>
      <c r="P422" s="27"/>
      <c r="Z422" s="27"/>
      <c r="AA422" s="27"/>
      <c r="AB422" s="27"/>
      <c r="AF422" s="27"/>
      <c r="AG422" s="278"/>
      <c r="AH422" s="27"/>
    </row>
    <row r="423" spans="4:34" hidden="1" x14ac:dyDescent="0.35">
      <c r="D423" s="27"/>
      <c r="E423" s="27"/>
      <c r="N423" s="27"/>
      <c r="O423" s="27"/>
      <c r="P423" s="27"/>
      <c r="Z423" s="27"/>
      <c r="AA423" s="27"/>
      <c r="AB423" s="27"/>
      <c r="AF423" s="27"/>
      <c r="AG423" s="278"/>
      <c r="AH423" s="27"/>
    </row>
    <row r="424" spans="4:34" hidden="1" x14ac:dyDescent="0.35">
      <c r="D424" s="27"/>
      <c r="E424" s="27"/>
      <c r="N424" s="27"/>
      <c r="O424" s="27"/>
      <c r="P424" s="27"/>
      <c r="Z424" s="27"/>
      <c r="AA424" s="27"/>
      <c r="AB424" s="27"/>
      <c r="AF424" s="27"/>
      <c r="AG424" s="278"/>
      <c r="AH424" s="27"/>
    </row>
    <row r="425" spans="4:34" hidden="1" x14ac:dyDescent="0.35">
      <c r="D425" s="27"/>
      <c r="E425" s="27"/>
      <c r="N425" s="27"/>
      <c r="O425" s="27"/>
      <c r="P425" s="27"/>
      <c r="Z425" s="27"/>
      <c r="AA425" s="27"/>
      <c r="AB425" s="27"/>
      <c r="AF425" s="27"/>
      <c r="AG425" s="278"/>
      <c r="AH425" s="27"/>
    </row>
    <row r="426" spans="4:34" hidden="1" x14ac:dyDescent="0.35">
      <c r="D426" s="27"/>
      <c r="E426" s="27"/>
      <c r="N426" s="27"/>
      <c r="O426" s="27"/>
      <c r="P426" s="27"/>
      <c r="Z426" s="27"/>
      <c r="AA426" s="27"/>
      <c r="AB426" s="27"/>
      <c r="AF426" s="27"/>
      <c r="AG426" s="278"/>
      <c r="AH426" s="27"/>
    </row>
    <row r="427" spans="4:34" hidden="1" x14ac:dyDescent="0.35">
      <c r="D427" s="27"/>
      <c r="E427" s="27"/>
      <c r="N427" s="27"/>
      <c r="O427" s="27"/>
      <c r="P427" s="27"/>
      <c r="Z427" s="27"/>
      <c r="AA427" s="27"/>
      <c r="AB427" s="27"/>
      <c r="AF427" s="27"/>
      <c r="AG427" s="278"/>
      <c r="AH427" s="27"/>
    </row>
    <row r="428" spans="4:34" hidden="1" x14ac:dyDescent="0.35">
      <c r="D428" s="27"/>
      <c r="E428" s="27"/>
      <c r="N428" s="27"/>
      <c r="O428" s="27"/>
      <c r="P428" s="27"/>
      <c r="Z428" s="27"/>
      <c r="AA428" s="27"/>
      <c r="AB428" s="27"/>
      <c r="AF428" s="27"/>
      <c r="AG428" s="278"/>
      <c r="AH428" s="27"/>
    </row>
    <row r="429" spans="4:34" hidden="1" x14ac:dyDescent="0.35">
      <c r="D429" s="27"/>
      <c r="E429" s="27"/>
      <c r="N429" s="27"/>
      <c r="O429" s="27"/>
      <c r="P429" s="27"/>
      <c r="Z429" s="27"/>
      <c r="AA429" s="27"/>
      <c r="AB429" s="27"/>
      <c r="AF429" s="27"/>
      <c r="AG429" s="278"/>
      <c r="AH429" s="27"/>
    </row>
    <row r="430" spans="4:34" hidden="1" x14ac:dyDescent="0.35">
      <c r="D430" s="27"/>
      <c r="E430" s="27"/>
      <c r="N430" s="27"/>
      <c r="O430" s="27"/>
      <c r="P430" s="27"/>
      <c r="Z430" s="27"/>
      <c r="AA430" s="27"/>
      <c r="AB430" s="27"/>
      <c r="AF430" s="27"/>
      <c r="AG430" s="278"/>
      <c r="AH430" s="27"/>
    </row>
    <row r="431" spans="4:34" hidden="1" x14ac:dyDescent="0.35">
      <c r="D431" s="27"/>
      <c r="E431" s="27"/>
      <c r="N431" s="27"/>
      <c r="O431" s="27"/>
      <c r="P431" s="27"/>
      <c r="Z431" s="27"/>
      <c r="AA431" s="27"/>
      <c r="AB431" s="27"/>
      <c r="AF431" s="27"/>
      <c r="AG431" s="278"/>
      <c r="AH431" s="27"/>
    </row>
    <row r="432" spans="4:34" hidden="1" x14ac:dyDescent="0.35">
      <c r="D432" s="27"/>
      <c r="E432" s="27"/>
      <c r="N432" s="27"/>
      <c r="O432" s="27"/>
      <c r="P432" s="27"/>
      <c r="Z432" s="27"/>
      <c r="AA432" s="27"/>
      <c r="AB432" s="27"/>
      <c r="AF432" s="27"/>
      <c r="AG432" s="278"/>
      <c r="AH432" s="27"/>
    </row>
    <row r="433" spans="4:34" hidden="1" x14ac:dyDescent="0.35">
      <c r="D433" s="27"/>
      <c r="E433" s="27"/>
      <c r="N433" s="27"/>
      <c r="O433" s="27"/>
      <c r="P433" s="27"/>
      <c r="Z433" s="27"/>
      <c r="AA433" s="27"/>
      <c r="AB433" s="27"/>
      <c r="AF433" s="27"/>
      <c r="AG433" s="278"/>
      <c r="AH433" s="27"/>
    </row>
    <row r="434" spans="4:34" hidden="1" x14ac:dyDescent="0.35">
      <c r="D434" s="27"/>
      <c r="E434" s="27"/>
      <c r="N434" s="27"/>
      <c r="O434" s="27"/>
      <c r="P434" s="27"/>
      <c r="Z434" s="27"/>
      <c r="AA434" s="27"/>
      <c r="AB434" s="27"/>
      <c r="AF434" s="27"/>
      <c r="AG434" s="278"/>
      <c r="AH434" s="27"/>
    </row>
    <row r="435" spans="4:34" hidden="1" x14ac:dyDescent="0.35">
      <c r="D435" s="27"/>
      <c r="E435" s="27"/>
      <c r="N435" s="27"/>
      <c r="O435" s="27"/>
      <c r="P435" s="27"/>
      <c r="Z435" s="27"/>
      <c r="AA435" s="27"/>
      <c r="AB435" s="27"/>
      <c r="AF435" s="27"/>
      <c r="AG435" s="278"/>
      <c r="AH435" s="27"/>
    </row>
    <row r="436" spans="4:34" hidden="1" x14ac:dyDescent="0.35">
      <c r="D436" s="27"/>
      <c r="E436" s="27"/>
      <c r="N436" s="27"/>
      <c r="O436" s="27"/>
      <c r="P436" s="27"/>
      <c r="Z436" s="27"/>
      <c r="AA436" s="27"/>
      <c r="AB436" s="27"/>
      <c r="AF436" s="27"/>
      <c r="AG436" s="278"/>
      <c r="AH436" s="27"/>
    </row>
    <row r="437" spans="4:34" hidden="1" x14ac:dyDescent="0.35">
      <c r="D437" s="27"/>
      <c r="E437" s="27"/>
      <c r="N437" s="27"/>
      <c r="O437" s="27"/>
      <c r="P437" s="27"/>
      <c r="Z437" s="27"/>
      <c r="AA437" s="27"/>
      <c r="AB437" s="27"/>
      <c r="AF437" s="27"/>
      <c r="AG437" s="278"/>
      <c r="AH437" s="27"/>
    </row>
    <row r="438" spans="4:34" hidden="1" x14ac:dyDescent="0.35">
      <c r="D438" s="27"/>
      <c r="E438" s="27"/>
      <c r="N438" s="27"/>
      <c r="O438" s="27"/>
      <c r="P438" s="27"/>
      <c r="Z438" s="27"/>
      <c r="AA438" s="27"/>
      <c r="AB438" s="27"/>
      <c r="AF438" s="27"/>
      <c r="AG438" s="278"/>
      <c r="AH438" s="27"/>
    </row>
    <row r="439" spans="4:34" hidden="1" x14ac:dyDescent="0.35">
      <c r="D439" s="27"/>
      <c r="E439" s="27"/>
      <c r="N439" s="27"/>
      <c r="O439" s="27"/>
      <c r="P439" s="27"/>
      <c r="Z439" s="27"/>
      <c r="AA439" s="27"/>
      <c r="AB439" s="27"/>
      <c r="AF439" s="27"/>
      <c r="AG439" s="278"/>
      <c r="AH439" s="27"/>
    </row>
    <row r="440" spans="4:34" hidden="1" x14ac:dyDescent="0.35">
      <c r="D440" s="27"/>
      <c r="E440" s="27"/>
      <c r="N440" s="27"/>
      <c r="O440" s="27"/>
      <c r="P440" s="27"/>
      <c r="Z440" s="27"/>
      <c r="AA440" s="27"/>
      <c r="AB440" s="27"/>
      <c r="AF440" s="27"/>
      <c r="AG440" s="278"/>
      <c r="AH440" s="27"/>
    </row>
    <row r="441" spans="4:34" hidden="1" x14ac:dyDescent="0.35">
      <c r="D441" s="27"/>
      <c r="E441" s="27"/>
      <c r="N441" s="27"/>
      <c r="O441" s="27"/>
      <c r="P441" s="27"/>
      <c r="Z441" s="27"/>
      <c r="AA441" s="27"/>
      <c r="AB441" s="27"/>
      <c r="AF441" s="27"/>
      <c r="AG441" s="278"/>
      <c r="AH441" s="27"/>
    </row>
    <row r="442" spans="4:34" hidden="1" x14ac:dyDescent="0.35">
      <c r="D442" s="27"/>
      <c r="E442" s="27"/>
      <c r="N442" s="27"/>
      <c r="O442" s="27"/>
      <c r="P442" s="27"/>
      <c r="Z442" s="27"/>
      <c r="AA442" s="27"/>
      <c r="AB442" s="27"/>
      <c r="AF442" s="27"/>
      <c r="AG442" s="278"/>
      <c r="AH442" s="27"/>
    </row>
    <row r="443" spans="4:34" hidden="1" x14ac:dyDescent="0.35">
      <c r="D443" s="27"/>
      <c r="E443" s="27"/>
      <c r="N443" s="27"/>
      <c r="O443" s="27"/>
      <c r="P443" s="27"/>
      <c r="Z443" s="27"/>
      <c r="AA443" s="27"/>
      <c r="AB443" s="27"/>
      <c r="AF443" s="27"/>
      <c r="AG443" s="278"/>
      <c r="AH443" s="27"/>
    </row>
    <row r="444" spans="4:34" hidden="1" x14ac:dyDescent="0.35">
      <c r="D444" s="27"/>
      <c r="E444" s="27"/>
      <c r="N444" s="27"/>
      <c r="O444" s="27"/>
      <c r="P444" s="27"/>
      <c r="Z444" s="27"/>
      <c r="AA444" s="27"/>
      <c r="AB444" s="27"/>
      <c r="AF444" s="27"/>
      <c r="AG444" s="278"/>
      <c r="AH444" s="27"/>
    </row>
    <row r="445" spans="4:34" hidden="1" x14ac:dyDescent="0.35">
      <c r="D445" s="27"/>
      <c r="E445" s="27"/>
      <c r="N445" s="27"/>
      <c r="O445" s="27"/>
      <c r="P445" s="27"/>
      <c r="Z445" s="27"/>
      <c r="AA445" s="27"/>
      <c r="AB445" s="27"/>
      <c r="AF445" s="27"/>
      <c r="AG445" s="278"/>
      <c r="AH445" s="27"/>
    </row>
    <row r="446" spans="4:34" hidden="1" x14ac:dyDescent="0.35">
      <c r="D446" s="27"/>
      <c r="E446" s="27"/>
      <c r="N446" s="27"/>
      <c r="O446" s="27"/>
      <c r="P446" s="27"/>
      <c r="Z446" s="27"/>
      <c r="AA446" s="27"/>
      <c r="AB446" s="27"/>
      <c r="AF446" s="27"/>
      <c r="AG446" s="278"/>
      <c r="AH446" s="27"/>
    </row>
    <row r="447" spans="4:34" hidden="1" x14ac:dyDescent="0.35">
      <c r="D447" s="27"/>
      <c r="E447" s="27"/>
      <c r="N447" s="27"/>
      <c r="O447" s="27"/>
      <c r="P447" s="27"/>
      <c r="Z447" s="27"/>
      <c r="AA447" s="27"/>
      <c r="AB447" s="27"/>
      <c r="AF447" s="27"/>
      <c r="AG447" s="278"/>
      <c r="AH447" s="27"/>
    </row>
    <row r="448" spans="4:34" hidden="1" x14ac:dyDescent="0.35">
      <c r="D448" s="27"/>
      <c r="E448" s="27"/>
      <c r="N448" s="27"/>
      <c r="O448" s="27"/>
      <c r="P448" s="27"/>
      <c r="Z448" s="27"/>
      <c r="AA448" s="27"/>
      <c r="AB448" s="27"/>
      <c r="AF448" s="27"/>
      <c r="AG448" s="278"/>
      <c r="AH448" s="27"/>
    </row>
    <row r="449" spans="4:34" hidden="1" x14ac:dyDescent="0.35">
      <c r="D449" s="27"/>
      <c r="E449" s="27"/>
      <c r="N449" s="27"/>
      <c r="O449" s="27"/>
      <c r="P449" s="27"/>
      <c r="Z449" s="27"/>
      <c r="AA449" s="27"/>
      <c r="AB449" s="27"/>
      <c r="AF449" s="27"/>
      <c r="AG449" s="278"/>
      <c r="AH449" s="27"/>
    </row>
    <row r="450" spans="4:34" hidden="1" x14ac:dyDescent="0.35">
      <c r="D450" s="27"/>
      <c r="E450" s="27"/>
      <c r="N450" s="27"/>
      <c r="O450" s="27"/>
      <c r="P450" s="27"/>
      <c r="Z450" s="27"/>
      <c r="AA450" s="27"/>
      <c r="AB450" s="27"/>
      <c r="AF450" s="27"/>
      <c r="AG450" s="278"/>
      <c r="AH450" s="27"/>
    </row>
    <row r="451" spans="4:34" hidden="1" x14ac:dyDescent="0.35">
      <c r="D451" s="27"/>
      <c r="E451" s="27"/>
      <c r="N451" s="27"/>
      <c r="O451" s="27"/>
      <c r="P451" s="27"/>
      <c r="Z451" s="27"/>
      <c r="AA451" s="27"/>
      <c r="AB451" s="27"/>
      <c r="AF451" s="27"/>
      <c r="AG451" s="278"/>
      <c r="AH451" s="27"/>
    </row>
    <row r="452" spans="4:34" hidden="1" x14ac:dyDescent="0.35">
      <c r="D452" s="27"/>
      <c r="E452" s="27"/>
      <c r="N452" s="27"/>
      <c r="O452" s="27"/>
      <c r="P452" s="27"/>
      <c r="Z452" s="27"/>
      <c r="AA452" s="27"/>
      <c r="AB452" s="27"/>
      <c r="AF452" s="27"/>
      <c r="AG452" s="278"/>
      <c r="AH452" s="27"/>
    </row>
    <row r="453" spans="4:34" hidden="1" x14ac:dyDescent="0.35">
      <c r="D453" s="27"/>
      <c r="E453" s="27"/>
      <c r="N453" s="27"/>
      <c r="O453" s="27"/>
      <c r="P453" s="27"/>
      <c r="Z453" s="27"/>
      <c r="AA453" s="27"/>
      <c r="AB453" s="27"/>
      <c r="AF453" s="27"/>
      <c r="AG453" s="278"/>
      <c r="AH453" s="27"/>
    </row>
    <row r="454" spans="4:34" hidden="1" x14ac:dyDescent="0.35">
      <c r="D454" s="27"/>
      <c r="E454" s="27"/>
      <c r="N454" s="27"/>
      <c r="O454" s="27"/>
      <c r="P454" s="27"/>
      <c r="Z454" s="27"/>
      <c r="AA454" s="27"/>
      <c r="AB454" s="27"/>
      <c r="AF454" s="27"/>
      <c r="AG454" s="278"/>
      <c r="AH454" s="27"/>
    </row>
    <row r="455" spans="4:34" hidden="1" x14ac:dyDescent="0.35">
      <c r="D455" s="27"/>
      <c r="E455" s="27"/>
      <c r="N455" s="27"/>
      <c r="O455" s="27"/>
      <c r="P455" s="27"/>
      <c r="Z455" s="27"/>
      <c r="AA455" s="27"/>
      <c r="AB455" s="27"/>
      <c r="AF455" s="27"/>
      <c r="AG455" s="278"/>
      <c r="AH455" s="27"/>
    </row>
    <row r="456" spans="4:34" hidden="1" x14ac:dyDescent="0.35">
      <c r="D456" s="27"/>
      <c r="E456" s="27"/>
      <c r="N456" s="27"/>
      <c r="O456" s="27"/>
      <c r="P456" s="27"/>
      <c r="Z456" s="27"/>
      <c r="AA456" s="27"/>
      <c r="AB456" s="27"/>
      <c r="AF456" s="27"/>
      <c r="AG456" s="278"/>
      <c r="AH456" s="27"/>
    </row>
    <row r="457" spans="4:34" hidden="1" x14ac:dyDescent="0.35">
      <c r="D457" s="27"/>
      <c r="E457" s="27"/>
      <c r="N457" s="27"/>
      <c r="O457" s="27"/>
      <c r="P457" s="27"/>
      <c r="Z457" s="27"/>
      <c r="AA457" s="27"/>
      <c r="AB457" s="27"/>
      <c r="AF457" s="27"/>
      <c r="AG457" s="278"/>
      <c r="AH457" s="27"/>
    </row>
    <row r="458" spans="4:34" hidden="1" x14ac:dyDescent="0.35">
      <c r="D458" s="27"/>
      <c r="E458" s="27"/>
      <c r="N458" s="27"/>
      <c r="O458" s="27"/>
      <c r="P458" s="27"/>
      <c r="Z458" s="27"/>
      <c r="AA458" s="27"/>
      <c r="AB458" s="27"/>
      <c r="AF458" s="27"/>
      <c r="AG458" s="278"/>
      <c r="AH458" s="27"/>
    </row>
    <row r="459" spans="4:34" hidden="1" x14ac:dyDescent="0.35">
      <c r="D459" s="27"/>
      <c r="E459" s="27"/>
      <c r="N459" s="27"/>
      <c r="O459" s="27"/>
      <c r="P459" s="27"/>
      <c r="Z459" s="27"/>
      <c r="AA459" s="27"/>
      <c r="AB459" s="27"/>
      <c r="AF459" s="27"/>
      <c r="AG459" s="278"/>
      <c r="AH459" s="27"/>
    </row>
    <row r="460" spans="4:34" hidden="1" x14ac:dyDescent="0.35">
      <c r="D460" s="27"/>
      <c r="E460" s="27"/>
      <c r="N460" s="27"/>
      <c r="O460" s="27"/>
      <c r="P460" s="27"/>
      <c r="Z460" s="27"/>
      <c r="AA460" s="27"/>
      <c r="AB460" s="27"/>
      <c r="AF460" s="27"/>
      <c r="AG460" s="278"/>
      <c r="AH460" s="27"/>
    </row>
    <row r="461" spans="4:34" hidden="1" x14ac:dyDescent="0.35">
      <c r="D461" s="27"/>
      <c r="E461" s="27"/>
      <c r="N461" s="27"/>
      <c r="O461" s="27"/>
      <c r="P461" s="27"/>
      <c r="Z461" s="27"/>
      <c r="AA461" s="27"/>
      <c r="AB461" s="27"/>
      <c r="AF461" s="27"/>
      <c r="AG461" s="278"/>
      <c r="AH461" s="27"/>
    </row>
    <row r="462" spans="4:34" hidden="1" x14ac:dyDescent="0.35">
      <c r="D462" s="27"/>
      <c r="E462" s="27"/>
      <c r="N462" s="27"/>
      <c r="O462" s="27"/>
      <c r="P462" s="27"/>
      <c r="Z462" s="27"/>
      <c r="AA462" s="27"/>
      <c r="AB462" s="27"/>
      <c r="AF462" s="27"/>
      <c r="AG462" s="278"/>
      <c r="AH462" s="27"/>
    </row>
    <row r="463" spans="4:34" hidden="1" x14ac:dyDescent="0.35">
      <c r="D463" s="27"/>
      <c r="E463" s="27"/>
      <c r="N463" s="27"/>
      <c r="O463" s="27"/>
      <c r="P463" s="27"/>
      <c r="Z463" s="27"/>
      <c r="AA463" s="27"/>
      <c r="AB463" s="27"/>
      <c r="AF463" s="27"/>
      <c r="AG463" s="278"/>
      <c r="AH463" s="27"/>
    </row>
    <row r="464" spans="4:34" hidden="1" x14ac:dyDescent="0.35">
      <c r="D464" s="27"/>
      <c r="E464" s="27"/>
      <c r="N464" s="27"/>
      <c r="O464" s="27"/>
      <c r="P464" s="27"/>
      <c r="Z464" s="27"/>
      <c r="AA464" s="27"/>
      <c r="AB464" s="27"/>
      <c r="AF464" s="27"/>
      <c r="AG464" s="278"/>
      <c r="AH464" s="27"/>
    </row>
    <row r="465" spans="4:34" hidden="1" x14ac:dyDescent="0.35">
      <c r="D465" s="27"/>
      <c r="E465" s="27"/>
      <c r="N465" s="27"/>
      <c r="O465" s="27"/>
      <c r="P465" s="27"/>
      <c r="Z465" s="27"/>
      <c r="AA465" s="27"/>
      <c r="AB465" s="27"/>
      <c r="AF465" s="27"/>
      <c r="AG465" s="278"/>
      <c r="AH465" s="27"/>
    </row>
    <row r="466" spans="4:34" hidden="1" x14ac:dyDescent="0.35">
      <c r="D466" s="27"/>
      <c r="E466" s="27"/>
      <c r="N466" s="27"/>
      <c r="O466" s="27"/>
      <c r="P466" s="27"/>
      <c r="Z466" s="27"/>
      <c r="AA466" s="27"/>
      <c r="AB466" s="27"/>
      <c r="AF466" s="27"/>
      <c r="AG466" s="278"/>
      <c r="AH466" s="27"/>
    </row>
    <row r="467" spans="4:34" hidden="1" x14ac:dyDescent="0.35">
      <c r="D467" s="27"/>
      <c r="E467" s="27"/>
      <c r="N467" s="27"/>
      <c r="O467" s="27"/>
      <c r="P467" s="27"/>
      <c r="Z467" s="27"/>
      <c r="AA467" s="27"/>
      <c r="AB467" s="27"/>
      <c r="AF467" s="27"/>
      <c r="AG467" s="278"/>
      <c r="AH467" s="27"/>
    </row>
    <row r="468" spans="4:34" hidden="1" x14ac:dyDescent="0.35">
      <c r="D468" s="27"/>
      <c r="E468" s="27"/>
      <c r="N468" s="27"/>
      <c r="O468" s="27"/>
      <c r="P468" s="27"/>
      <c r="Z468" s="27"/>
      <c r="AA468" s="27"/>
      <c r="AB468" s="27"/>
      <c r="AF468" s="27"/>
      <c r="AG468" s="278"/>
      <c r="AH468" s="27"/>
    </row>
    <row r="469" spans="4:34" hidden="1" x14ac:dyDescent="0.35">
      <c r="D469" s="27"/>
      <c r="E469" s="27"/>
      <c r="N469" s="27"/>
      <c r="O469" s="27"/>
      <c r="P469" s="27"/>
      <c r="Z469" s="27"/>
      <c r="AA469" s="27"/>
      <c r="AB469" s="27"/>
      <c r="AF469" s="27"/>
      <c r="AG469" s="278"/>
      <c r="AH469" s="27"/>
    </row>
    <row r="470" spans="4:34" hidden="1" x14ac:dyDescent="0.35">
      <c r="D470" s="27"/>
      <c r="E470" s="27"/>
      <c r="N470" s="27"/>
      <c r="O470" s="27"/>
      <c r="P470" s="27"/>
      <c r="Z470" s="27"/>
      <c r="AA470" s="27"/>
      <c r="AB470" s="27"/>
      <c r="AF470" s="27"/>
      <c r="AG470" s="278"/>
      <c r="AH470" s="27"/>
    </row>
    <row r="471" spans="4:34" hidden="1" x14ac:dyDescent="0.35">
      <c r="D471" s="27"/>
      <c r="E471" s="27"/>
      <c r="N471" s="27"/>
      <c r="O471" s="27"/>
      <c r="P471" s="27"/>
      <c r="Z471" s="27"/>
      <c r="AA471" s="27"/>
      <c r="AB471" s="27"/>
      <c r="AF471" s="27"/>
      <c r="AG471" s="278"/>
      <c r="AH471" s="27"/>
    </row>
    <row r="472" spans="4:34" hidden="1" x14ac:dyDescent="0.35">
      <c r="D472" s="27"/>
      <c r="E472" s="27"/>
      <c r="N472" s="27"/>
      <c r="O472" s="27"/>
      <c r="P472" s="27"/>
      <c r="Z472" s="27"/>
      <c r="AA472" s="27"/>
      <c r="AB472" s="27"/>
      <c r="AF472" s="27"/>
      <c r="AG472" s="278"/>
      <c r="AH472" s="27"/>
    </row>
    <row r="473" spans="4:34" hidden="1" x14ac:dyDescent="0.35">
      <c r="D473" s="27"/>
      <c r="E473" s="27"/>
      <c r="N473" s="27"/>
      <c r="O473" s="27"/>
      <c r="P473" s="27"/>
      <c r="Z473" s="27"/>
      <c r="AA473" s="27"/>
      <c r="AB473" s="27"/>
      <c r="AF473" s="27"/>
      <c r="AG473" s="278"/>
      <c r="AH473" s="27"/>
    </row>
    <row r="474" spans="4:34" hidden="1" x14ac:dyDescent="0.35">
      <c r="D474" s="27"/>
      <c r="E474" s="27"/>
      <c r="N474" s="27"/>
      <c r="O474" s="27"/>
      <c r="P474" s="27"/>
      <c r="Z474" s="27"/>
      <c r="AA474" s="27"/>
      <c r="AB474" s="27"/>
      <c r="AF474" s="27"/>
      <c r="AG474" s="278"/>
      <c r="AH474" s="27"/>
    </row>
    <row r="475" spans="4:34" hidden="1" x14ac:dyDescent="0.35">
      <c r="D475" s="27"/>
      <c r="E475" s="27"/>
      <c r="N475" s="27"/>
      <c r="O475" s="27"/>
      <c r="P475" s="27"/>
      <c r="Z475" s="27"/>
      <c r="AA475" s="27"/>
      <c r="AB475" s="27"/>
      <c r="AF475" s="27"/>
      <c r="AG475" s="278"/>
      <c r="AH475" s="27"/>
    </row>
    <row r="476" spans="4:34" hidden="1" x14ac:dyDescent="0.35">
      <c r="D476" s="27"/>
      <c r="E476" s="27"/>
      <c r="N476" s="27"/>
      <c r="O476" s="27"/>
      <c r="P476" s="27"/>
      <c r="Z476" s="27"/>
      <c r="AA476" s="27"/>
      <c r="AB476" s="27"/>
      <c r="AF476" s="27"/>
      <c r="AG476" s="278"/>
      <c r="AH476" s="27"/>
    </row>
    <row r="477" spans="4:34" hidden="1" x14ac:dyDescent="0.35">
      <c r="D477" s="27"/>
      <c r="E477" s="27"/>
      <c r="N477" s="27"/>
      <c r="O477" s="27"/>
      <c r="P477" s="27"/>
      <c r="Z477" s="27"/>
      <c r="AA477" s="27"/>
      <c r="AB477" s="27"/>
      <c r="AF477" s="27"/>
      <c r="AG477" s="278"/>
      <c r="AH477" s="27"/>
    </row>
    <row r="478" spans="4:34" hidden="1" x14ac:dyDescent="0.35">
      <c r="D478" s="27"/>
      <c r="E478" s="27"/>
      <c r="N478" s="27"/>
      <c r="O478" s="27"/>
      <c r="P478" s="27"/>
      <c r="Z478" s="27"/>
      <c r="AA478" s="27"/>
      <c r="AB478" s="27"/>
      <c r="AF478" s="27"/>
      <c r="AG478" s="278"/>
      <c r="AH478" s="27"/>
    </row>
    <row r="479" spans="4:34" hidden="1" x14ac:dyDescent="0.35">
      <c r="D479" s="27"/>
      <c r="E479" s="27"/>
      <c r="N479" s="27"/>
      <c r="O479" s="27"/>
      <c r="P479" s="27"/>
      <c r="Z479" s="27"/>
      <c r="AA479" s="27"/>
      <c r="AB479" s="27"/>
      <c r="AF479" s="27"/>
      <c r="AG479" s="278"/>
      <c r="AH479" s="27"/>
    </row>
    <row r="480" spans="4:34" hidden="1" x14ac:dyDescent="0.35">
      <c r="D480" s="27"/>
      <c r="E480" s="27"/>
      <c r="N480" s="27"/>
      <c r="O480" s="27"/>
      <c r="P480" s="27"/>
      <c r="Z480" s="27"/>
      <c r="AA480" s="27"/>
      <c r="AB480" s="27"/>
      <c r="AF480" s="27"/>
      <c r="AG480" s="278"/>
      <c r="AH480" s="27"/>
    </row>
    <row r="481" spans="4:34" hidden="1" x14ac:dyDescent="0.35">
      <c r="D481" s="27"/>
      <c r="E481" s="27"/>
      <c r="N481" s="27"/>
      <c r="O481" s="27"/>
      <c r="P481" s="27"/>
      <c r="Z481" s="27"/>
      <c r="AA481" s="27"/>
      <c r="AB481" s="27"/>
      <c r="AF481" s="27"/>
      <c r="AG481" s="278"/>
      <c r="AH481" s="27"/>
    </row>
    <row r="482" spans="4:34" hidden="1" x14ac:dyDescent="0.35">
      <c r="D482" s="27"/>
      <c r="E482" s="27"/>
      <c r="N482" s="27"/>
      <c r="O482" s="27"/>
      <c r="P482" s="27"/>
      <c r="Z482" s="27"/>
      <c r="AA482" s="27"/>
      <c r="AB482" s="27"/>
      <c r="AF482" s="27"/>
      <c r="AG482" s="278"/>
      <c r="AH482" s="27"/>
    </row>
    <row r="483" spans="4:34" hidden="1" x14ac:dyDescent="0.35">
      <c r="D483" s="27"/>
      <c r="E483" s="27"/>
      <c r="N483" s="27"/>
      <c r="O483" s="27"/>
      <c r="P483" s="27"/>
      <c r="Z483" s="27"/>
      <c r="AA483" s="27"/>
      <c r="AB483" s="27"/>
      <c r="AF483" s="27"/>
      <c r="AG483" s="278"/>
      <c r="AH483" s="27"/>
    </row>
    <row r="484" spans="4:34" hidden="1" x14ac:dyDescent="0.35">
      <c r="D484" s="27"/>
      <c r="E484" s="27"/>
      <c r="N484" s="27"/>
      <c r="O484" s="27"/>
      <c r="P484" s="27"/>
      <c r="Z484" s="27"/>
      <c r="AA484" s="27"/>
      <c r="AB484" s="27"/>
      <c r="AF484" s="27"/>
      <c r="AG484" s="278"/>
      <c r="AH484" s="27"/>
    </row>
    <row r="485" spans="4:34" hidden="1" x14ac:dyDescent="0.35">
      <c r="D485" s="27"/>
      <c r="E485" s="27"/>
      <c r="N485" s="27"/>
      <c r="O485" s="27"/>
      <c r="P485" s="27"/>
      <c r="Z485" s="27"/>
      <c r="AA485" s="27"/>
      <c r="AB485" s="27"/>
      <c r="AF485" s="27"/>
      <c r="AG485" s="278"/>
      <c r="AH485" s="27"/>
    </row>
    <row r="486" spans="4:34" hidden="1" x14ac:dyDescent="0.35">
      <c r="D486" s="27"/>
      <c r="E486" s="27"/>
      <c r="N486" s="27"/>
      <c r="O486" s="27"/>
      <c r="P486" s="27"/>
      <c r="Z486" s="27"/>
      <c r="AA486" s="27"/>
      <c r="AB486" s="27"/>
      <c r="AF486" s="27"/>
      <c r="AG486" s="278"/>
      <c r="AH486" s="27"/>
    </row>
    <row r="487" spans="4:34" hidden="1" x14ac:dyDescent="0.35">
      <c r="D487" s="27"/>
      <c r="E487" s="27"/>
      <c r="N487" s="27"/>
      <c r="O487" s="27"/>
      <c r="P487" s="27"/>
      <c r="Z487" s="27"/>
      <c r="AA487" s="27"/>
      <c r="AB487" s="27"/>
      <c r="AF487" s="27"/>
      <c r="AG487" s="278"/>
      <c r="AH487" s="27"/>
    </row>
    <row r="488" spans="4:34" hidden="1" x14ac:dyDescent="0.35">
      <c r="D488" s="27"/>
      <c r="E488" s="27"/>
      <c r="N488" s="27"/>
      <c r="O488" s="27"/>
      <c r="P488" s="27"/>
      <c r="Z488" s="27"/>
      <c r="AA488" s="27"/>
      <c r="AB488" s="27"/>
      <c r="AF488" s="27"/>
      <c r="AG488" s="278"/>
      <c r="AH488" s="27"/>
    </row>
    <row r="489" spans="4:34" hidden="1" x14ac:dyDescent="0.35">
      <c r="D489" s="27"/>
      <c r="E489" s="27"/>
      <c r="N489" s="27"/>
      <c r="O489" s="27"/>
      <c r="P489" s="27"/>
      <c r="Z489" s="27"/>
      <c r="AA489" s="27"/>
      <c r="AB489" s="27"/>
      <c r="AF489" s="27"/>
      <c r="AG489" s="278"/>
      <c r="AH489" s="27"/>
    </row>
    <row r="490" spans="4:34" hidden="1" x14ac:dyDescent="0.35">
      <c r="D490" s="27"/>
      <c r="E490" s="27"/>
      <c r="N490" s="27"/>
      <c r="O490" s="27"/>
      <c r="P490" s="27"/>
      <c r="Z490" s="27"/>
      <c r="AA490" s="27"/>
      <c r="AB490" s="27"/>
      <c r="AF490" s="27"/>
      <c r="AG490" s="278"/>
      <c r="AH490" s="27"/>
    </row>
    <row r="491" spans="4:34" hidden="1" x14ac:dyDescent="0.35">
      <c r="D491" s="27"/>
      <c r="E491" s="27"/>
      <c r="N491" s="27"/>
      <c r="O491" s="27"/>
      <c r="P491" s="27"/>
      <c r="Z491" s="27"/>
      <c r="AA491" s="27"/>
      <c r="AB491" s="27"/>
      <c r="AF491" s="27"/>
      <c r="AG491" s="278"/>
      <c r="AH491" s="27"/>
    </row>
    <row r="492" spans="4:34" hidden="1" x14ac:dyDescent="0.35">
      <c r="D492" s="27"/>
      <c r="E492" s="27"/>
      <c r="N492" s="27"/>
      <c r="O492" s="27"/>
      <c r="P492" s="27"/>
      <c r="Z492" s="27"/>
      <c r="AA492" s="27"/>
      <c r="AB492" s="27"/>
      <c r="AF492" s="27"/>
      <c r="AG492" s="278"/>
      <c r="AH492" s="27"/>
    </row>
    <row r="493" spans="4:34" hidden="1" x14ac:dyDescent="0.35">
      <c r="D493" s="27"/>
      <c r="E493" s="27"/>
      <c r="N493" s="27"/>
      <c r="O493" s="27"/>
      <c r="P493" s="27"/>
      <c r="Z493" s="27"/>
      <c r="AA493" s="27"/>
      <c r="AB493" s="27"/>
      <c r="AF493" s="27"/>
      <c r="AG493" s="278"/>
      <c r="AH493" s="27"/>
    </row>
    <row r="494" spans="4:34" hidden="1" x14ac:dyDescent="0.35">
      <c r="D494" s="27"/>
      <c r="E494" s="27"/>
      <c r="N494" s="27"/>
      <c r="O494" s="27"/>
      <c r="P494" s="27"/>
      <c r="Z494" s="27"/>
      <c r="AA494" s="27"/>
      <c r="AB494" s="27"/>
      <c r="AF494" s="27"/>
      <c r="AG494" s="278"/>
      <c r="AH494" s="27"/>
    </row>
    <row r="495" spans="4:34" hidden="1" x14ac:dyDescent="0.35">
      <c r="D495" s="27"/>
      <c r="E495" s="27"/>
      <c r="N495" s="27"/>
      <c r="O495" s="27"/>
      <c r="P495" s="27"/>
      <c r="Z495" s="27"/>
      <c r="AA495" s="27"/>
      <c r="AB495" s="27"/>
      <c r="AF495" s="27"/>
      <c r="AG495" s="278"/>
      <c r="AH495" s="27"/>
    </row>
    <row r="496" spans="4:34" hidden="1" x14ac:dyDescent="0.35">
      <c r="D496" s="27"/>
      <c r="E496" s="27"/>
      <c r="N496" s="27"/>
      <c r="O496" s="27"/>
      <c r="P496" s="27"/>
      <c r="Z496" s="27"/>
      <c r="AA496" s="27"/>
      <c r="AB496" s="27"/>
      <c r="AF496" s="27"/>
      <c r="AG496" s="278"/>
      <c r="AH496" s="27"/>
    </row>
    <row r="497" spans="4:34" hidden="1" x14ac:dyDescent="0.35">
      <c r="D497" s="27"/>
      <c r="E497" s="27"/>
      <c r="N497" s="27"/>
      <c r="O497" s="27"/>
      <c r="P497" s="27"/>
      <c r="Z497" s="27"/>
      <c r="AA497" s="27"/>
      <c r="AB497" s="27"/>
      <c r="AF497" s="27"/>
      <c r="AG497" s="278"/>
      <c r="AH497" s="27"/>
    </row>
    <row r="498" spans="4:34" hidden="1" x14ac:dyDescent="0.35">
      <c r="D498" s="27"/>
      <c r="E498" s="27"/>
      <c r="N498" s="27"/>
      <c r="O498" s="27"/>
      <c r="P498" s="27"/>
      <c r="Z498" s="27"/>
      <c r="AA498" s="27"/>
      <c r="AB498" s="27"/>
      <c r="AF498" s="27"/>
      <c r="AG498" s="278"/>
      <c r="AH498" s="27"/>
    </row>
    <row r="499" spans="4:34" hidden="1" x14ac:dyDescent="0.35">
      <c r="D499" s="27"/>
      <c r="E499" s="27"/>
      <c r="N499" s="27"/>
      <c r="O499" s="27"/>
      <c r="P499" s="27"/>
      <c r="Z499" s="27"/>
      <c r="AA499" s="27"/>
      <c r="AB499" s="27"/>
      <c r="AF499" s="27"/>
      <c r="AG499" s="278"/>
      <c r="AH499" s="27"/>
    </row>
    <row r="500" spans="4:34" hidden="1" x14ac:dyDescent="0.35">
      <c r="D500" s="27"/>
      <c r="E500" s="27"/>
      <c r="N500" s="27"/>
      <c r="O500" s="27"/>
      <c r="P500" s="27"/>
      <c r="Z500" s="27"/>
      <c r="AA500" s="27"/>
      <c r="AB500" s="27"/>
      <c r="AF500" s="27"/>
      <c r="AG500" s="278"/>
      <c r="AH500" s="27"/>
    </row>
    <row r="501" spans="4:34" hidden="1" x14ac:dyDescent="0.35">
      <c r="D501" s="27"/>
      <c r="E501" s="27"/>
      <c r="N501" s="27"/>
      <c r="O501" s="27"/>
      <c r="P501" s="27"/>
      <c r="Z501" s="27"/>
      <c r="AA501" s="27"/>
      <c r="AB501" s="27"/>
      <c r="AF501" s="27"/>
      <c r="AG501" s="278"/>
      <c r="AH501" s="27"/>
    </row>
    <row r="502" spans="4:34" hidden="1" x14ac:dyDescent="0.35">
      <c r="D502" s="27"/>
      <c r="E502" s="27"/>
      <c r="N502" s="27"/>
      <c r="O502" s="27"/>
      <c r="P502" s="27"/>
      <c r="Z502" s="27"/>
      <c r="AA502" s="27"/>
      <c r="AB502" s="27"/>
      <c r="AF502" s="27"/>
      <c r="AG502" s="278"/>
      <c r="AH502" s="27"/>
    </row>
    <row r="503" spans="4:34" hidden="1" x14ac:dyDescent="0.35">
      <c r="D503" s="27"/>
      <c r="E503" s="27"/>
      <c r="N503" s="27"/>
      <c r="O503" s="27"/>
      <c r="P503" s="27"/>
      <c r="Z503" s="27"/>
      <c r="AA503" s="27"/>
      <c r="AB503" s="27"/>
      <c r="AF503" s="27"/>
      <c r="AG503" s="278"/>
      <c r="AH503" s="27"/>
    </row>
    <row r="504" spans="4:34" hidden="1" x14ac:dyDescent="0.35">
      <c r="D504" s="27"/>
      <c r="E504" s="27"/>
      <c r="N504" s="27"/>
      <c r="O504" s="27"/>
      <c r="P504" s="27"/>
      <c r="Z504" s="27"/>
      <c r="AA504" s="27"/>
      <c r="AB504" s="27"/>
      <c r="AF504" s="27"/>
      <c r="AG504" s="278"/>
      <c r="AH504" s="27"/>
    </row>
    <row r="505" spans="4:34" hidden="1" x14ac:dyDescent="0.35">
      <c r="D505" s="27"/>
      <c r="E505" s="27"/>
      <c r="N505" s="27"/>
      <c r="O505" s="27"/>
      <c r="P505" s="27"/>
      <c r="Z505" s="27"/>
      <c r="AA505" s="27"/>
      <c r="AB505" s="27"/>
      <c r="AF505" s="27"/>
      <c r="AG505" s="278"/>
      <c r="AH505" s="27"/>
    </row>
    <row r="506" spans="4:34" hidden="1" x14ac:dyDescent="0.35">
      <c r="D506" s="27"/>
      <c r="E506" s="27"/>
      <c r="N506" s="27"/>
      <c r="O506" s="27"/>
      <c r="P506" s="27"/>
      <c r="Z506" s="27"/>
      <c r="AA506" s="27"/>
      <c r="AB506" s="27"/>
      <c r="AF506" s="27"/>
      <c r="AG506" s="278"/>
      <c r="AH506" s="27"/>
    </row>
    <row r="507" spans="4:34" hidden="1" x14ac:dyDescent="0.35">
      <c r="D507" s="27"/>
      <c r="E507" s="27"/>
      <c r="N507" s="27"/>
      <c r="O507" s="27"/>
      <c r="P507" s="27"/>
      <c r="Z507" s="27"/>
      <c r="AA507" s="27"/>
      <c r="AB507" s="27"/>
      <c r="AF507" s="27"/>
      <c r="AG507" s="278"/>
      <c r="AH507" s="27"/>
    </row>
    <row r="508" spans="4:34" hidden="1" x14ac:dyDescent="0.35">
      <c r="D508" s="27"/>
      <c r="E508" s="27"/>
      <c r="N508" s="27"/>
      <c r="O508" s="27"/>
      <c r="P508" s="27"/>
      <c r="Z508" s="27"/>
      <c r="AA508" s="27"/>
      <c r="AB508" s="27"/>
      <c r="AF508" s="27"/>
      <c r="AG508" s="278"/>
      <c r="AH508" s="27"/>
    </row>
    <row r="509" spans="4:34" hidden="1" x14ac:dyDescent="0.35">
      <c r="D509" s="27"/>
      <c r="E509" s="27"/>
      <c r="N509" s="27"/>
      <c r="O509" s="27"/>
      <c r="P509" s="27"/>
      <c r="Z509" s="27"/>
      <c r="AA509" s="27"/>
      <c r="AB509" s="27"/>
      <c r="AF509" s="27"/>
      <c r="AG509" s="278"/>
      <c r="AH509" s="27"/>
    </row>
    <row r="510" spans="4:34" hidden="1" x14ac:dyDescent="0.35">
      <c r="D510" s="27"/>
      <c r="E510" s="27"/>
      <c r="N510" s="27"/>
      <c r="O510" s="27"/>
      <c r="P510" s="27"/>
      <c r="Z510" s="27"/>
      <c r="AA510" s="27"/>
      <c r="AB510" s="27"/>
      <c r="AF510" s="27"/>
      <c r="AG510" s="278"/>
      <c r="AH510" s="27"/>
    </row>
    <row r="511" spans="4:34" hidden="1" x14ac:dyDescent="0.35">
      <c r="D511" s="27"/>
      <c r="E511" s="27"/>
      <c r="N511" s="27"/>
      <c r="O511" s="27"/>
      <c r="P511" s="27"/>
      <c r="Z511" s="27"/>
      <c r="AA511" s="27"/>
      <c r="AB511" s="27"/>
      <c r="AF511" s="27"/>
      <c r="AG511" s="278"/>
      <c r="AH511" s="27"/>
    </row>
    <row r="512" spans="4:34" hidden="1" x14ac:dyDescent="0.35">
      <c r="D512" s="27"/>
      <c r="E512" s="27"/>
      <c r="N512" s="27"/>
      <c r="O512" s="27"/>
      <c r="P512" s="27"/>
      <c r="Z512" s="27"/>
      <c r="AA512" s="27"/>
      <c r="AB512" s="27"/>
      <c r="AF512" s="27"/>
      <c r="AG512" s="278"/>
      <c r="AH512" s="27"/>
    </row>
    <row r="513" spans="4:34" hidden="1" x14ac:dyDescent="0.35">
      <c r="D513" s="27"/>
      <c r="E513" s="27"/>
      <c r="N513" s="27"/>
      <c r="O513" s="27"/>
      <c r="P513" s="27"/>
      <c r="Z513" s="27"/>
      <c r="AA513" s="27"/>
      <c r="AB513" s="27"/>
      <c r="AF513" s="27"/>
      <c r="AG513" s="278"/>
      <c r="AH513" s="27"/>
    </row>
    <row r="514" spans="4:34" hidden="1" x14ac:dyDescent="0.35">
      <c r="D514" s="27"/>
      <c r="E514" s="27"/>
      <c r="N514" s="27"/>
      <c r="O514" s="27"/>
      <c r="P514" s="27"/>
      <c r="Z514" s="27"/>
      <c r="AA514" s="27"/>
      <c r="AB514" s="27"/>
      <c r="AF514" s="27"/>
      <c r="AG514" s="278"/>
      <c r="AH514" s="27"/>
    </row>
    <row r="515" spans="4:34" hidden="1" x14ac:dyDescent="0.35">
      <c r="D515" s="27"/>
      <c r="E515" s="27"/>
      <c r="N515" s="27"/>
      <c r="O515" s="27"/>
      <c r="P515" s="27"/>
      <c r="Z515" s="27"/>
      <c r="AA515" s="27"/>
      <c r="AB515" s="27"/>
      <c r="AF515" s="27"/>
      <c r="AG515" s="278"/>
      <c r="AH515" s="27"/>
    </row>
    <row r="516" spans="4:34" hidden="1" x14ac:dyDescent="0.35">
      <c r="D516" s="27"/>
      <c r="E516" s="27"/>
      <c r="N516" s="27"/>
      <c r="O516" s="27"/>
      <c r="P516" s="27"/>
      <c r="Z516" s="27"/>
      <c r="AA516" s="27"/>
      <c r="AB516" s="27"/>
      <c r="AF516" s="27"/>
      <c r="AG516" s="278"/>
      <c r="AH516" s="27"/>
    </row>
    <row r="517" spans="4:34" hidden="1" x14ac:dyDescent="0.35">
      <c r="D517" s="27"/>
      <c r="E517" s="27"/>
      <c r="N517" s="27"/>
      <c r="O517" s="27"/>
      <c r="P517" s="27"/>
      <c r="Z517" s="27"/>
      <c r="AA517" s="27"/>
      <c r="AB517" s="27"/>
      <c r="AF517" s="27"/>
      <c r="AG517" s="278"/>
      <c r="AH517" s="27"/>
    </row>
    <row r="518" spans="4:34" hidden="1" x14ac:dyDescent="0.35">
      <c r="D518" s="27"/>
      <c r="E518" s="27"/>
      <c r="N518" s="27"/>
      <c r="O518" s="27"/>
      <c r="P518" s="27"/>
      <c r="Z518" s="27"/>
      <c r="AA518" s="27"/>
      <c r="AB518" s="27"/>
      <c r="AF518" s="27"/>
      <c r="AG518" s="278"/>
      <c r="AH518" s="27"/>
    </row>
    <row r="519" spans="4:34" hidden="1" x14ac:dyDescent="0.35">
      <c r="D519" s="27"/>
      <c r="E519" s="27"/>
      <c r="N519" s="27"/>
      <c r="O519" s="27"/>
      <c r="P519" s="27"/>
      <c r="Z519" s="27"/>
      <c r="AA519" s="27"/>
      <c r="AB519" s="27"/>
      <c r="AF519" s="27"/>
      <c r="AG519" s="278"/>
      <c r="AH519" s="27"/>
    </row>
    <row r="520" spans="4:34" hidden="1" x14ac:dyDescent="0.35">
      <c r="D520" s="27"/>
      <c r="E520" s="27"/>
      <c r="N520" s="27"/>
      <c r="O520" s="27"/>
      <c r="P520" s="27"/>
      <c r="Z520" s="27"/>
      <c r="AA520" s="27"/>
      <c r="AB520" s="27"/>
      <c r="AF520" s="27"/>
      <c r="AG520" s="278"/>
      <c r="AH520" s="27"/>
    </row>
    <row r="521" spans="4:34" hidden="1" x14ac:dyDescent="0.35">
      <c r="D521" s="27"/>
      <c r="E521" s="27"/>
      <c r="N521" s="27"/>
      <c r="O521" s="27"/>
      <c r="P521" s="27"/>
      <c r="Z521" s="27"/>
      <c r="AA521" s="27"/>
      <c r="AB521" s="27"/>
      <c r="AF521" s="27"/>
      <c r="AG521" s="278"/>
      <c r="AH521" s="27"/>
    </row>
    <row r="522" spans="4:34" hidden="1" x14ac:dyDescent="0.35">
      <c r="D522" s="27"/>
      <c r="E522" s="27"/>
      <c r="N522" s="27"/>
      <c r="O522" s="27"/>
      <c r="P522" s="27"/>
      <c r="Z522" s="27"/>
      <c r="AA522" s="27"/>
      <c r="AB522" s="27"/>
      <c r="AF522" s="27"/>
      <c r="AG522" s="278"/>
      <c r="AH522" s="27"/>
    </row>
    <row r="523" spans="4:34" hidden="1" x14ac:dyDescent="0.35">
      <c r="D523" s="27"/>
      <c r="E523" s="27"/>
      <c r="N523" s="27"/>
      <c r="O523" s="27"/>
      <c r="P523" s="27"/>
      <c r="Z523" s="27"/>
      <c r="AA523" s="27"/>
      <c r="AB523" s="27"/>
      <c r="AF523" s="27"/>
      <c r="AG523" s="278"/>
      <c r="AH523" s="27"/>
    </row>
    <row r="524" spans="4:34" hidden="1" x14ac:dyDescent="0.35">
      <c r="D524" s="27"/>
      <c r="E524" s="27"/>
      <c r="N524" s="27"/>
      <c r="O524" s="27"/>
      <c r="P524" s="27"/>
      <c r="Z524" s="27"/>
      <c r="AA524" s="27"/>
      <c r="AB524" s="27"/>
      <c r="AF524" s="27"/>
      <c r="AG524" s="278"/>
      <c r="AH524" s="27"/>
    </row>
    <row r="525" spans="4:34" hidden="1" x14ac:dyDescent="0.35">
      <c r="D525" s="27"/>
      <c r="E525" s="27"/>
      <c r="N525" s="27"/>
      <c r="O525" s="27"/>
      <c r="P525" s="27"/>
      <c r="Z525" s="27"/>
      <c r="AA525" s="27"/>
      <c r="AB525" s="27"/>
      <c r="AF525" s="27"/>
      <c r="AG525" s="278"/>
      <c r="AH525" s="27"/>
    </row>
    <row r="526" spans="4:34" hidden="1" x14ac:dyDescent="0.35">
      <c r="D526" s="27"/>
      <c r="E526" s="27"/>
      <c r="N526" s="27"/>
      <c r="O526" s="27"/>
      <c r="P526" s="27"/>
      <c r="Z526" s="27"/>
      <c r="AA526" s="27"/>
      <c r="AB526" s="27"/>
      <c r="AF526" s="27"/>
      <c r="AG526" s="278"/>
      <c r="AH526" s="27"/>
    </row>
    <row r="527" spans="4:34" hidden="1" x14ac:dyDescent="0.35">
      <c r="D527" s="27"/>
      <c r="E527" s="27"/>
      <c r="N527" s="27"/>
      <c r="O527" s="27"/>
      <c r="P527" s="27"/>
      <c r="Z527" s="27"/>
      <c r="AA527" s="27"/>
      <c r="AB527" s="27"/>
      <c r="AF527" s="27"/>
      <c r="AG527" s="278"/>
      <c r="AH527" s="27"/>
    </row>
    <row r="528" spans="4:34" hidden="1" x14ac:dyDescent="0.35">
      <c r="D528" s="27"/>
      <c r="E528" s="27"/>
      <c r="N528" s="27"/>
      <c r="O528" s="27"/>
      <c r="P528" s="27"/>
      <c r="Z528" s="27"/>
      <c r="AA528" s="27"/>
      <c r="AB528" s="27"/>
      <c r="AF528" s="27"/>
      <c r="AG528" s="278"/>
      <c r="AH528" s="27"/>
    </row>
    <row r="529" spans="4:34" hidden="1" x14ac:dyDescent="0.35">
      <c r="D529" s="27"/>
      <c r="E529" s="27"/>
      <c r="N529" s="27"/>
      <c r="O529" s="27"/>
      <c r="P529" s="27"/>
      <c r="Z529" s="27"/>
      <c r="AA529" s="27"/>
      <c r="AB529" s="27"/>
      <c r="AF529" s="27"/>
      <c r="AG529" s="278"/>
      <c r="AH529" s="27"/>
    </row>
    <row r="530" spans="4:34" hidden="1" x14ac:dyDescent="0.35">
      <c r="D530" s="27"/>
      <c r="E530" s="27"/>
      <c r="N530" s="27"/>
      <c r="O530" s="27"/>
      <c r="P530" s="27"/>
      <c r="Z530" s="27"/>
      <c r="AA530" s="27"/>
      <c r="AB530" s="27"/>
      <c r="AF530" s="27"/>
      <c r="AG530" s="278"/>
      <c r="AH530" s="27"/>
    </row>
    <row r="531" spans="4:34" hidden="1" x14ac:dyDescent="0.35">
      <c r="D531" s="27"/>
      <c r="E531" s="27"/>
      <c r="N531" s="27"/>
      <c r="O531" s="27"/>
      <c r="P531" s="27"/>
      <c r="Z531" s="27"/>
      <c r="AA531" s="27"/>
      <c r="AB531" s="27"/>
      <c r="AF531" s="27"/>
      <c r="AG531" s="278"/>
      <c r="AH531" s="27"/>
    </row>
    <row r="532" spans="4:34" hidden="1" x14ac:dyDescent="0.35">
      <c r="D532" s="27"/>
      <c r="E532" s="27"/>
      <c r="N532" s="27"/>
      <c r="O532" s="27"/>
      <c r="P532" s="27"/>
      <c r="Z532" s="27"/>
      <c r="AA532" s="27"/>
      <c r="AB532" s="27"/>
      <c r="AF532" s="27"/>
      <c r="AG532" s="278"/>
      <c r="AH532" s="27"/>
    </row>
    <row r="533" spans="4:34" hidden="1" x14ac:dyDescent="0.35">
      <c r="D533" s="27"/>
      <c r="E533" s="27"/>
      <c r="N533" s="27"/>
      <c r="O533" s="27"/>
      <c r="P533" s="27"/>
      <c r="Z533" s="27"/>
      <c r="AA533" s="27"/>
      <c r="AB533" s="27"/>
      <c r="AF533" s="27"/>
      <c r="AG533" s="278"/>
      <c r="AH533" s="27"/>
    </row>
    <row r="534" spans="4:34" hidden="1" x14ac:dyDescent="0.35">
      <c r="D534" s="27"/>
      <c r="E534" s="27"/>
      <c r="N534" s="27"/>
      <c r="O534" s="27"/>
      <c r="P534" s="27"/>
      <c r="Z534" s="27"/>
      <c r="AA534" s="27"/>
      <c r="AB534" s="27"/>
      <c r="AF534" s="27"/>
      <c r="AG534" s="278"/>
      <c r="AH534" s="27"/>
    </row>
    <row r="535" spans="4:34" hidden="1" x14ac:dyDescent="0.35">
      <c r="D535" s="27"/>
      <c r="E535" s="27"/>
      <c r="N535" s="27"/>
      <c r="O535" s="27"/>
      <c r="P535" s="27"/>
      <c r="Z535" s="27"/>
      <c r="AA535" s="27"/>
      <c r="AB535" s="27"/>
      <c r="AF535" s="27"/>
      <c r="AG535" s="278"/>
      <c r="AH535" s="27"/>
    </row>
    <row r="536" spans="4:34" hidden="1" x14ac:dyDescent="0.35">
      <c r="D536" s="27"/>
      <c r="E536" s="27"/>
      <c r="N536" s="27"/>
      <c r="O536" s="27"/>
      <c r="P536" s="27"/>
      <c r="Z536" s="27"/>
      <c r="AA536" s="27"/>
      <c r="AB536" s="27"/>
      <c r="AF536" s="27"/>
      <c r="AG536" s="278"/>
      <c r="AH536" s="27"/>
    </row>
    <row r="537" spans="4:34" hidden="1" x14ac:dyDescent="0.35">
      <c r="D537" s="27"/>
      <c r="E537" s="27"/>
      <c r="N537" s="27"/>
      <c r="O537" s="27"/>
      <c r="P537" s="27"/>
      <c r="Z537" s="27"/>
      <c r="AA537" s="27"/>
      <c r="AB537" s="27"/>
      <c r="AF537" s="27"/>
      <c r="AG537" s="278"/>
      <c r="AH537" s="27"/>
    </row>
    <row r="538" spans="4:34" hidden="1" x14ac:dyDescent="0.35">
      <c r="D538" s="27"/>
      <c r="E538" s="27"/>
      <c r="N538" s="27"/>
      <c r="O538" s="27"/>
      <c r="P538" s="27"/>
      <c r="Z538" s="27"/>
      <c r="AA538" s="27"/>
      <c r="AB538" s="27"/>
      <c r="AF538" s="27"/>
      <c r="AG538" s="278"/>
      <c r="AH538" s="27"/>
    </row>
    <row r="539" spans="4:34" hidden="1" x14ac:dyDescent="0.35">
      <c r="D539" s="27"/>
      <c r="E539" s="27"/>
      <c r="N539" s="27"/>
      <c r="O539" s="27"/>
      <c r="P539" s="27"/>
      <c r="Z539" s="27"/>
      <c r="AA539" s="27"/>
      <c r="AB539" s="27"/>
      <c r="AF539" s="27"/>
      <c r="AG539" s="278"/>
      <c r="AH539" s="27"/>
    </row>
    <row r="540" spans="4:34" hidden="1" x14ac:dyDescent="0.35">
      <c r="D540" s="27"/>
      <c r="E540" s="27"/>
      <c r="N540" s="27"/>
      <c r="O540" s="27"/>
      <c r="P540" s="27"/>
      <c r="Z540" s="27"/>
      <c r="AA540" s="27"/>
      <c r="AB540" s="27"/>
      <c r="AF540" s="27"/>
      <c r="AG540" s="278"/>
      <c r="AH540" s="27"/>
    </row>
    <row r="541" spans="4:34" hidden="1" x14ac:dyDescent="0.35">
      <c r="D541" s="27"/>
      <c r="E541" s="27"/>
      <c r="N541" s="27"/>
      <c r="O541" s="27"/>
      <c r="P541" s="27"/>
      <c r="Z541" s="27"/>
      <c r="AA541" s="27"/>
      <c r="AB541" s="27"/>
      <c r="AF541" s="27"/>
      <c r="AG541" s="278"/>
      <c r="AH541" s="27"/>
    </row>
    <row r="542" spans="4:34" hidden="1" x14ac:dyDescent="0.35">
      <c r="D542" s="27"/>
      <c r="E542" s="27"/>
      <c r="N542" s="27"/>
      <c r="O542" s="27"/>
      <c r="P542" s="27"/>
      <c r="Z542" s="27"/>
      <c r="AA542" s="27"/>
      <c r="AB542" s="27"/>
      <c r="AF542" s="27"/>
      <c r="AG542" s="278"/>
      <c r="AH542" s="27"/>
    </row>
    <row r="543" spans="4:34" hidden="1" x14ac:dyDescent="0.35">
      <c r="D543" s="27"/>
      <c r="E543" s="27"/>
      <c r="N543" s="27"/>
      <c r="O543" s="27"/>
      <c r="P543" s="27"/>
      <c r="Z543" s="27"/>
      <c r="AA543" s="27"/>
      <c r="AB543" s="27"/>
      <c r="AF543" s="27"/>
      <c r="AG543" s="278"/>
      <c r="AH543" s="27"/>
    </row>
    <row r="544" spans="4:34" hidden="1" x14ac:dyDescent="0.35">
      <c r="D544" s="27"/>
      <c r="E544" s="27"/>
      <c r="N544" s="27"/>
      <c r="O544" s="27"/>
      <c r="P544" s="27"/>
      <c r="Z544" s="27"/>
      <c r="AA544" s="27"/>
      <c r="AB544" s="27"/>
      <c r="AF544" s="27"/>
      <c r="AG544" s="278"/>
      <c r="AH544" s="27"/>
    </row>
    <row r="545" spans="4:34" hidden="1" x14ac:dyDescent="0.35">
      <c r="D545" s="27"/>
      <c r="E545" s="27"/>
      <c r="N545" s="27"/>
      <c r="O545" s="27"/>
      <c r="P545" s="27"/>
      <c r="Z545" s="27"/>
      <c r="AA545" s="27"/>
      <c r="AB545" s="27"/>
      <c r="AF545" s="27"/>
      <c r="AG545" s="278"/>
      <c r="AH545" s="27"/>
    </row>
    <row r="546" spans="4:34" hidden="1" x14ac:dyDescent="0.35">
      <c r="D546" s="27"/>
      <c r="E546" s="27"/>
      <c r="N546" s="27"/>
      <c r="O546" s="27"/>
      <c r="P546" s="27"/>
      <c r="Z546" s="27"/>
      <c r="AA546" s="27"/>
      <c r="AB546" s="27"/>
      <c r="AF546" s="27"/>
      <c r="AG546" s="278"/>
      <c r="AH546" s="27"/>
    </row>
    <row r="547" spans="4:34" hidden="1" x14ac:dyDescent="0.35">
      <c r="D547" s="27"/>
      <c r="E547" s="27"/>
      <c r="N547" s="27"/>
      <c r="O547" s="27"/>
      <c r="P547" s="27"/>
      <c r="Z547" s="27"/>
      <c r="AA547" s="27"/>
      <c r="AB547" s="27"/>
      <c r="AF547" s="27"/>
      <c r="AG547" s="278"/>
      <c r="AH547" s="27"/>
    </row>
    <row r="548" spans="4:34" hidden="1" x14ac:dyDescent="0.35">
      <c r="D548" s="27"/>
      <c r="E548" s="27"/>
      <c r="N548" s="27"/>
      <c r="O548" s="27"/>
      <c r="P548" s="27"/>
      <c r="Z548" s="27"/>
      <c r="AA548" s="27"/>
      <c r="AB548" s="27"/>
      <c r="AF548" s="27"/>
      <c r="AG548" s="278"/>
      <c r="AH548" s="27"/>
    </row>
    <row r="549" spans="4:34" hidden="1" x14ac:dyDescent="0.35">
      <c r="D549" s="27"/>
      <c r="E549" s="27"/>
      <c r="N549" s="27"/>
      <c r="O549" s="27"/>
      <c r="P549" s="27"/>
      <c r="Z549" s="27"/>
      <c r="AA549" s="27"/>
      <c r="AB549" s="27"/>
      <c r="AF549" s="27"/>
      <c r="AG549" s="278"/>
      <c r="AH549" s="27"/>
    </row>
    <row r="550" spans="4:34" hidden="1" x14ac:dyDescent="0.35">
      <c r="D550" s="27"/>
      <c r="E550" s="27"/>
      <c r="N550" s="27"/>
      <c r="O550" s="27"/>
      <c r="P550" s="27"/>
      <c r="Z550" s="27"/>
      <c r="AA550" s="27"/>
      <c r="AB550" s="27"/>
      <c r="AF550" s="27"/>
      <c r="AG550" s="278"/>
      <c r="AH550" s="27"/>
    </row>
    <row r="551" spans="4:34" hidden="1" x14ac:dyDescent="0.35">
      <c r="D551" s="27"/>
      <c r="E551" s="27"/>
      <c r="N551" s="27"/>
      <c r="O551" s="27"/>
      <c r="P551" s="27"/>
      <c r="Z551" s="27"/>
      <c r="AA551" s="27"/>
      <c r="AB551" s="27"/>
      <c r="AF551" s="27"/>
      <c r="AG551" s="278"/>
      <c r="AH551" s="27"/>
    </row>
    <row r="552" spans="4:34" hidden="1" x14ac:dyDescent="0.35">
      <c r="D552" s="27"/>
      <c r="E552" s="27"/>
      <c r="N552" s="27"/>
      <c r="O552" s="27"/>
      <c r="P552" s="27"/>
      <c r="Z552" s="27"/>
      <c r="AA552" s="27"/>
      <c r="AB552" s="27"/>
      <c r="AF552" s="27"/>
      <c r="AG552" s="278"/>
      <c r="AH552" s="27"/>
    </row>
    <row r="553" spans="4:34" hidden="1" x14ac:dyDescent="0.35">
      <c r="D553" s="27"/>
      <c r="E553" s="27"/>
      <c r="N553" s="27"/>
      <c r="O553" s="27"/>
      <c r="P553" s="27"/>
      <c r="Z553" s="27"/>
      <c r="AA553" s="27"/>
      <c r="AB553" s="27"/>
      <c r="AF553" s="27"/>
      <c r="AG553" s="278"/>
      <c r="AH553" s="27"/>
    </row>
    <row r="554" spans="4:34" hidden="1" x14ac:dyDescent="0.35">
      <c r="D554" s="27"/>
      <c r="E554" s="27"/>
      <c r="N554" s="27"/>
      <c r="O554" s="27"/>
      <c r="P554" s="27"/>
      <c r="Z554" s="27"/>
      <c r="AA554" s="27"/>
      <c r="AB554" s="27"/>
      <c r="AF554" s="27"/>
      <c r="AG554" s="278"/>
      <c r="AH554" s="27"/>
    </row>
    <row r="555" spans="4:34" hidden="1" x14ac:dyDescent="0.35">
      <c r="D555" s="27"/>
      <c r="E555" s="27"/>
      <c r="N555" s="27"/>
      <c r="O555" s="27"/>
      <c r="P555" s="27"/>
      <c r="Z555" s="27"/>
      <c r="AA555" s="27"/>
      <c r="AB555" s="27"/>
      <c r="AF555" s="27"/>
      <c r="AG555" s="278"/>
      <c r="AH555" s="27"/>
    </row>
    <row r="556" spans="4:34" hidden="1" x14ac:dyDescent="0.35">
      <c r="D556" s="27"/>
      <c r="E556" s="27"/>
      <c r="N556" s="27"/>
      <c r="O556" s="27"/>
      <c r="P556" s="27"/>
      <c r="Z556" s="27"/>
      <c r="AA556" s="27"/>
      <c r="AB556" s="27"/>
      <c r="AF556" s="27"/>
      <c r="AG556" s="278"/>
      <c r="AH556" s="27"/>
    </row>
    <row r="557" spans="4:34" hidden="1" x14ac:dyDescent="0.35">
      <c r="D557" s="27"/>
      <c r="E557" s="27"/>
      <c r="N557" s="27"/>
      <c r="O557" s="27"/>
      <c r="P557" s="27"/>
      <c r="Z557" s="27"/>
      <c r="AA557" s="27"/>
      <c r="AB557" s="27"/>
      <c r="AF557" s="27"/>
      <c r="AG557" s="278"/>
      <c r="AH557" s="27"/>
    </row>
    <row r="558" spans="4:34" hidden="1" x14ac:dyDescent="0.35">
      <c r="D558" s="27"/>
      <c r="E558" s="27"/>
      <c r="N558" s="27"/>
      <c r="O558" s="27"/>
      <c r="P558" s="27"/>
      <c r="Z558" s="27"/>
      <c r="AA558" s="27"/>
      <c r="AB558" s="27"/>
      <c r="AF558" s="27"/>
      <c r="AG558" s="278"/>
      <c r="AH558" s="27"/>
    </row>
    <row r="559" spans="4:34" hidden="1" x14ac:dyDescent="0.35">
      <c r="D559" s="27"/>
      <c r="E559" s="27"/>
      <c r="N559" s="27"/>
      <c r="O559" s="27"/>
      <c r="P559" s="27"/>
      <c r="Z559" s="27"/>
      <c r="AA559" s="27"/>
      <c r="AB559" s="27"/>
      <c r="AF559" s="27"/>
      <c r="AG559" s="278"/>
      <c r="AH559" s="27"/>
    </row>
    <row r="560" spans="4:34" hidden="1" x14ac:dyDescent="0.35">
      <c r="D560" s="27"/>
      <c r="E560" s="27"/>
      <c r="N560" s="27"/>
      <c r="O560" s="27"/>
      <c r="P560" s="27"/>
      <c r="Z560" s="27"/>
      <c r="AA560" s="27"/>
      <c r="AB560" s="27"/>
      <c r="AF560" s="27"/>
      <c r="AG560" s="278"/>
      <c r="AH560" s="27"/>
    </row>
    <row r="561" spans="4:34" hidden="1" x14ac:dyDescent="0.35">
      <c r="D561" s="27"/>
      <c r="E561" s="27"/>
      <c r="N561" s="27"/>
      <c r="O561" s="27"/>
      <c r="P561" s="27"/>
      <c r="Z561" s="27"/>
      <c r="AA561" s="27"/>
      <c r="AB561" s="27"/>
      <c r="AF561" s="27"/>
      <c r="AG561" s="278"/>
      <c r="AH561" s="27"/>
    </row>
    <row r="562" spans="4:34" hidden="1" x14ac:dyDescent="0.35">
      <c r="D562" s="27"/>
      <c r="E562" s="27"/>
      <c r="N562" s="27"/>
      <c r="O562" s="27"/>
      <c r="P562" s="27"/>
      <c r="Z562" s="27"/>
      <c r="AA562" s="27"/>
      <c r="AB562" s="27"/>
      <c r="AF562" s="27"/>
      <c r="AG562" s="278"/>
      <c r="AH562" s="27"/>
    </row>
    <row r="563" spans="4:34" hidden="1" x14ac:dyDescent="0.35">
      <c r="D563" s="27"/>
      <c r="E563" s="27"/>
      <c r="N563" s="27"/>
      <c r="O563" s="27"/>
      <c r="P563" s="27"/>
      <c r="Z563" s="27"/>
      <c r="AA563" s="27"/>
      <c r="AB563" s="27"/>
      <c r="AF563" s="27"/>
      <c r="AG563" s="278"/>
      <c r="AH563" s="27"/>
    </row>
    <row r="564" spans="4:34" hidden="1" x14ac:dyDescent="0.35">
      <c r="D564" s="27"/>
      <c r="E564" s="27"/>
      <c r="N564" s="27"/>
      <c r="O564" s="27"/>
      <c r="P564" s="27"/>
      <c r="Z564" s="27"/>
      <c r="AA564" s="27"/>
      <c r="AB564" s="27"/>
      <c r="AF564" s="27"/>
      <c r="AG564" s="278"/>
      <c r="AH564" s="27"/>
    </row>
    <row r="565" spans="4:34" hidden="1" x14ac:dyDescent="0.35">
      <c r="D565" s="27"/>
      <c r="E565" s="27"/>
      <c r="N565" s="27"/>
      <c r="O565" s="27"/>
      <c r="P565" s="27"/>
      <c r="Z565" s="27"/>
      <c r="AA565" s="27"/>
      <c r="AB565" s="27"/>
      <c r="AF565" s="27"/>
      <c r="AG565" s="278"/>
      <c r="AH565" s="27"/>
    </row>
    <row r="566" spans="4:34" hidden="1" x14ac:dyDescent="0.35">
      <c r="D566" s="27"/>
      <c r="E566" s="27"/>
      <c r="N566" s="27"/>
      <c r="O566" s="27"/>
      <c r="P566" s="27"/>
      <c r="Z566" s="27"/>
      <c r="AA566" s="27"/>
      <c r="AB566" s="27"/>
      <c r="AF566" s="27"/>
      <c r="AG566" s="278"/>
      <c r="AH566" s="27"/>
    </row>
    <row r="567" spans="4:34" hidden="1" x14ac:dyDescent="0.35">
      <c r="D567" s="27"/>
      <c r="E567" s="27"/>
      <c r="N567" s="27"/>
      <c r="O567" s="27"/>
      <c r="P567" s="27"/>
      <c r="Z567" s="27"/>
      <c r="AA567" s="27"/>
      <c r="AB567" s="27"/>
      <c r="AF567" s="27"/>
      <c r="AG567" s="278"/>
      <c r="AH567" s="27"/>
    </row>
    <row r="568" spans="4:34" hidden="1" x14ac:dyDescent="0.35">
      <c r="D568" s="27"/>
      <c r="E568" s="27"/>
      <c r="N568" s="27"/>
      <c r="O568" s="27"/>
      <c r="P568" s="27"/>
      <c r="Z568" s="27"/>
      <c r="AA568" s="27"/>
      <c r="AB568" s="27"/>
      <c r="AF568" s="27"/>
      <c r="AG568" s="278"/>
      <c r="AH568" s="27"/>
    </row>
    <row r="569" spans="4:34" hidden="1" x14ac:dyDescent="0.35">
      <c r="D569" s="27"/>
      <c r="E569" s="27"/>
      <c r="N569" s="27"/>
      <c r="O569" s="27"/>
      <c r="P569" s="27"/>
      <c r="Z569" s="27"/>
      <c r="AA569" s="27"/>
      <c r="AB569" s="27"/>
      <c r="AF569" s="27"/>
      <c r="AG569" s="278"/>
      <c r="AH569" s="27"/>
    </row>
    <row r="570" spans="4:34" hidden="1" x14ac:dyDescent="0.35">
      <c r="D570" s="27"/>
      <c r="E570" s="27"/>
      <c r="N570" s="27"/>
      <c r="O570" s="27"/>
      <c r="P570" s="27"/>
      <c r="Z570" s="27"/>
      <c r="AA570" s="27"/>
      <c r="AB570" s="27"/>
      <c r="AF570" s="27"/>
      <c r="AG570" s="278"/>
      <c r="AH570" s="27"/>
    </row>
    <row r="571" spans="4:34" hidden="1" x14ac:dyDescent="0.35">
      <c r="D571" s="27"/>
      <c r="E571" s="27"/>
      <c r="N571" s="27"/>
      <c r="O571" s="27"/>
      <c r="P571" s="27"/>
      <c r="Z571" s="27"/>
      <c r="AA571" s="27"/>
      <c r="AB571" s="27"/>
      <c r="AF571" s="27"/>
      <c r="AG571" s="278"/>
      <c r="AH571" s="27"/>
    </row>
    <row r="572" spans="4:34" hidden="1" x14ac:dyDescent="0.35">
      <c r="D572" s="27"/>
      <c r="E572" s="27"/>
      <c r="N572" s="27"/>
      <c r="O572" s="27"/>
      <c r="P572" s="27"/>
      <c r="Z572" s="27"/>
      <c r="AA572" s="27"/>
      <c r="AB572" s="27"/>
      <c r="AF572" s="27"/>
      <c r="AG572" s="278"/>
      <c r="AH572" s="27"/>
    </row>
    <row r="573" spans="4:34" hidden="1" x14ac:dyDescent="0.35">
      <c r="D573" s="27"/>
      <c r="E573" s="27"/>
      <c r="N573" s="27"/>
      <c r="O573" s="27"/>
      <c r="P573" s="27"/>
      <c r="Z573" s="27"/>
      <c r="AA573" s="27"/>
      <c r="AB573" s="27"/>
      <c r="AF573" s="27"/>
      <c r="AG573" s="278"/>
      <c r="AH573" s="27"/>
    </row>
    <row r="574" spans="4:34" hidden="1" x14ac:dyDescent="0.35">
      <c r="D574" s="27"/>
      <c r="E574" s="27"/>
      <c r="N574" s="27"/>
      <c r="O574" s="27"/>
      <c r="P574" s="27"/>
      <c r="Z574" s="27"/>
      <c r="AA574" s="27"/>
      <c r="AB574" s="27"/>
      <c r="AF574" s="27"/>
      <c r="AG574" s="278"/>
      <c r="AH574" s="27"/>
    </row>
    <row r="575" spans="4:34" hidden="1" x14ac:dyDescent="0.35">
      <c r="D575" s="27"/>
      <c r="E575" s="27"/>
      <c r="N575" s="27"/>
      <c r="O575" s="27"/>
      <c r="P575" s="27"/>
      <c r="Z575" s="27"/>
      <c r="AA575" s="27"/>
      <c r="AB575" s="27"/>
      <c r="AF575" s="27"/>
      <c r="AG575" s="278"/>
      <c r="AH575" s="27"/>
    </row>
    <row r="576" spans="4:34" hidden="1" x14ac:dyDescent="0.35">
      <c r="D576" s="27"/>
      <c r="E576" s="27"/>
      <c r="N576" s="27"/>
      <c r="O576" s="27"/>
      <c r="P576" s="27"/>
      <c r="Z576" s="27"/>
      <c r="AA576" s="27"/>
      <c r="AB576" s="27"/>
      <c r="AF576" s="27"/>
      <c r="AG576" s="278"/>
      <c r="AH576" s="27"/>
    </row>
    <row r="577" spans="4:34" hidden="1" x14ac:dyDescent="0.35">
      <c r="D577" s="27"/>
      <c r="E577" s="27"/>
      <c r="N577" s="27"/>
      <c r="O577" s="27"/>
      <c r="P577" s="27"/>
      <c r="Z577" s="27"/>
      <c r="AA577" s="27"/>
      <c r="AB577" s="27"/>
      <c r="AF577" s="27"/>
      <c r="AG577" s="278"/>
      <c r="AH577" s="27"/>
    </row>
    <row r="578" spans="4:34" hidden="1" x14ac:dyDescent="0.35">
      <c r="D578" s="27"/>
      <c r="E578" s="27"/>
      <c r="N578" s="27"/>
      <c r="O578" s="27"/>
      <c r="P578" s="27"/>
      <c r="Z578" s="27"/>
      <c r="AA578" s="27"/>
      <c r="AB578" s="27"/>
      <c r="AF578" s="27"/>
      <c r="AG578" s="278"/>
      <c r="AH578" s="27"/>
    </row>
    <row r="579" spans="4:34" hidden="1" x14ac:dyDescent="0.35">
      <c r="D579" s="27"/>
      <c r="E579" s="27"/>
      <c r="N579" s="27"/>
      <c r="O579" s="27"/>
      <c r="P579" s="27"/>
      <c r="Z579" s="27"/>
      <c r="AA579" s="27"/>
      <c r="AB579" s="27"/>
      <c r="AF579" s="27"/>
      <c r="AG579" s="278"/>
      <c r="AH579" s="27"/>
    </row>
    <row r="580" spans="4:34" hidden="1" x14ac:dyDescent="0.35">
      <c r="D580" s="27"/>
      <c r="E580" s="27"/>
      <c r="N580" s="27"/>
      <c r="O580" s="27"/>
      <c r="P580" s="27"/>
      <c r="Z580" s="27"/>
      <c r="AA580" s="27"/>
      <c r="AB580" s="27"/>
      <c r="AF580" s="27"/>
      <c r="AG580" s="278"/>
      <c r="AH580" s="27"/>
    </row>
    <row r="581" spans="4:34" hidden="1" x14ac:dyDescent="0.35">
      <c r="D581" s="27"/>
      <c r="E581" s="27"/>
      <c r="N581" s="27"/>
      <c r="O581" s="27"/>
      <c r="P581" s="27"/>
      <c r="Z581" s="27"/>
      <c r="AA581" s="27"/>
      <c r="AB581" s="27"/>
      <c r="AF581" s="27"/>
      <c r="AG581" s="278"/>
      <c r="AH581" s="27"/>
    </row>
    <row r="582" spans="4:34" hidden="1" x14ac:dyDescent="0.35">
      <c r="D582" s="27"/>
      <c r="E582" s="27"/>
      <c r="N582" s="27"/>
      <c r="O582" s="27"/>
      <c r="P582" s="27"/>
      <c r="Z582" s="27"/>
      <c r="AA582" s="27"/>
      <c r="AB582" s="27"/>
      <c r="AF582" s="27"/>
      <c r="AG582" s="278"/>
      <c r="AH582" s="27"/>
    </row>
    <row r="583" spans="4:34" hidden="1" x14ac:dyDescent="0.35">
      <c r="D583" s="27"/>
      <c r="E583" s="27"/>
      <c r="N583" s="27"/>
      <c r="O583" s="27"/>
      <c r="P583" s="27"/>
      <c r="Z583" s="27"/>
      <c r="AA583" s="27"/>
      <c r="AB583" s="27"/>
      <c r="AF583" s="27"/>
      <c r="AG583" s="278"/>
      <c r="AH583" s="27"/>
    </row>
    <row r="584" spans="4:34" hidden="1" x14ac:dyDescent="0.35">
      <c r="D584" s="27"/>
      <c r="E584" s="27"/>
      <c r="N584" s="27"/>
      <c r="O584" s="27"/>
      <c r="P584" s="27"/>
      <c r="Z584" s="27"/>
      <c r="AA584" s="27"/>
      <c r="AB584" s="27"/>
      <c r="AF584" s="27"/>
      <c r="AG584" s="278"/>
      <c r="AH584" s="27"/>
    </row>
    <row r="585" spans="4:34" hidden="1" x14ac:dyDescent="0.35">
      <c r="D585" s="27"/>
      <c r="E585" s="27"/>
      <c r="N585" s="27"/>
      <c r="O585" s="27"/>
      <c r="P585" s="27"/>
      <c r="Z585" s="27"/>
      <c r="AA585" s="27"/>
      <c r="AB585" s="27"/>
      <c r="AF585" s="27"/>
      <c r="AG585" s="278"/>
      <c r="AH585" s="27"/>
    </row>
    <row r="586" spans="4:34" hidden="1" x14ac:dyDescent="0.35">
      <c r="D586" s="27"/>
      <c r="E586" s="27"/>
      <c r="N586" s="27"/>
      <c r="O586" s="27"/>
      <c r="P586" s="27"/>
      <c r="Z586" s="27"/>
      <c r="AA586" s="27"/>
      <c r="AB586" s="27"/>
      <c r="AF586" s="27"/>
      <c r="AG586" s="278"/>
      <c r="AH586" s="27"/>
    </row>
    <row r="587" spans="4:34" hidden="1" x14ac:dyDescent="0.35">
      <c r="D587" s="27"/>
      <c r="E587" s="27"/>
      <c r="N587" s="27"/>
      <c r="O587" s="27"/>
      <c r="P587" s="27"/>
      <c r="Z587" s="27"/>
      <c r="AA587" s="27"/>
      <c r="AB587" s="27"/>
      <c r="AF587" s="27"/>
      <c r="AG587" s="278"/>
      <c r="AH587" s="27"/>
    </row>
    <row r="588" spans="4:34" hidden="1" x14ac:dyDescent="0.35">
      <c r="D588" s="27"/>
      <c r="E588" s="27"/>
      <c r="N588" s="27"/>
      <c r="O588" s="27"/>
      <c r="P588" s="27"/>
      <c r="Z588" s="27"/>
      <c r="AA588" s="27"/>
      <c r="AB588" s="27"/>
      <c r="AF588" s="27"/>
      <c r="AG588" s="278"/>
      <c r="AH588" s="27"/>
    </row>
    <row r="589" spans="4:34" hidden="1" x14ac:dyDescent="0.35">
      <c r="D589" s="27"/>
      <c r="E589" s="27"/>
      <c r="N589" s="27"/>
      <c r="O589" s="27"/>
      <c r="P589" s="27"/>
      <c r="Z589" s="27"/>
      <c r="AA589" s="27"/>
      <c r="AB589" s="27"/>
      <c r="AF589" s="27"/>
      <c r="AG589" s="278"/>
      <c r="AH589" s="27"/>
    </row>
    <row r="590" spans="4:34" hidden="1" x14ac:dyDescent="0.35">
      <c r="D590" s="27"/>
      <c r="E590" s="27"/>
      <c r="N590" s="27"/>
      <c r="O590" s="27"/>
      <c r="P590" s="27"/>
      <c r="Z590" s="27"/>
      <c r="AA590" s="27"/>
      <c r="AB590" s="27"/>
      <c r="AF590" s="27"/>
      <c r="AG590" s="278"/>
      <c r="AH590" s="27"/>
    </row>
    <row r="591" spans="4:34" hidden="1" x14ac:dyDescent="0.35">
      <c r="D591" s="27"/>
      <c r="E591" s="27"/>
      <c r="N591" s="27"/>
      <c r="O591" s="27"/>
      <c r="P591" s="27"/>
      <c r="Z591" s="27"/>
      <c r="AA591" s="27"/>
      <c r="AB591" s="27"/>
      <c r="AF591" s="27"/>
      <c r="AG591" s="278"/>
      <c r="AH591" s="27"/>
    </row>
    <row r="592" spans="4:34" hidden="1" x14ac:dyDescent="0.35">
      <c r="D592" s="27"/>
      <c r="E592" s="27"/>
      <c r="N592" s="27"/>
      <c r="O592" s="27"/>
      <c r="P592" s="27"/>
      <c r="Z592" s="27"/>
      <c r="AA592" s="27"/>
      <c r="AB592" s="27"/>
      <c r="AF592" s="27"/>
      <c r="AG592" s="278"/>
      <c r="AH592" s="27"/>
    </row>
    <row r="593" spans="4:34" hidden="1" x14ac:dyDescent="0.35">
      <c r="D593" s="27"/>
      <c r="E593" s="27"/>
      <c r="N593" s="27"/>
      <c r="O593" s="27"/>
      <c r="P593" s="27"/>
      <c r="Z593" s="27"/>
      <c r="AA593" s="27"/>
      <c r="AB593" s="27"/>
      <c r="AF593" s="27"/>
      <c r="AG593" s="278"/>
      <c r="AH593" s="27"/>
    </row>
    <row r="594" spans="4:34" hidden="1" x14ac:dyDescent="0.35">
      <c r="D594" s="27"/>
      <c r="E594" s="27"/>
      <c r="N594" s="27"/>
      <c r="O594" s="27"/>
      <c r="P594" s="27"/>
      <c r="Z594" s="27"/>
      <c r="AA594" s="27"/>
      <c r="AB594" s="27"/>
      <c r="AF594" s="27"/>
      <c r="AG594" s="278"/>
      <c r="AH594" s="27"/>
    </row>
    <row r="595" spans="4:34" hidden="1" x14ac:dyDescent="0.35">
      <c r="D595" s="27"/>
      <c r="E595" s="27"/>
      <c r="N595" s="27"/>
      <c r="O595" s="27"/>
      <c r="P595" s="27"/>
      <c r="Z595" s="27"/>
      <c r="AA595" s="27"/>
      <c r="AB595" s="27"/>
      <c r="AF595" s="27"/>
      <c r="AG595" s="278"/>
      <c r="AH595" s="27"/>
    </row>
    <row r="596" spans="4:34" hidden="1" x14ac:dyDescent="0.35">
      <c r="D596" s="27"/>
      <c r="E596" s="27"/>
      <c r="N596" s="27"/>
      <c r="O596" s="27"/>
      <c r="P596" s="27"/>
      <c r="Z596" s="27"/>
      <c r="AA596" s="27"/>
      <c r="AB596" s="27"/>
      <c r="AF596" s="27"/>
      <c r="AG596" s="278"/>
      <c r="AH596" s="27"/>
    </row>
    <row r="597" spans="4:34" hidden="1" x14ac:dyDescent="0.35">
      <c r="D597" s="27"/>
      <c r="E597" s="27"/>
      <c r="N597" s="27"/>
      <c r="O597" s="27"/>
      <c r="P597" s="27"/>
      <c r="Z597" s="27"/>
      <c r="AA597" s="27"/>
      <c r="AB597" s="27"/>
      <c r="AF597" s="27"/>
      <c r="AG597" s="278"/>
      <c r="AH597" s="27"/>
    </row>
    <row r="598" spans="4:34" hidden="1" x14ac:dyDescent="0.35">
      <c r="D598" s="27"/>
      <c r="E598" s="27"/>
      <c r="N598" s="27"/>
      <c r="O598" s="27"/>
      <c r="P598" s="27"/>
      <c r="Z598" s="27"/>
      <c r="AA598" s="27"/>
      <c r="AB598" s="27"/>
      <c r="AF598" s="27"/>
      <c r="AG598" s="278"/>
      <c r="AH598" s="27"/>
    </row>
    <row r="599" spans="4:34" hidden="1" x14ac:dyDescent="0.35">
      <c r="D599" s="27"/>
      <c r="E599" s="27"/>
      <c r="N599" s="27"/>
      <c r="O599" s="27"/>
      <c r="P599" s="27"/>
      <c r="Z599" s="27"/>
      <c r="AA599" s="27"/>
      <c r="AB599" s="27"/>
      <c r="AF599" s="27"/>
      <c r="AG599" s="278"/>
      <c r="AH599" s="27"/>
    </row>
    <row r="600" spans="4:34" hidden="1" x14ac:dyDescent="0.35">
      <c r="D600" s="27"/>
      <c r="E600" s="27"/>
      <c r="N600" s="27"/>
      <c r="O600" s="27"/>
      <c r="P600" s="27"/>
      <c r="Z600" s="27"/>
      <c r="AA600" s="27"/>
      <c r="AB600" s="27"/>
      <c r="AF600" s="27"/>
      <c r="AG600" s="278"/>
      <c r="AH600" s="27"/>
    </row>
    <row r="601" spans="4:34" hidden="1" x14ac:dyDescent="0.35">
      <c r="D601" s="27"/>
      <c r="E601" s="27"/>
      <c r="N601" s="27"/>
      <c r="O601" s="27"/>
      <c r="P601" s="27"/>
      <c r="Z601" s="27"/>
      <c r="AA601" s="27"/>
      <c r="AB601" s="27"/>
      <c r="AF601" s="27"/>
      <c r="AG601" s="278"/>
      <c r="AH601" s="27"/>
    </row>
    <row r="602" spans="4:34" hidden="1" x14ac:dyDescent="0.35">
      <c r="D602" s="27"/>
      <c r="E602" s="27"/>
      <c r="N602" s="27"/>
      <c r="O602" s="27"/>
      <c r="P602" s="27"/>
      <c r="Z602" s="27"/>
      <c r="AA602" s="27"/>
      <c r="AB602" s="27"/>
      <c r="AF602" s="27"/>
      <c r="AG602" s="278"/>
      <c r="AH602" s="27"/>
    </row>
    <row r="603" spans="4:34" hidden="1" x14ac:dyDescent="0.35">
      <c r="D603" s="27"/>
      <c r="E603" s="27"/>
      <c r="N603" s="27"/>
      <c r="O603" s="27"/>
      <c r="P603" s="27"/>
      <c r="Z603" s="27"/>
      <c r="AA603" s="27"/>
      <c r="AB603" s="27"/>
      <c r="AF603" s="27"/>
      <c r="AG603" s="278"/>
      <c r="AH603" s="27"/>
    </row>
    <row r="604" spans="4:34" hidden="1" x14ac:dyDescent="0.35">
      <c r="D604" s="27"/>
      <c r="E604" s="27"/>
      <c r="N604" s="27"/>
      <c r="O604" s="27"/>
      <c r="P604" s="27"/>
      <c r="Z604" s="27"/>
      <c r="AA604" s="27"/>
      <c r="AB604" s="27"/>
      <c r="AF604" s="27"/>
      <c r="AG604" s="278"/>
      <c r="AH604" s="27"/>
    </row>
    <row r="605" spans="4:34" hidden="1" x14ac:dyDescent="0.35">
      <c r="D605" s="27"/>
      <c r="E605" s="27"/>
      <c r="N605" s="27"/>
      <c r="O605" s="27"/>
      <c r="P605" s="27"/>
      <c r="Z605" s="27"/>
      <c r="AA605" s="27"/>
      <c r="AB605" s="27"/>
      <c r="AF605" s="27"/>
      <c r="AG605" s="278"/>
      <c r="AH605" s="27"/>
    </row>
    <row r="606" spans="4:34" hidden="1" x14ac:dyDescent="0.35">
      <c r="D606" s="27"/>
      <c r="E606" s="27"/>
      <c r="N606" s="27"/>
      <c r="O606" s="27"/>
      <c r="P606" s="27"/>
      <c r="Z606" s="27"/>
      <c r="AA606" s="27"/>
      <c r="AB606" s="27"/>
      <c r="AF606" s="27"/>
      <c r="AG606" s="278"/>
      <c r="AH606" s="27"/>
    </row>
    <row r="607" spans="4:34" hidden="1" x14ac:dyDescent="0.35">
      <c r="D607" s="27"/>
      <c r="E607" s="27"/>
      <c r="N607" s="27"/>
      <c r="O607" s="27"/>
      <c r="P607" s="27"/>
      <c r="Z607" s="27"/>
      <c r="AA607" s="27"/>
      <c r="AB607" s="27"/>
      <c r="AF607" s="27"/>
      <c r="AG607" s="278"/>
      <c r="AH607" s="27"/>
    </row>
    <row r="608" spans="4:34" hidden="1" x14ac:dyDescent="0.35">
      <c r="D608" s="27"/>
      <c r="E608" s="27"/>
      <c r="N608" s="27"/>
      <c r="O608" s="27"/>
      <c r="P608" s="27"/>
      <c r="Z608" s="27"/>
      <c r="AA608" s="27"/>
      <c r="AB608" s="27"/>
      <c r="AF608" s="27"/>
      <c r="AG608" s="278"/>
      <c r="AH608" s="27"/>
    </row>
    <row r="609" spans="4:34" hidden="1" x14ac:dyDescent="0.35">
      <c r="D609" s="27"/>
      <c r="E609" s="27"/>
      <c r="N609" s="27"/>
      <c r="O609" s="27"/>
      <c r="P609" s="27"/>
      <c r="Z609" s="27"/>
      <c r="AA609" s="27"/>
      <c r="AB609" s="27"/>
      <c r="AF609" s="27"/>
      <c r="AG609" s="278"/>
      <c r="AH609" s="27"/>
    </row>
    <row r="610" spans="4:34" hidden="1" x14ac:dyDescent="0.35">
      <c r="D610" s="27"/>
      <c r="E610" s="27"/>
      <c r="N610" s="27"/>
      <c r="O610" s="27"/>
      <c r="P610" s="27"/>
      <c r="Z610" s="27"/>
      <c r="AA610" s="27"/>
      <c r="AB610" s="27"/>
      <c r="AF610" s="27"/>
      <c r="AG610" s="278"/>
      <c r="AH610" s="27"/>
    </row>
    <row r="611" spans="4:34" hidden="1" x14ac:dyDescent="0.35">
      <c r="D611" s="27"/>
      <c r="E611" s="27"/>
      <c r="N611" s="27"/>
      <c r="O611" s="27"/>
      <c r="P611" s="27"/>
      <c r="Z611" s="27"/>
      <c r="AA611" s="27"/>
      <c r="AB611" s="27"/>
      <c r="AF611" s="27"/>
      <c r="AG611" s="278"/>
      <c r="AH611" s="27"/>
    </row>
    <row r="612" spans="4:34" hidden="1" x14ac:dyDescent="0.35">
      <c r="D612" s="27"/>
      <c r="E612" s="27"/>
      <c r="N612" s="27"/>
      <c r="O612" s="27"/>
      <c r="P612" s="27"/>
      <c r="Z612" s="27"/>
      <c r="AA612" s="27"/>
      <c r="AB612" s="27"/>
      <c r="AF612" s="27"/>
      <c r="AG612" s="278"/>
      <c r="AH612" s="27"/>
    </row>
    <row r="613" spans="4:34" hidden="1" x14ac:dyDescent="0.35">
      <c r="D613" s="27"/>
      <c r="E613" s="27"/>
      <c r="N613" s="27"/>
      <c r="O613" s="27"/>
      <c r="P613" s="27"/>
      <c r="Z613" s="27"/>
      <c r="AA613" s="27"/>
      <c r="AB613" s="27"/>
      <c r="AF613" s="27"/>
      <c r="AG613" s="278"/>
      <c r="AH613" s="27"/>
    </row>
    <row r="614" spans="4:34" hidden="1" x14ac:dyDescent="0.35">
      <c r="D614" s="27"/>
      <c r="E614" s="27"/>
      <c r="N614" s="27"/>
      <c r="O614" s="27"/>
      <c r="P614" s="27"/>
      <c r="Z614" s="27"/>
      <c r="AA614" s="27"/>
      <c r="AB614" s="27"/>
      <c r="AF614" s="27"/>
      <c r="AG614" s="278"/>
      <c r="AH614" s="27"/>
    </row>
    <row r="615" spans="4:34" hidden="1" x14ac:dyDescent="0.35">
      <c r="D615" s="27"/>
      <c r="E615" s="27"/>
      <c r="N615" s="27"/>
      <c r="O615" s="27"/>
      <c r="P615" s="27"/>
      <c r="Z615" s="27"/>
      <c r="AA615" s="27"/>
      <c r="AB615" s="27"/>
      <c r="AF615" s="27"/>
      <c r="AG615" s="278"/>
      <c r="AH615" s="27"/>
    </row>
    <row r="616" spans="4:34" hidden="1" x14ac:dyDescent="0.35">
      <c r="D616" s="27"/>
      <c r="E616" s="27"/>
      <c r="N616" s="27"/>
      <c r="O616" s="27"/>
      <c r="P616" s="27"/>
      <c r="Z616" s="27"/>
      <c r="AA616" s="27"/>
      <c r="AB616" s="27"/>
      <c r="AF616" s="27"/>
      <c r="AG616" s="278"/>
      <c r="AH616" s="27"/>
    </row>
    <row r="617" spans="4:34" hidden="1" x14ac:dyDescent="0.35">
      <c r="D617" s="27"/>
      <c r="E617" s="27"/>
      <c r="N617" s="27"/>
      <c r="O617" s="27"/>
      <c r="P617" s="27"/>
      <c r="Z617" s="27"/>
      <c r="AA617" s="27"/>
      <c r="AB617" s="27"/>
      <c r="AF617" s="27"/>
      <c r="AG617" s="278"/>
      <c r="AH617" s="27"/>
    </row>
    <row r="618" spans="4:34" hidden="1" x14ac:dyDescent="0.35">
      <c r="D618" s="27"/>
      <c r="E618" s="27"/>
      <c r="N618" s="27"/>
      <c r="O618" s="27"/>
      <c r="P618" s="27"/>
      <c r="Z618" s="27"/>
      <c r="AA618" s="27"/>
      <c r="AB618" s="27"/>
      <c r="AF618" s="27"/>
      <c r="AG618" s="278"/>
      <c r="AH618" s="27"/>
    </row>
    <row r="619" spans="4:34" hidden="1" x14ac:dyDescent="0.35">
      <c r="D619" s="27"/>
      <c r="E619" s="27"/>
      <c r="N619" s="27"/>
      <c r="O619" s="27"/>
      <c r="P619" s="27"/>
      <c r="Z619" s="27"/>
      <c r="AA619" s="27"/>
      <c r="AB619" s="27"/>
      <c r="AF619" s="27"/>
      <c r="AG619" s="278"/>
      <c r="AH619" s="27"/>
    </row>
    <row r="620" spans="4:34" hidden="1" x14ac:dyDescent="0.35">
      <c r="D620" s="27"/>
      <c r="E620" s="27"/>
      <c r="N620" s="27"/>
      <c r="O620" s="27"/>
      <c r="P620" s="27"/>
      <c r="Z620" s="27"/>
      <c r="AA620" s="27"/>
      <c r="AB620" s="27"/>
      <c r="AF620" s="27"/>
      <c r="AG620" s="278"/>
      <c r="AH620" s="27"/>
    </row>
    <row r="621" spans="4:34" hidden="1" x14ac:dyDescent="0.35">
      <c r="D621" s="27"/>
      <c r="E621" s="27"/>
      <c r="N621" s="27"/>
      <c r="O621" s="27"/>
      <c r="P621" s="27"/>
      <c r="Z621" s="27"/>
      <c r="AA621" s="27"/>
      <c r="AB621" s="27"/>
      <c r="AF621" s="27"/>
      <c r="AG621" s="278"/>
      <c r="AH621" s="27"/>
    </row>
    <row r="622" spans="4:34" hidden="1" x14ac:dyDescent="0.35">
      <c r="D622" s="27"/>
      <c r="E622" s="27"/>
      <c r="N622" s="27"/>
      <c r="O622" s="27"/>
      <c r="P622" s="27"/>
      <c r="Z622" s="27"/>
      <c r="AA622" s="27"/>
      <c r="AB622" s="27"/>
      <c r="AF622" s="27"/>
      <c r="AG622" s="278"/>
      <c r="AH622" s="27"/>
    </row>
    <row r="623" spans="4:34" hidden="1" x14ac:dyDescent="0.35">
      <c r="D623" s="27"/>
      <c r="E623" s="27"/>
      <c r="N623" s="27"/>
      <c r="O623" s="27"/>
      <c r="P623" s="27"/>
      <c r="Z623" s="27"/>
      <c r="AA623" s="27"/>
      <c r="AB623" s="27"/>
      <c r="AF623" s="27"/>
      <c r="AG623" s="278"/>
      <c r="AH623" s="27"/>
    </row>
    <row r="624" spans="4:34" hidden="1" x14ac:dyDescent="0.35">
      <c r="D624" s="27"/>
      <c r="E624" s="27"/>
      <c r="N624" s="27"/>
      <c r="O624" s="27"/>
      <c r="P624" s="27"/>
      <c r="Z624" s="27"/>
      <c r="AA624" s="27"/>
      <c r="AB624" s="27"/>
      <c r="AF624" s="27"/>
      <c r="AG624" s="278"/>
      <c r="AH624" s="27"/>
    </row>
    <row r="625" spans="4:34" hidden="1" x14ac:dyDescent="0.35">
      <c r="D625" s="27"/>
      <c r="E625" s="27"/>
      <c r="N625" s="27"/>
      <c r="O625" s="27"/>
      <c r="P625" s="27"/>
      <c r="Z625" s="27"/>
      <c r="AA625" s="27"/>
      <c r="AB625" s="27"/>
      <c r="AF625" s="27"/>
      <c r="AG625" s="278"/>
      <c r="AH625" s="27"/>
    </row>
    <row r="626" spans="4:34" hidden="1" x14ac:dyDescent="0.35">
      <c r="D626" s="27"/>
      <c r="E626" s="27"/>
      <c r="N626" s="27"/>
      <c r="O626" s="27"/>
      <c r="P626" s="27"/>
      <c r="Z626" s="27"/>
      <c r="AA626" s="27"/>
      <c r="AB626" s="27"/>
      <c r="AF626" s="27"/>
      <c r="AG626" s="278"/>
      <c r="AH626" s="27"/>
    </row>
    <row r="627" spans="4:34" hidden="1" x14ac:dyDescent="0.35">
      <c r="D627" s="27"/>
      <c r="E627" s="27"/>
      <c r="N627" s="27"/>
      <c r="O627" s="27"/>
      <c r="P627" s="27"/>
      <c r="Z627" s="27"/>
      <c r="AA627" s="27"/>
      <c r="AB627" s="27"/>
      <c r="AF627" s="27"/>
      <c r="AG627" s="278"/>
      <c r="AH627" s="27"/>
    </row>
    <row r="628" spans="4:34" hidden="1" x14ac:dyDescent="0.35">
      <c r="D628" s="27"/>
      <c r="E628" s="27"/>
      <c r="N628" s="27"/>
      <c r="O628" s="27"/>
      <c r="P628" s="27"/>
      <c r="Z628" s="27"/>
      <c r="AA628" s="27"/>
      <c r="AB628" s="27"/>
      <c r="AF628" s="27"/>
      <c r="AG628" s="278"/>
      <c r="AH628" s="27"/>
    </row>
    <row r="629" spans="4:34" hidden="1" x14ac:dyDescent="0.35">
      <c r="D629" s="27"/>
      <c r="E629" s="27"/>
      <c r="N629" s="27"/>
      <c r="O629" s="27"/>
      <c r="P629" s="27"/>
      <c r="Z629" s="27"/>
      <c r="AA629" s="27"/>
      <c r="AB629" s="27"/>
      <c r="AF629" s="27"/>
      <c r="AG629" s="278"/>
      <c r="AH629" s="27"/>
    </row>
    <row r="630" spans="4:34" hidden="1" x14ac:dyDescent="0.35">
      <c r="D630" s="27"/>
      <c r="E630" s="27"/>
      <c r="N630" s="27"/>
      <c r="O630" s="27"/>
      <c r="P630" s="27"/>
      <c r="Z630" s="27"/>
      <c r="AA630" s="27"/>
      <c r="AB630" s="27"/>
      <c r="AF630" s="27"/>
      <c r="AG630" s="278"/>
      <c r="AH630" s="27"/>
    </row>
    <row r="631" spans="4:34" hidden="1" x14ac:dyDescent="0.35">
      <c r="D631" s="27"/>
      <c r="E631" s="27"/>
      <c r="N631" s="27"/>
      <c r="O631" s="27"/>
      <c r="P631" s="27"/>
      <c r="Z631" s="27"/>
      <c r="AA631" s="27"/>
      <c r="AB631" s="27"/>
      <c r="AF631" s="27"/>
      <c r="AG631" s="278"/>
      <c r="AH631" s="27"/>
    </row>
    <row r="632" spans="4:34" hidden="1" x14ac:dyDescent="0.35">
      <c r="D632" s="27"/>
      <c r="E632" s="27"/>
      <c r="N632" s="27"/>
      <c r="O632" s="27"/>
      <c r="P632" s="27"/>
      <c r="Z632" s="27"/>
      <c r="AA632" s="27"/>
      <c r="AB632" s="27"/>
      <c r="AF632" s="27"/>
      <c r="AG632" s="278"/>
      <c r="AH632" s="27"/>
    </row>
    <row r="633" spans="4:34" hidden="1" x14ac:dyDescent="0.35">
      <c r="D633" s="27"/>
      <c r="E633" s="27"/>
      <c r="N633" s="27"/>
      <c r="O633" s="27"/>
      <c r="P633" s="27"/>
      <c r="Z633" s="27"/>
      <c r="AA633" s="27"/>
      <c r="AB633" s="27"/>
      <c r="AF633" s="27"/>
      <c r="AG633" s="278"/>
      <c r="AH633" s="27"/>
    </row>
    <row r="634" spans="4:34" hidden="1" x14ac:dyDescent="0.35">
      <c r="D634" s="27"/>
      <c r="E634" s="27"/>
      <c r="N634" s="27"/>
      <c r="O634" s="27"/>
      <c r="P634" s="27"/>
      <c r="Z634" s="27"/>
      <c r="AA634" s="27"/>
      <c r="AB634" s="27"/>
      <c r="AF634" s="27"/>
      <c r="AG634" s="278"/>
      <c r="AH634" s="27"/>
    </row>
    <row r="635" spans="4:34" hidden="1" x14ac:dyDescent="0.35">
      <c r="D635" s="27"/>
      <c r="E635" s="27"/>
      <c r="N635" s="27"/>
      <c r="O635" s="27"/>
      <c r="P635" s="27"/>
      <c r="Z635" s="27"/>
      <c r="AA635" s="27"/>
      <c r="AB635" s="27"/>
      <c r="AF635" s="27"/>
      <c r="AG635" s="278"/>
      <c r="AH635" s="27"/>
    </row>
    <row r="636" spans="4:34" hidden="1" x14ac:dyDescent="0.35">
      <c r="D636" s="27"/>
      <c r="E636" s="27"/>
      <c r="N636" s="27"/>
      <c r="O636" s="27"/>
      <c r="P636" s="27"/>
      <c r="Z636" s="27"/>
      <c r="AA636" s="27"/>
      <c r="AB636" s="27"/>
      <c r="AF636" s="27"/>
      <c r="AG636" s="278"/>
      <c r="AH636" s="27"/>
    </row>
    <row r="637" spans="4:34" hidden="1" x14ac:dyDescent="0.35">
      <c r="D637" s="27"/>
      <c r="E637" s="27"/>
      <c r="N637" s="27"/>
      <c r="O637" s="27"/>
      <c r="P637" s="27"/>
      <c r="Z637" s="27"/>
      <c r="AA637" s="27"/>
      <c r="AB637" s="27"/>
      <c r="AF637" s="27"/>
      <c r="AG637" s="278"/>
      <c r="AH637" s="27"/>
    </row>
    <row r="638" spans="4:34" hidden="1" x14ac:dyDescent="0.35">
      <c r="D638" s="27"/>
      <c r="E638" s="27"/>
      <c r="N638" s="27"/>
      <c r="O638" s="27"/>
      <c r="P638" s="27"/>
      <c r="Z638" s="27"/>
      <c r="AA638" s="27"/>
      <c r="AB638" s="27"/>
      <c r="AF638" s="27"/>
      <c r="AG638" s="278"/>
      <c r="AH638" s="27"/>
    </row>
    <row r="639" spans="4:34" hidden="1" x14ac:dyDescent="0.35">
      <c r="D639" s="27"/>
      <c r="E639" s="27"/>
      <c r="N639" s="27"/>
      <c r="O639" s="27"/>
      <c r="P639" s="27"/>
      <c r="Z639" s="27"/>
      <c r="AA639" s="27"/>
      <c r="AB639" s="27"/>
      <c r="AF639" s="27"/>
      <c r="AG639" s="278"/>
      <c r="AH639" s="27"/>
    </row>
    <row r="640" spans="4:34" hidden="1" x14ac:dyDescent="0.35">
      <c r="D640" s="27"/>
      <c r="E640" s="27"/>
      <c r="N640" s="27"/>
      <c r="O640" s="27"/>
      <c r="P640" s="27"/>
      <c r="Z640" s="27"/>
      <c r="AA640" s="27"/>
      <c r="AB640" s="27"/>
      <c r="AF640" s="27"/>
      <c r="AG640" s="278"/>
      <c r="AH640" s="27"/>
    </row>
    <row r="641" spans="4:34" hidden="1" x14ac:dyDescent="0.35">
      <c r="D641" s="27"/>
      <c r="E641" s="27"/>
      <c r="N641" s="27"/>
      <c r="O641" s="27"/>
      <c r="P641" s="27"/>
      <c r="Z641" s="27"/>
      <c r="AA641" s="27"/>
      <c r="AB641" s="27"/>
      <c r="AF641" s="27"/>
      <c r="AG641" s="278"/>
      <c r="AH641" s="27"/>
    </row>
    <row r="642" spans="4:34" hidden="1" x14ac:dyDescent="0.35">
      <c r="D642" s="27"/>
      <c r="E642" s="27"/>
      <c r="N642" s="27"/>
      <c r="O642" s="27"/>
      <c r="P642" s="27"/>
      <c r="Z642" s="27"/>
      <c r="AA642" s="27"/>
      <c r="AB642" s="27"/>
      <c r="AF642" s="27"/>
      <c r="AG642" s="278"/>
      <c r="AH642" s="27"/>
    </row>
    <row r="643" spans="4:34" hidden="1" x14ac:dyDescent="0.35">
      <c r="D643" s="27"/>
      <c r="E643" s="27"/>
      <c r="N643" s="27"/>
      <c r="O643" s="27"/>
      <c r="P643" s="27"/>
      <c r="Z643" s="27"/>
      <c r="AA643" s="27"/>
      <c r="AB643" s="27"/>
      <c r="AF643" s="27"/>
      <c r="AG643" s="278"/>
      <c r="AH643" s="27"/>
    </row>
    <row r="644" spans="4:34" hidden="1" x14ac:dyDescent="0.35">
      <c r="D644" s="27"/>
      <c r="E644" s="27"/>
      <c r="N644" s="27"/>
      <c r="O644" s="27"/>
      <c r="P644" s="27"/>
      <c r="Z644" s="27"/>
      <c r="AA644" s="27"/>
      <c r="AB644" s="27"/>
      <c r="AF644" s="27"/>
      <c r="AG644" s="278"/>
      <c r="AH644" s="27"/>
    </row>
    <row r="645" spans="4:34" hidden="1" x14ac:dyDescent="0.35">
      <c r="D645" s="27"/>
      <c r="E645" s="27"/>
      <c r="N645" s="27"/>
      <c r="O645" s="27"/>
      <c r="P645" s="27"/>
      <c r="Z645" s="27"/>
      <c r="AA645" s="27"/>
      <c r="AB645" s="27"/>
      <c r="AF645" s="27"/>
      <c r="AG645" s="278"/>
      <c r="AH645" s="27"/>
    </row>
    <row r="646" spans="4:34" hidden="1" x14ac:dyDescent="0.35">
      <c r="D646" s="27"/>
      <c r="E646" s="27"/>
      <c r="N646" s="27"/>
      <c r="O646" s="27"/>
      <c r="P646" s="27"/>
      <c r="Z646" s="27"/>
      <c r="AA646" s="27"/>
      <c r="AB646" s="27"/>
      <c r="AF646" s="27"/>
      <c r="AG646" s="278"/>
      <c r="AH646" s="27"/>
    </row>
    <row r="647" spans="4:34" hidden="1" x14ac:dyDescent="0.35">
      <c r="D647" s="27"/>
      <c r="E647" s="27"/>
      <c r="N647" s="27"/>
      <c r="O647" s="27"/>
      <c r="P647" s="27"/>
      <c r="Z647" s="27"/>
      <c r="AA647" s="27"/>
      <c r="AB647" s="27"/>
      <c r="AF647" s="27"/>
      <c r="AH647" s="27"/>
    </row>
    <row r="648" spans="4:34" hidden="1" x14ac:dyDescent="0.35">
      <c r="D648" s="27"/>
      <c r="E648" s="27"/>
      <c r="N648" s="27"/>
      <c r="O648" s="27"/>
      <c r="P648" s="27"/>
      <c r="Z648" s="27"/>
      <c r="AA648" s="27"/>
      <c r="AB648" s="27"/>
      <c r="AF648" s="27"/>
      <c r="AH648" s="27"/>
    </row>
    <row r="649" spans="4:34" hidden="1" x14ac:dyDescent="0.35">
      <c r="D649" s="27"/>
      <c r="E649" s="27"/>
      <c r="N649" s="27"/>
      <c r="O649" s="27"/>
      <c r="P649" s="27"/>
      <c r="Z649" s="27"/>
      <c r="AA649" s="27"/>
      <c r="AB649" s="27"/>
      <c r="AF649" s="27"/>
      <c r="AH649" s="27"/>
    </row>
    <row r="650" spans="4:34" hidden="1" x14ac:dyDescent="0.35">
      <c r="D650" s="27"/>
      <c r="E650" s="27"/>
      <c r="N650" s="27"/>
      <c r="O650" s="27"/>
      <c r="P650" s="27"/>
      <c r="Z650" s="27"/>
      <c r="AA650" s="27"/>
      <c r="AB650" s="27"/>
      <c r="AF650" s="27"/>
      <c r="AH650" s="27"/>
    </row>
    <row r="651" spans="4:34" hidden="1" x14ac:dyDescent="0.35">
      <c r="D651" s="27"/>
      <c r="E651" s="27"/>
      <c r="N651" s="27"/>
      <c r="O651" s="27"/>
      <c r="P651" s="27"/>
      <c r="Z651" s="27"/>
      <c r="AA651" s="27"/>
      <c r="AB651" s="27"/>
      <c r="AF651" s="27"/>
      <c r="AH651" s="27"/>
    </row>
    <row r="652" spans="4:34" hidden="1" x14ac:dyDescent="0.35">
      <c r="D652" s="27"/>
      <c r="E652" s="27"/>
      <c r="N652" s="27"/>
      <c r="O652" s="27"/>
      <c r="P652" s="27"/>
      <c r="Z652" s="27"/>
      <c r="AA652" s="27"/>
      <c r="AB652" s="27"/>
      <c r="AF652" s="27"/>
      <c r="AH652" s="27"/>
    </row>
    <row r="653" spans="4:34" hidden="1" x14ac:dyDescent="0.35">
      <c r="D653" s="27"/>
      <c r="E653" s="27"/>
      <c r="N653" s="27"/>
      <c r="O653" s="27"/>
      <c r="P653" s="27"/>
      <c r="Z653" s="27"/>
      <c r="AA653" s="27"/>
      <c r="AB653" s="27"/>
      <c r="AF653" s="27"/>
      <c r="AH653" s="27"/>
    </row>
    <row r="654" spans="4:34" hidden="1" x14ac:dyDescent="0.35">
      <c r="D654" s="27"/>
      <c r="E654" s="27"/>
      <c r="N654" s="27"/>
      <c r="O654" s="27"/>
      <c r="P654" s="27"/>
      <c r="Z654" s="27"/>
      <c r="AA654" s="27"/>
      <c r="AB654" s="27"/>
      <c r="AF654" s="27"/>
      <c r="AH654" s="27"/>
    </row>
    <row r="655" spans="4:34" hidden="1" x14ac:dyDescent="0.35">
      <c r="D655" s="27"/>
      <c r="E655" s="27"/>
      <c r="N655" s="27"/>
      <c r="O655" s="27"/>
      <c r="P655" s="27"/>
      <c r="Z655" s="27"/>
      <c r="AA655" s="27"/>
      <c r="AB655" s="27"/>
      <c r="AF655" s="27"/>
      <c r="AH655" s="27"/>
    </row>
    <row r="656" spans="4:34" hidden="1" x14ac:dyDescent="0.35">
      <c r="D656" s="27"/>
      <c r="E656" s="27"/>
      <c r="N656" s="27"/>
      <c r="O656" s="27"/>
      <c r="P656" s="27"/>
      <c r="Z656" s="27"/>
      <c r="AA656" s="27"/>
      <c r="AB656" s="27"/>
      <c r="AF656" s="27"/>
      <c r="AH656" s="27"/>
    </row>
    <row r="657" spans="4:34" hidden="1" x14ac:dyDescent="0.35">
      <c r="D657" s="27"/>
      <c r="E657" s="27"/>
      <c r="N657" s="27"/>
      <c r="O657" s="27"/>
      <c r="P657" s="27"/>
      <c r="Z657" s="27"/>
      <c r="AA657" s="27"/>
      <c r="AB657" s="27"/>
      <c r="AF657" s="27"/>
      <c r="AH657" s="27"/>
    </row>
    <row r="658" spans="4:34" hidden="1" x14ac:dyDescent="0.35">
      <c r="D658" s="27"/>
      <c r="E658" s="27"/>
      <c r="N658" s="27"/>
      <c r="O658" s="27"/>
      <c r="P658" s="27"/>
      <c r="Z658" s="27"/>
      <c r="AA658" s="27"/>
      <c r="AB658" s="27"/>
      <c r="AF658" s="27"/>
      <c r="AH658" s="27"/>
    </row>
    <row r="659" spans="4:34" hidden="1" x14ac:dyDescent="0.35">
      <c r="D659" s="27"/>
      <c r="E659" s="27"/>
      <c r="N659" s="27"/>
      <c r="O659" s="27"/>
      <c r="P659" s="27"/>
      <c r="Z659" s="27"/>
      <c r="AA659" s="27"/>
      <c r="AB659" s="27"/>
      <c r="AF659" s="27"/>
      <c r="AH659" s="27"/>
    </row>
    <row r="660" spans="4:34" hidden="1" x14ac:dyDescent="0.35">
      <c r="D660" s="27"/>
      <c r="E660" s="27"/>
      <c r="N660" s="27"/>
      <c r="O660" s="27"/>
      <c r="P660" s="27"/>
      <c r="Z660" s="27"/>
      <c r="AA660" s="27"/>
      <c r="AB660" s="27"/>
      <c r="AF660" s="27"/>
      <c r="AH660" s="27"/>
    </row>
    <row r="661" spans="4:34" hidden="1" x14ac:dyDescent="0.35">
      <c r="D661" s="27"/>
      <c r="E661" s="27"/>
      <c r="N661" s="27"/>
      <c r="O661" s="27"/>
      <c r="P661" s="27"/>
      <c r="Z661" s="27"/>
      <c r="AA661" s="27"/>
      <c r="AB661" s="27"/>
      <c r="AF661" s="27"/>
      <c r="AH661" s="27"/>
    </row>
    <row r="662" spans="4:34" hidden="1" x14ac:dyDescent="0.35">
      <c r="D662" s="27"/>
      <c r="E662" s="27"/>
      <c r="N662" s="27"/>
      <c r="O662" s="27"/>
      <c r="P662" s="27"/>
      <c r="Z662" s="27"/>
      <c r="AA662" s="27"/>
      <c r="AB662" s="27"/>
      <c r="AF662" s="27"/>
      <c r="AH662" s="27"/>
    </row>
    <row r="663" spans="4:34" hidden="1" x14ac:dyDescent="0.35">
      <c r="D663" s="27"/>
      <c r="E663" s="27"/>
      <c r="N663" s="27"/>
      <c r="O663" s="27"/>
      <c r="P663" s="27"/>
      <c r="Z663" s="27"/>
      <c r="AA663" s="27"/>
      <c r="AB663" s="27"/>
      <c r="AF663" s="27"/>
      <c r="AH663" s="27"/>
    </row>
    <row r="664" spans="4:34" hidden="1" x14ac:dyDescent="0.35">
      <c r="D664" s="27"/>
      <c r="E664" s="27"/>
      <c r="N664" s="27"/>
      <c r="O664" s="27"/>
      <c r="P664" s="27"/>
      <c r="Z664" s="27"/>
      <c r="AA664" s="27"/>
      <c r="AB664" s="27"/>
      <c r="AF664" s="27"/>
      <c r="AH664" s="27"/>
    </row>
    <row r="665" spans="4:34" hidden="1" x14ac:dyDescent="0.35">
      <c r="D665" s="27"/>
      <c r="E665" s="27"/>
      <c r="N665" s="27"/>
      <c r="O665" s="27"/>
      <c r="P665" s="27"/>
      <c r="Z665" s="27"/>
      <c r="AA665" s="27"/>
      <c r="AB665" s="27"/>
      <c r="AF665" s="27"/>
      <c r="AH665" s="27"/>
    </row>
    <row r="666" spans="4:34" hidden="1" x14ac:dyDescent="0.35">
      <c r="D666" s="27"/>
      <c r="E666" s="27"/>
      <c r="N666" s="27"/>
      <c r="O666" s="27"/>
      <c r="P666" s="27"/>
      <c r="Z666" s="27"/>
      <c r="AA666" s="27"/>
      <c r="AB666" s="27"/>
      <c r="AF666" s="27"/>
      <c r="AH666" s="27"/>
    </row>
    <row r="667" spans="4:34" hidden="1" x14ac:dyDescent="0.35">
      <c r="D667" s="27"/>
      <c r="E667" s="27"/>
      <c r="N667" s="27"/>
      <c r="O667" s="27"/>
      <c r="P667" s="27"/>
      <c r="Z667" s="27"/>
      <c r="AA667" s="27"/>
      <c r="AB667" s="27"/>
      <c r="AF667" s="27"/>
      <c r="AH667" s="27"/>
    </row>
    <row r="668" spans="4:34" hidden="1" x14ac:dyDescent="0.35">
      <c r="D668" s="27"/>
      <c r="E668" s="27"/>
      <c r="N668" s="27"/>
      <c r="O668" s="27"/>
      <c r="P668" s="27"/>
      <c r="Z668" s="27"/>
      <c r="AA668" s="27"/>
      <c r="AB668" s="27"/>
      <c r="AF668" s="27"/>
      <c r="AH668" s="27"/>
    </row>
    <row r="669" spans="4:34" hidden="1" x14ac:dyDescent="0.35">
      <c r="D669" s="27"/>
      <c r="E669" s="27"/>
      <c r="N669" s="27"/>
      <c r="O669" s="27"/>
      <c r="P669" s="27"/>
      <c r="Z669" s="27"/>
      <c r="AA669" s="27"/>
      <c r="AB669" s="27"/>
      <c r="AF669" s="27"/>
      <c r="AH669" s="27"/>
    </row>
    <row r="670" spans="4:34" hidden="1" x14ac:dyDescent="0.35">
      <c r="D670" s="27"/>
      <c r="E670" s="27"/>
      <c r="N670" s="27"/>
      <c r="O670" s="27"/>
      <c r="P670" s="27"/>
      <c r="Z670" s="27"/>
      <c r="AA670" s="27"/>
      <c r="AB670" s="27"/>
      <c r="AF670" s="27"/>
      <c r="AH670" s="27"/>
    </row>
  </sheetData>
  <pageMargins left="0.75" right="0.75" top="1" bottom="1" header="0.5" footer="0.5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1" tint="0.499984740745262"/>
  </sheetPr>
  <dimension ref="A1:XEU537"/>
  <sheetViews>
    <sheetView zoomScale="87" zoomScaleNormal="87" workbookViewId="0">
      <pane xSplit="3" ySplit="1" topLeftCell="K2" activePane="bottomRight" state="frozen"/>
      <selection pane="topRight" activeCell="E1" sqref="E1"/>
      <selection pane="bottomLeft" activeCell="A2" sqref="A2"/>
      <selection pane="bottomRight" activeCell="I2" sqref="I2:I518"/>
    </sheetView>
  </sheetViews>
  <sheetFormatPr defaultColWidth="0" defaultRowHeight="14.5" x14ac:dyDescent="0.35"/>
  <cols>
    <col min="1" max="1" width="7.81640625" style="118" bestFit="1" customWidth="1"/>
    <col min="2" max="2" width="8.1796875" style="118" bestFit="1" customWidth="1"/>
    <col min="3" max="3" width="12.1796875" style="119" bestFit="1" customWidth="1"/>
    <col min="4" max="4" width="8.36328125" style="195" bestFit="1" customWidth="1"/>
    <col min="5" max="5" width="10.1796875" style="120" bestFit="1" customWidth="1"/>
    <col min="6" max="6" width="13.453125" bestFit="1" customWidth="1"/>
    <col min="7" max="7" width="11.1796875" style="118" bestFit="1" customWidth="1"/>
    <col min="8" max="8" width="9.453125" style="118" bestFit="1" customWidth="1"/>
    <col min="9" max="12" width="11.1796875" style="118" bestFit="1" customWidth="1"/>
    <col min="13" max="14" width="10.81640625" bestFit="1" customWidth="1"/>
    <col min="15" max="15" width="10.81640625" style="118" bestFit="1" customWidth="1"/>
    <col min="16" max="17" width="10.81640625" style="118" customWidth="1"/>
    <col min="18" max="18" width="10.81640625" style="230" bestFit="1" customWidth="1"/>
    <col min="19" max="19" width="10.81640625" bestFit="1" customWidth="1"/>
    <col min="20" max="21" width="10.81640625" style="118" bestFit="1" customWidth="1"/>
    <col min="22" max="22" width="10.81640625" bestFit="1" customWidth="1"/>
    <col min="23" max="33" width="10.81640625" style="118" bestFit="1" customWidth="1"/>
    <col min="34" max="34" width="10.36328125" style="220" bestFit="1" customWidth="1"/>
    <col min="35" max="35" width="12.1796875" style="118" bestFit="1" customWidth="1"/>
    <col min="36" max="36" width="6.6328125" style="118" hidden="1" customWidth="1"/>
    <col min="37" max="63" width="10.6328125" style="118" hidden="1" customWidth="1"/>
    <col min="64" max="64" width="6.6328125" style="118" hidden="1" customWidth="1"/>
    <col min="65" max="65" width="10.6328125" style="118" hidden="1" customWidth="1"/>
    <col min="66" max="67" width="6.6328125" style="118" hidden="1" customWidth="1"/>
    <col min="68" max="68" width="10.6328125" style="118" hidden="1" customWidth="1"/>
    <col min="69" max="70" width="6.6328125" style="118" hidden="1" customWidth="1"/>
    <col min="71" max="71" width="10.6328125" style="118" hidden="1" customWidth="1"/>
    <col min="72" max="72" width="6.6328125" style="118" hidden="1" customWidth="1"/>
    <col min="73" max="99" width="10.6328125" style="118" hidden="1" customWidth="1"/>
    <col min="100" max="100" width="6.6328125" style="118" hidden="1" customWidth="1"/>
    <col min="101" max="101" width="10.6328125" style="118" hidden="1" customWidth="1"/>
    <col min="102" max="103" width="6.6328125" style="118" hidden="1" customWidth="1"/>
    <col min="104" max="104" width="10.6328125" style="118" hidden="1" customWidth="1"/>
    <col min="105" max="106" width="6.6328125" style="118" hidden="1" customWidth="1"/>
    <col min="107" max="107" width="10.6328125" style="118" hidden="1" customWidth="1"/>
    <col min="108" max="108" width="6.6328125" style="118" hidden="1" customWidth="1"/>
    <col min="109" max="135" width="10.6328125" style="118" hidden="1" customWidth="1"/>
    <col min="136" max="136" width="6.6328125" style="118" hidden="1" customWidth="1"/>
    <col min="137" max="137" width="10.6328125" style="118" hidden="1" customWidth="1"/>
    <col min="138" max="139" width="6.6328125" style="118" hidden="1" customWidth="1"/>
    <col min="140" max="140" width="10.6328125" style="118" hidden="1" customWidth="1"/>
    <col min="141" max="142" width="6.6328125" style="118" hidden="1" customWidth="1"/>
    <col min="143" max="143" width="10.6328125" style="118" hidden="1" customWidth="1"/>
    <col min="144" max="144" width="6.6328125" style="118" hidden="1" customWidth="1"/>
    <col min="145" max="171" width="10.6328125" style="118" hidden="1" customWidth="1"/>
    <col min="172" max="172" width="6.6328125" style="118" hidden="1" customWidth="1"/>
    <col min="173" max="173" width="10.6328125" style="118" hidden="1" customWidth="1"/>
    <col min="174" max="175" width="6.6328125" style="118" hidden="1" customWidth="1"/>
    <col min="176" max="176" width="10.6328125" style="118" hidden="1" customWidth="1"/>
    <col min="177" max="178" width="6.6328125" style="118" hidden="1" customWidth="1"/>
    <col min="179" max="179" width="10.6328125" style="118" hidden="1" customWidth="1"/>
    <col min="180" max="180" width="6.6328125" style="118" hidden="1" customWidth="1"/>
    <col min="181" max="207" width="10.6328125" style="118" hidden="1" customWidth="1"/>
    <col min="208" max="208" width="6.6328125" style="118" hidden="1" customWidth="1"/>
    <col min="209" max="209" width="10.6328125" style="118" hidden="1" customWidth="1"/>
    <col min="210" max="211" width="6.6328125" style="118" hidden="1" customWidth="1"/>
    <col min="212" max="212" width="10.6328125" style="118" hidden="1" customWidth="1"/>
    <col min="213" max="214" width="6.6328125" style="118" hidden="1" customWidth="1"/>
    <col min="215" max="215" width="10.6328125" style="118" hidden="1" customWidth="1"/>
    <col min="216" max="216" width="6.6328125" style="118" hidden="1" customWidth="1"/>
    <col min="217" max="243" width="10.6328125" style="118" hidden="1" customWidth="1"/>
    <col min="244" max="244" width="6.6328125" style="118" hidden="1" customWidth="1"/>
    <col min="245" max="245" width="10.6328125" style="118" hidden="1" customWidth="1"/>
    <col min="246" max="247" width="6.6328125" style="118" hidden="1" customWidth="1"/>
    <col min="248" max="248" width="10.6328125" style="118" hidden="1" customWidth="1"/>
    <col min="249" max="250" width="6.6328125" style="118" hidden="1" customWidth="1"/>
    <col min="251" max="251" width="10.6328125" style="118" hidden="1" customWidth="1"/>
    <col min="252" max="252" width="6.6328125" style="118" hidden="1" customWidth="1"/>
    <col min="253" max="279" width="10.6328125" style="118" hidden="1" customWidth="1"/>
    <col min="280" max="280" width="6.6328125" style="118" hidden="1" customWidth="1"/>
    <col min="281" max="281" width="10.6328125" style="118" hidden="1" customWidth="1"/>
    <col min="282" max="283" width="6.6328125" style="118" hidden="1" customWidth="1"/>
    <col min="284" max="284" width="10.6328125" style="118" hidden="1" customWidth="1"/>
    <col min="285" max="286" width="6.6328125" style="118" hidden="1" customWidth="1"/>
    <col min="287" max="287" width="10.6328125" style="118" hidden="1" customWidth="1"/>
    <col min="288" max="288" width="6.6328125" style="118" hidden="1" customWidth="1"/>
    <col min="289" max="315" width="10.6328125" style="118" hidden="1" customWidth="1"/>
    <col min="316" max="316" width="6.6328125" style="118" hidden="1" customWidth="1"/>
    <col min="317" max="317" width="10.6328125" style="118" hidden="1" customWidth="1"/>
    <col min="318" max="319" width="6.6328125" style="118" hidden="1" customWidth="1"/>
    <col min="320" max="320" width="10.6328125" style="118" hidden="1" customWidth="1"/>
    <col min="321" max="322" width="6.6328125" style="118" hidden="1" customWidth="1"/>
    <col min="323" max="323" width="10.6328125" style="118" hidden="1" customWidth="1"/>
    <col min="324" max="324" width="6.6328125" style="118" hidden="1" customWidth="1"/>
    <col min="325" max="351" width="10.6328125" style="118" hidden="1" customWidth="1"/>
    <col min="352" max="352" width="6.6328125" style="118" hidden="1" customWidth="1"/>
    <col min="353" max="353" width="10.6328125" style="118" hidden="1" customWidth="1"/>
    <col min="354" max="355" width="6.6328125" style="118" hidden="1" customWidth="1"/>
    <col min="356" max="356" width="10.6328125" style="118" hidden="1" customWidth="1"/>
    <col min="357" max="358" width="6.6328125" style="118" hidden="1" customWidth="1"/>
    <col min="359" max="359" width="10.6328125" style="118" hidden="1" customWidth="1"/>
    <col min="360" max="360" width="6.6328125" style="118" hidden="1" customWidth="1"/>
    <col min="361" max="387" width="10.6328125" style="118" hidden="1" customWidth="1"/>
    <col min="388" max="388" width="6.6328125" style="118" hidden="1" customWidth="1"/>
    <col min="389" max="389" width="10.6328125" style="118" hidden="1" customWidth="1"/>
    <col min="390" max="391" width="6.6328125" style="118" hidden="1" customWidth="1"/>
    <col min="392" max="392" width="10.6328125" style="118" hidden="1" customWidth="1"/>
    <col min="393" max="394" width="6.6328125" style="118" hidden="1" customWidth="1"/>
    <col min="395" max="395" width="10.6328125" style="118" hidden="1" customWidth="1"/>
    <col min="396" max="396" width="6.6328125" style="118" hidden="1" customWidth="1"/>
    <col min="397" max="423" width="10.6328125" style="118" hidden="1" customWidth="1"/>
    <col min="424" max="424" width="6.6328125" style="118" hidden="1" customWidth="1"/>
    <col min="425" max="425" width="10.6328125" style="118" hidden="1" customWidth="1"/>
    <col min="426" max="427" width="6.6328125" style="118" hidden="1" customWidth="1"/>
    <col min="428" max="428" width="10.6328125" style="118" hidden="1" customWidth="1"/>
    <col min="429" max="430" width="6.6328125" style="118" hidden="1" customWidth="1"/>
    <col min="431" max="431" width="10.6328125" style="118" hidden="1" customWidth="1"/>
    <col min="432" max="432" width="6.6328125" style="118" hidden="1" customWidth="1"/>
    <col min="433" max="459" width="10.6328125" style="118" hidden="1" customWidth="1"/>
    <col min="460" max="460" width="6.6328125" style="118" hidden="1" customWidth="1"/>
    <col min="461" max="461" width="10.6328125" style="118" hidden="1" customWidth="1"/>
    <col min="462" max="463" width="6.6328125" style="118" hidden="1" customWidth="1"/>
    <col min="464" max="464" width="10.6328125" style="118" hidden="1" customWidth="1"/>
    <col min="465" max="466" width="6.6328125" style="118" hidden="1" customWidth="1"/>
    <col min="467" max="467" width="10.6328125" style="118" hidden="1" customWidth="1"/>
    <col min="468" max="468" width="6.6328125" style="118" hidden="1" customWidth="1"/>
    <col min="469" max="495" width="10.6328125" style="118" hidden="1" customWidth="1"/>
    <col min="496" max="496" width="6.6328125" style="118" hidden="1" customWidth="1"/>
    <col min="497" max="497" width="10.6328125" style="118" hidden="1" customWidth="1"/>
    <col min="498" max="499" width="6.6328125" style="118" hidden="1" customWidth="1"/>
    <col min="500" max="500" width="10.6328125" style="118" hidden="1" customWidth="1"/>
    <col min="501" max="502" width="6.6328125" style="118" hidden="1" customWidth="1"/>
    <col min="503" max="503" width="10.6328125" style="118" hidden="1" customWidth="1"/>
    <col min="504" max="504" width="6.6328125" style="118" hidden="1" customWidth="1"/>
    <col min="505" max="531" width="10.6328125" style="118" hidden="1" customWidth="1"/>
    <col min="532" max="532" width="6.6328125" style="118" hidden="1" customWidth="1"/>
    <col min="533" max="533" width="10.6328125" style="118" hidden="1" customWidth="1"/>
    <col min="534" max="535" width="6.6328125" style="118" hidden="1" customWidth="1"/>
    <col min="536" max="536" width="10.6328125" style="118" hidden="1" customWidth="1"/>
    <col min="537" max="538" width="6.6328125" style="118" hidden="1" customWidth="1"/>
    <col min="539" max="539" width="10.6328125" style="118" hidden="1" customWidth="1"/>
    <col min="540" max="540" width="6.6328125" style="118" hidden="1" customWidth="1"/>
    <col min="541" max="567" width="10.6328125" style="118" hidden="1" customWidth="1"/>
    <col min="568" max="568" width="6.6328125" style="118" hidden="1" customWidth="1"/>
    <col min="569" max="569" width="10.6328125" style="118" hidden="1" customWidth="1"/>
    <col min="570" max="571" width="6.6328125" style="118" hidden="1" customWidth="1"/>
    <col min="572" max="572" width="10.6328125" style="118" hidden="1" customWidth="1"/>
    <col min="573" max="574" width="6.6328125" style="118" hidden="1" customWidth="1"/>
    <col min="575" max="575" width="10.6328125" style="118" hidden="1" customWidth="1"/>
    <col min="576" max="576" width="6.6328125" style="118" hidden="1" customWidth="1"/>
    <col min="577" max="603" width="10.6328125" style="118" hidden="1" customWidth="1"/>
    <col min="604" max="604" width="6.6328125" style="118" hidden="1" customWidth="1"/>
    <col min="605" max="605" width="10.6328125" style="118" hidden="1" customWidth="1"/>
    <col min="606" max="607" width="6.6328125" style="118" hidden="1" customWidth="1"/>
    <col min="608" max="608" width="10.6328125" style="118" hidden="1" customWidth="1"/>
    <col min="609" max="610" width="6.6328125" style="118" hidden="1" customWidth="1"/>
    <col min="611" max="611" width="10.6328125" style="118" hidden="1" customWidth="1"/>
    <col min="612" max="612" width="6.6328125" style="118" hidden="1" customWidth="1"/>
    <col min="613" max="639" width="10.6328125" style="118" hidden="1" customWidth="1"/>
    <col min="640" max="640" width="6.6328125" style="118" hidden="1" customWidth="1"/>
    <col min="641" max="641" width="10.6328125" style="118" hidden="1" customWidth="1"/>
    <col min="642" max="643" width="6.6328125" style="118" hidden="1" customWidth="1"/>
    <col min="644" max="644" width="10.6328125" style="118" hidden="1" customWidth="1"/>
    <col min="645" max="646" width="6.6328125" style="118" hidden="1" customWidth="1"/>
    <col min="647" max="647" width="10.6328125" style="118" hidden="1" customWidth="1"/>
    <col min="648" max="648" width="6.6328125" style="118" hidden="1" customWidth="1"/>
    <col min="649" max="675" width="10.6328125" style="118" hidden="1" customWidth="1"/>
    <col min="676" max="676" width="6.6328125" style="118" hidden="1" customWidth="1"/>
    <col min="677" max="677" width="10.6328125" style="118" hidden="1" customWidth="1"/>
    <col min="678" max="679" width="6.6328125" style="118" hidden="1" customWidth="1"/>
    <col min="680" max="680" width="10.6328125" style="118" hidden="1" customWidth="1"/>
    <col min="681" max="682" width="6.6328125" style="118" hidden="1" customWidth="1"/>
    <col min="683" max="683" width="10.6328125" style="118" hidden="1" customWidth="1"/>
    <col min="684" max="684" width="6.6328125" style="118" hidden="1" customWidth="1"/>
    <col min="685" max="711" width="10.6328125" style="118" hidden="1" customWidth="1"/>
    <col min="712" max="712" width="6.6328125" style="118" hidden="1" customWidth="1"/>
    <col min="713" max="713" width="10.6328125" style="118" hidden="1" customWidth="1"/>
    <col min="714" max="715" width="6.6328125" style="118" hidden="1" customWidth="1"/>
    <col min="716" max="716" width="10.6328125" style="118" hidden="1" customWidth="1"/>
    <col min="717" max="718" width="6.6328125" style="118" hidden="1" customWidth="1"/>
    <col min="719" max="719" width="10.6328125" style="118" hidden="1" customWidth="1"/>
    <col min="720" max="720" width="6.6328125" style="118" hidden="1" customWidth="1"/>
    <col min="721" max="747" width="10.6328125" style="118" hidden="1" customWidth="1"/>
    <col min="748" max="748" width="6.6328125" style="118" hidden="1" customWidth="1"/>
    <col min="749" max="749" width="10.6328125" style="118" hidden="1" customWidth="1"/>
    <col min="750" max="751" width="6.6328125" style="118" hidden="1" customWidth="1"/>
    <col min="752" max="752" width="10.6328125" style="118" hidden="1" customWidth="1"/>
    <col min="753" max="754" width="6.6328125" style="118" hidden="1" customWidth="1"/>
    <col min="755" max="755" width="10.6328125" style="118" hidden="1" customWidth="1"/>
    <col min="756" max="756" width="6.6328125" style="118" hidden="1" customWidth="1"/>
    <col min="757" max="783" width="10.6328125" style="118" hidden="1" customWidth="1"/>
    <col min="784" max="784" width="6.6328125" style="118" hidden="1" customWidth="1"/>
    <col min="785" max="785" width="10.6328125" style="118" hidden="1" customWidth="1"/>
    <col min="786" max="787" width="6.6328125" style="118" hidden="1" customWidth="1"/>
    <col min="788" max="788" width="10.6328125" style="118" hidden="1" customWidth="1"/>
    <col min="789" max="790" width="6.6328125" style="118" hidden="1" customWidth="1"/>
    <col min="791" max="791" width="10.6328125" style="118" hidden="1" customWidth="1"/>
    <col min="792" max="792" width="6.6328125" style="118" hidden="1" customWidth="1"/>
    <col min="793" max="819" width="10.6328125" style="118" hidden="1" customWidth="1"/>
    <col min="820" max="820" width="6.6328125" style="118" hidden="1" customWidth="1"/>
    <col min="821" max="821" width="10.6328125" style="118" hidden="1" customWidth="1"/>
    <col min="822" max="823" width="6.6328125" style="118" hidden="1" customWidth="1"/>
    <col min="824" max="824" width="10.6328125" style="118" hidden="1" customWidth="1"/>
    <col min="825" max="826" width="6.6328125" style="118" hidden="1" customWidth="1"/>
    <col min="827" max="827" width="10.6328125" style="118" hidden="1" customWidth="1"/>
    <col min="828" max="828" width="6.6328125" style="118" hidden="1" customWidth="1"/>
    <col min="829" max="855" width="10.6328125" style="118" hidden="1" customWidth="1"/>
    <col min="856" max="856" width="6.6328125" style="118" hidden="1" customWidth="1"/>
    <col min="857" max="857" width="10.6328125" style="118" hidden="1" customWidth="1"/>
    <col min="858" max="859" width="6.6328125" style="118" hidden="1" customWidth="1"/>
    <col min="860" max="860" width="10.6328125" style="118" hidden="1" customWidth="1"/>
    <col min="861" max="862" width="6.6328125" style="118" hidden="1" customWidth="1"/>
    <col min="863" max="863" width="10.6328125" style="118" hidden="1" customWidth="1"/>
    <col min="864" max="864" width="6.6328125" style="118" hidden="1" customWidth="1"/>
    <col min="865" max="891" width="10.6328125" style="118" hidden="1" customWidth="1"/>
    <col min="892" max="892" width="6.6328125" style="118" hidden="1" customWidth="1"/>
    <col min="893" max="893" width="10.6328125" style="118" hidden="1" customWidth="1"/>
    <col min="894" max="895" width="6.6328125" style="118" hidden="1" customWidth="1"/>
    <col min="896" max="896" width="10.6328125" style="118" hidden="1" customWidth="1"/>
    <col min="897" max="898" width="6.6328125" style="118" hidden="1" customWidth="1"/>
    <col min="899" max="899" width="10.6328125" style="118" hidden="1" customWidth="1"/>
    <col min="900" max="900" width="6.6328125" style="118" hidden="1" customWidth="1"/>
    <col min="901" max="927" width="10.6328125" style="118" hidden="1" customWidth="1"/>
    <col min="928" max="928" width="6.6328125" style="118" hidden="1" customWidth="1"/>
    <col min="929" max="929" width="10.6328125" style="118" hidden="1" customWidth="1"/>
    <col min="930" max="931" width="6.6328125" style="118" hidden="1" customWidth="1"/>
    <col min="932" max="932" width="10.6328125" style="118" hidden="1" customWidth="1"/>
    <col min="933" max="934" width="6.6328125" style="118" hidden="1" customWidth="1"/>
    <col min="935" max="935" width="10.6328125" style="118" hidden="1" customWidth="1"/>
    <col min="936" max="936" width="6.6328125" style="118" hidden="1" customWidth="1"/>
    <col min="937" max="963" width="10.6328125" style="118" hidden="1" customWidth="1"/>
    <col min="964" max="964" width="6.6328125" style="118" hidden="1" customWidth="1"/>
    <col min="965" max="965" width="10.6328125" style="118" hidden="1" customWidth="1"/>
    <col min="966" max="967" width="6.6328125" style="118" hidden="1" customWidth="1"/>
    <col min="968" max="968" width="10.6328125" style="118" hidden="1" customWidth="1"/>
    <col min="969" max="970" width="6.6328125" style="118" hidden="1" customWidth="1"/>
    <col min="971" max="971" width="10.6328125" style="118" hidden="1" customWidth="1"/>
    <col min="972" max="972" width="6.6328125" style="118" hidden="1" customWidth="1"/>
    <col min="973" max="999" width="10.6328125" style="118" hidden="1" customWidth="1"/>
    <col min="1000" max="1000" width="6.6328125" style="118" hidden="1" customWidth="1"/>
    <col min="1001" max="1001" width="10.6328125" style="118" hidden="1" customWidth="1"/>
    <col min="1002" max="1003" width="6.6328125" style="118" hidden="1" customWidth="1"/>
    <col min="1004" max="1004" width="10.6328125" style="118" hidden="1" customWidth="1"/>
    <col min="1005" max="1006" width="6.6328125" style="118" hidden="1" customWidth="1"/>
    <col min="1007" max="1007" width="10.6328125" style="118" hidden="1" customWidth="1"/>
    <col min="1008" max="1008" width="6.6328125" style="118" hidden="1" customWidth="1"/>
    <col min="1009" max="1035" width="10.6328125" style="118" hidden="1" customWidth="1"/>
    <col min="1036" max="1036" width="6.6328125" style="118" hidden="1" customWidth="1"/>
    <col min="1037" max="1037" width="10.6328125" style="118" hidden="1" customWidth="1"/>
    <col min="1038" max="1039" width="6.6328125" style="118" hidden="1" customWidth="1"/>
    <col min="1040" max="1040" width="10.6328125" style="118" hidden="1" customWidth="1"/>
    <col min="1041" max="1042" width="6.6328125" style="118" hidden="1" customWidth="1"/>
    <col min="1043" max="1043" width="10.6328125" style="118" hidden="1" customWidth="1"/>
    <col min="1044" max="1044" width="6.6328125" style="118" hidden="1" customWidth="1"/>
    <col min="1045" max="1071" width="10.6328125" style="118" hidden="1" customWidth="1"/>
    <col min="1072" max="1072" width="6.6328125" style="118" hidden="1" customWidth="1"/>
    <col min="1073" max="1073" width="10.6328125" style="118" hidden="1" customWidth="1"/>
    <col min="1074" max="1075" width="6.6328125" style="118" hidden="1" customWidth="1"/>
    <col min="1076" max="1076" width="10.6328125" style="118" hidden="1" customWidth="1"/>
    <col min="1077" max="1078" width="6.6328125" style="118" hidden="1" customWidth="1"/>
    <col min="1079" max="1079" width="10.6328125" style="118" hidden="1" customWidth="1"/>
    <col min="1080" max="1080" width="6.6328125" style="118" hidden="1" customWidth="1"/>
    <col min="1081" max="1107" width="10.6328125" style="118" hidden="1" customWidth="1"/>
    <col min="1108" max="1108" width="6.6328125" style="118" hidden="1" customWidth="1"/>
    <col min="1109" max="1109" width="10.6328125" style="118" hidden="1" customWidth="1"/>
    <col min="1110" max="1111" width="6.6328125" style="118" hidden="1" customWidth="1"/>
    <col min="1112" max="1112" width="10.6328125" style="118" hidden="1" customWidth="1"/>
    <col min="1113" max="1114" width="6.6328125" style="118" hidden="1" customWidth="1"/>
    <col min="1115" max="1115" width="10.6328125" style="118" hidden="1" customWidth="1"/>
    <col min="1116" max="1116" width="6.6328125" style="118" hidden="1" customWidth="1"/>
    <col min="1117" max="1143" width="10.6328125" style="118" hidden="1" customWidth="1"/>
    <col min="1144" max="1144" width="6.6328125" style="118" hidden="1" customWidth="1"/>
    <col min="1145" max="1145" width="10.6328125" style="118" hidden="1" customWidth="1"/>
    <col min="1146" max="1147" width="6.6328125" style="118" hidden="1" customWidth="1"/>
    <col min="1148" max="1148" width="10.6328125" style="118" hidden="1" customWidth="1"/>
    <col min="1149" max="1150" width="6.6328125" style="118" hidden="1" customWidth="1"/>
    <col min="1151" max="1151" width="10.6328125" style="118" hidden="1" customWidth="1"/>
    <col min="1152" max="1152" width="6.6328125" style="118" hidden="1" customWidth="1"/>
    <col min="1153" max="1179" width="10.6328125" style="118" hidden="1" customWidth="1"/>
    <col min="1180" max="1180" width="6.6328125" style="118" hidden="1" customWidth="1"/>
    <col min="1181" max="1181" width="10.6328125" style="118" hidden="1" customWidth="1"/>
    <col min="1182" max="1183" width="6.6328125" style="118" hidden="1" customWidth="1"/>
    <col min="1184" max="1184" width="10.6328125" style="118" hidden="1" customWidth="1"/>
    <col min="1185" max="1186" width="6.6328125" style="118" hidden="1" customWidth="1"/>
    <col min="1187" max="1187" width="10.6328125" style="118" hidden="1" customWidth="1"/>
    <col min="1188" max="1188" width="6.6328125" style="118" hidden="1" customWidth="1"/>
    <col min="1189" max="1215" width="10.6328125" style="118" hidden="1" customWidth="1"/>
    <col min="1216" max="1216" width="6.6328125" style="118" hidden="1" customWidth="1"/>
    <col min="1217" max="1217" width="10.6328125" style="118" hidden="1" customWidth="1"/>
    <col min="1218" max="1219" width="6.6328125" style="118" hidden="1" customWidth="1"/>
    <col min="1220" max="1220" width="10.6328125" style="118" hidden="1" customWidth="1"/>
    <col min="1221" max="1222" width="6.6328125" style="118" hidden="1" customWidth="1"/>
    <col min="1223" max="1223" width="10.6328125" style="118" hidden="1" customWidth="1"/>
    <col min="1224" max="1224" width="6.6328125" style="118" hidden="1" customWidth="1"/>
    <col min="1225" max="1251" width="10.6328125" style="118" hidden="1" customWidth="1"/>
    <col min="1252" max="1252" width="6.6328125" style="118" hidden="1" customWidth="1"/>
    <col min="1253" max="1253" width="10.6328125" style="118" hidden="1" customWidth="1"/>
    <col min="1254" max="1255" width="6.6328125" style="118" hidden="1" customWidth="1"/>
    <col min="1256" max="1256" width="10.6328125" style="118" hidden="1" customWidth="1"/>
    <col min="1257" max="1258" width="6.6328125" style="118" hidden="1" customWidth="1"/>
    <col min="1259" max="1259" width="10.6328125" style="118" hidden="1" customWidth="1"/>
    <col min="1260" max="1260" width="6.6328125" style="118" hidden="1" customWidth="1"/>
    <col min="1261" max="1287" width="10.6328125" style="118" hidden="1" customWidth="1"/>
    <col min="1288" max="1288" width="6.6328125" style="118" hidden="1" customWidth="1"/>
    <col min="1289" max="1289" width="10.6328125" style="118" hidden="1" customWidth="1"/>
    <col min="1290" max="1291" width="6.6328125" style="118" hidden="1" customWidth="1"/>
    <col min="1292" max="1292" width="10.6328125" style="118" hidden="1" customWidth="1"/>
    <col min="1293" max="1294" width="6.6328125" style="118" hidden="1" customWidth="1"/>
    <col min="1295" max="1295" width="10.6328125" style="118" hidden="1" customWidth="1"/>
    <col min="1296" max="1296" width="6.6328125" style="118" hidden="1" customWidth="1"/>
    <col min="1297" max="1323" width="10.6328125" style="118" hidden="1" customWidth="1"/>
    <col min="1324" max="1324" width="6.6328125" style="118" hidden="1" customWidth="1"/>
    <col min="1325" max="1325" width="10.6328125" style="118" hidden="1" customWidth="1"/>
    <col min="1326" max="1327" width="6.6328125" style="118" hidden="1" customWidth="1"/>
    <col min="1328" max="1328" width="10.6328125" style="118" hidden="1" customWidth="1"/>
    <col min="1329" max="1330" width="6.6328125" style="118" hidden="1" customWidth="1"/>
    <col min="1331" max="1331" width="10.6328125" style="118" hidden="1" customWidth="1"/>
    <col min="1332" max="1332" width="6.6328125" style="118" hidden="1" customWidth="1"/>
    <col min="1333" max="1359" width="10.6328125" style="118" hidden="1" customWidth="1"/>
    <col min="1360" max="1360" width="6.6328125" style="118" hidden="1" customWidth="1"/>
    <col min="1361" max="1361" width="10.6328125" style="118" hidden="1" customWidth="1"/>
    <col min="1362" max="1363" width="6.6328125" style="118" hidden="1" customWidth="1"/>
    <col min="1364" max="1364" width="10.6328125" style="118" hidden="1" customWidth="1"/>
    <col min="1365" max="1366" width="6.6328125" style="118" hidden="1" customWidth="1"/>
    <col min="1367" max="1367" width="10.6328125" style="118" hidden="1" customWidth="1"/>
    <col min="1368" max="1368" width="6.6328125" style="118" hidden="1" customWidth="1"/>
    <col min="1369" max="1395" width="10.6328125" style="118" hidden="1" customWidth="1"/>
    <col min="1396" max="1396" width="6.6328125" style="118" hidden="1" customWidth="1"/>
    <col min="1397" max="1397" width="10.6328125" style="118" hidden="1" customWidth="1"/>
    <col min="1398" max="1399" width="6.6328125" style="118" hidden="1" customWidth="1"/>
    <col min="1400" max="1400" width="10.6328125" style="118" hidden="1" customWidth="1"/>
    <col min="1401" max="1402" width="6.6328125" style="118" hidden="1" customWidth="1"/>
    <col min="1403" max="1403" width="10.6328125" style="118" hidden="1" customWidth="1"/>
    <col min="1404" max="1404" width="6.6328125" style="118" hidden="1" customWidth="1"/>
    <col min="1405" max="1431" width="10.6328125" style="118" hidden="1" customWidth="1"/>
    <col min="1432" max="1432" width="6.6328125" style="118" hidden="1" customWidth="1"/>
    <col min="1433" max="1433" width="10.6328125" style="118" hidden="1" customWidth="1"/>
    <col min="1434" max="1435" width="6.6328125" style="118" hidden="1" customWidth="1"/>
    <col min="1436" max="1436" width="10.6328125" style="118" hidden="1" customWidth="1"/>
    <col min="1437" max="1438" width="6.6328125" style="118" hidden="1" customWidth="1"/>
    <col min="1439" max="1439" width="10.6328125" style="118" hidden="1" customWidth="1"/>
    <col min="1440" max="1440" width="6.6328125" style="118" hidden="1" customWidth="1"/>
    <col min="1441" max="1467" width="10.6328125" style="118" hidden="1" customWidth="1"/>
    <col min="1468" max="1468" width="6.6328125" style="118" hidden="1" customWidth="1"/>
    <col min="1469" max="1469" width="10.6328125" style="118" hidden="1" customWidth="1"/>
    <col min="1470" max="1471" width="6.6328125" style="118" hidden="1" customWidth="1"/>
    <col min="1472" max="1472" width="10.6328125" style="118" hidden="1" customWidth="1"/>
    <col min="1473" max="1474" width="6.6328125" style="118" hidden="1" customWidth="1"/>
    <col min="1475" max="1475" width="10.6328125" style="118" hidden="1" customWidth="1"/>
    <col min="1476" max="1476" width="6.6328125" style="118" hidden="1" customWidth="1"/>
    <col min="1477" max="1503" width="10.6328125" style="118" hidden="1" customWidth="1"/>
    <col min="1504" max="1504" width="6.6328125" style="118" hidden="1" customWidth="1"/>
    <col min="1505" max="1505" width="10.6328125" style="118" hidden="1" customWidth="1"/>
    <col min="1506" max="1507" width="6.6328125" style="118" hidden="1" customWidth="1"/>
    <col min="1508" max="1508" width="10.6328125" style="118" hidden="1" customWidth="1"/>
    <col min="1509" max="1510" width="6.6328125" style="118" hidden="1" customWidth="1"/>
    <col min="1511" max="1511" width="10.6328125" style="118" hidden="1" customWidth="1"/>
    <col min="1512" max="1512" width="6.6328125" style="118" hidden="1" customWidth="1"/>
    <col min="1513" max="1539" width="10.6328125" style="118" hidden="1" customWidth="1"/>
    <col min="1540" max="1540" width="6.6328125" style="118" hidden="1" customWidth="1"/>
    <col min="1541" max="1541" width="10.6328125" style="118" hidden="1" customWidth="1"/>
    <col min="1542" max="1543" width="6.6328125" style="118" hidden="1" customWidth="1"/>
    <col min="1544" max="1544" width="10.6328125" style="118" hidden="1" customWidth="1"/>
    <col min="1545" max="1546" width="6.6328125" style="118" hidden="1" customWidth="1"/>
    <col min="1547" max="1547" width="10.6328125" style="118" hidden="1" customWidth="1"/>
    <col min="1548" max="1548" width="6.6328125" style="118" hidden="1" customWidth="1"/>
    <col min="1549" max="1575" width="10.6328125" style="118" hidden="1" customWidth="1"/>
    <col min="1576" max="1576" width="6.6328125" style="118" hidden="1" customWidth="1"/>
    <col min="1577" max="1577" width="10.6328125" style="118" hidden="1" customWidth="1"/>
    <col min="1578" max="1579" width="6.6328125" style="118" hidden="1" customWidth="1"/>
    <col min="1580" max="1580" width="10.6328125" style="118" hidden="1" customWidth="1"/>
    <col min="1581" max="1582" width="6.6328125" style="118" hidden="1" customWidth="1"/>
    <col min="1583" max="1583" width="10.6328125" style="118" hidden="1" customWidth="1"/>
    <col min="1584" max="1584" width="6.6328125" style="118" hidden="1" customWidth="1"/>
    <col min="1585" max="1611" width="10.6328125" style="118" hidden="1" customWidth="1"/>
    <col min="1612" max="1612" width="6.6328125" style="118" hidden="1" customWidth="1"/>
    <col min="1613" max="1613" width="10.6328125" style="118" hidden="1" customWidth="1"/>
    <col min="1614" max="1615" width="6.6328125" style="118" hidden="1" customWidth="1"/>
    <col min="1616" max="1616" width="10.6328125" style="118" hidden="1" customWidth="1"/>
    <col min="1617" max="1618" width="6.6328125" style="118" hidden="1" customWidth="1"/>
    <col min="1619" max="1619" width="10.6328125" style="118" hidden="1" customWidth="1"/>
    <col min="1620" max="1620" width="6.6328125" style="118" hidden="1" customWidth="1"/>
    <col min="1621" max="1647" width="10.6328125" style="118" hidden="1" customWidth="1"/>
    <col min="1648" max="1648" width="6.6328125" style="118" hidden="1" customWidth="1"/>
    <col min="1649" max="1649" width="10.6328125" style="118" hidden="1" customWidth="1"/>
    <col min="1650" max="1651" width="6.6328125" style="118" hidden="1" customWidth="1"/>
    <col min="1652" max="1652" width="10.6328125" style="118" hidden="1" customWidth="1"/>
    <col min="1653" max="1654" width="6.6328125" style="118" hidden="1" customWidth="1"/>
    <col min="1655" max="1655" width="10.6328125" style="118" hidden="1" customWidth="1"/>
    <col min="1656" max="1656" width="6.6328125" style="118" hidden="1" customWidth="1"/>
    <col min="1657" max="1683" width="10.6328125" style="118" hidden="1" customWidth="1"/>
    <col min="1684" max="1684" width="6.6328125" style="118" hidden="1" customWidth="1"/>
    <col min="1685" max="1685" width="10.6328125" style="118" hidden="1" customWidth="1"/>
    <col min="1686" max="1687" width="6.6328125" style="118" hidden="1" customWidth="1"/>
    <col min="1688" max="1688" width="10.6328125" style="118" hidden="1" customWidth="1"/>
    <col min="1689" max="1690" width="6.6328125" style="118" hidden="1" customWidth="1"/>
    <col min="1691" max="1691" width="10.6328125" style="118" hidden="1" customWidth="1"/>
    <col min="1692" max="1692" width="6.6328125" style="118" hidden="1" customWidth="1"/>
    <col min="1693" max="1719" width="10.6328125" style="118" hidden="1" customWidth="1"/>
    <col min="1720" max="1720" width="6.6328125" style="118" hidden="1" customWidth="1"/>
    <col min="1721" max="1721" width="10.6328125" style="118" hidden="1" customWidth="1"/>
    <col min="1722" max="1723" width="6.6328125" style="118" hidden="1" customWidth="1"/>
    <col min="1724" max="1724" width="10.6328125" style="118" hidden="1" customWidth="1"/>
    <col min="1725" max="1726" width="6.6328125" style="118" hidden="1" customWidth="1"/>
    <col min="1727" max="1727" width="10.6328125" style="118" hidden="1" customWidth="1"/>
    <col min="1728" max="1728" width="6.6328125" style="118" hidden="1" customWidth="1"/>
    <col min="1729" max="1755" width="10.6328125" style="118" hidden="1" customWidth="1"/>
    <col min="1756" max="1756" width="6.6328125" style="118" hidden="1" customWidth="1"/>
    <col min="1757" max="1757" width="10.6328125" style="118" hidden="1" customWidth="1"/>
    <col min="1758" max="1759" width="6.6328125" style="118" hidden="1" customWidth="1"/>
    <col min="1760" max="1760" width="10.6328125" style="118" hidden="1" customWidth="1"/>
    <col min="1761" max="1762" width="6.6328125" style="118" hidden="1" customWidth="1"/>
    <col min="1763" max="1763" width="10.6328125" style="118" hidden="1" customWidth="1"/>
    <col min="1764" max="1764" width="6.6328125" style="118" hidden="1" customWidth="1"/>
    <col min="1765" max="1791" width="10.6328125" style="118" hidden="1" customWidth="1"/>
    <col min="1792" max="1792" width="6.6328125" style="118" hidden="1" customWidth="1"/>
    <col min="1793" max="1793" width="10.6328125" style="118" hidden="1" customWidth="1"/>
    <col min="1794" max="1795" width="6.6328125" style="118" hidden="1" customWidth="1"/>
    <col min="1796" max="1796" width="10.6328125" style="118" hidden="1" customWidth="1"/>
    <col min="1797" max="1798" width="6.6328125" style="118" hidden="1" customWidth="1"/>
    <col min="1799" max="1799" width="10.6328125" style="118" hidden="1" customWidth="1"/>
    <col min="1800" max="1800" width="6.6328125" style="118" hidden="1" customWidth="1"/>
    <col min="1801" max="1827" width="10.6328125" style="118" hidden="1" customWidth="1"/>
    <col min="1828" max="1828" width="6.6328125" style="118" hidden="1" customWidth="1"/>
    <col min="1829" max="1829" width="10.6328125" style="118" hidden="1" customWidth="1"/>
    <col min="1830" max="1831" width="6.6328125" style="118" hidden="1" customWidth="1"/>
    <col min="1832" max="1832" width="10.6328125" style="118" hidden="1" customWidth="1"/>
    <col min="1833" max="1834" width="6.6328125" style="118" hidden="1" customWidth="1"/>
    <col min="1835" max="1835" width="10.6328125" style="118" hidden="1" customWidth="1"/>
    <col min="1836" max="1836" width="6.6328125" style="118" hidden="1" customWidth="1"/>
    <col min="1837" max="1863" width="10.6328125" style="118" hidden="1" customWidth="1"/>
    <col min="1864" max="1864" width="6.6328125" style="118" hidden="1" customWidth="1"/>
    <col min="1865" max="1865" width="10.6328125" style="118" hidden="1" customWidth="1"/>
    <col min="1866" max="1867" width="6.6328125" style="118" hidden="1" customWidth="1"/>
    <col min="1868" max="1868" width="10.6328125" style="118" hidden="1" customWidth="1"/>
    <col min="1869" max="1870" width="6.6328125" style="118" hidden="1" customWidth="1"/>
    <col min="1871" max="1871" width="10.6328125" style="118" hidden="1" customWidth="1"/>
    <col min="1872" max="1872" width="6.6328125" style="118" hidden="1" customWidth="1"/>
    <col min="1873" max="1899" width="10.6328125" style="118" hidden="1" customWidth="1"/>
    <col min="1900" max="1900" width="6.6328125" style="118" hidden="1" customWidth="1"/>
    <col min="1901" max="1901" width="10.6328125" style="118" hidden="1" customWidth="1"/>
    <col min="1902" max="1903" width="6.6328125" style="118" hidden="1" customWidth="1"/>
    <col min="1904" max="1904" width="10.6328125" style="118" hidden="1" customWidth="1"/>
    <col min="1905" max="1906" width="6.6328125" style="118" hidden="1" customWidth="1"/>
    <col min="1907" max="1907" width="10.6328125" style="118" hidden="1" customWidth="1"/>
    <col min="1908" max="1908" width="6.6328125" style="118" hidden="1" customWidth="1"/>
    <col min="1909" max="1935" width="10.6328125" style="118" hidden="1" customWidth="1"/>
    <col min="1936" max="1936" width="6.6328125" style="118" hidden="1" customWidth="1"/>
    <col min="1937" max="1937" width="10.6328125" style="118" hidden="1" customWidth="1"/>
    <col min="1938" max="1939" width="6.6328125" style="118" hidden="1" customWidth="1"/>
    <col min="1940" max="1940" width="10.6328125" style="118" hidden="1" customWidth="1"/>
    <col min="1941" max="1942" width="6.6328125" style="118" hidden="1" customWidth="1"/>
    <col min="1943" max="1943" width="10.6328125" style="118" hidden="1" customWidth="1"/>
    <col min="1944" max="1944" width="6.6328125" style="118" hidden="1" customWidth="1"/>
    <col min="1945" max="1971" width="10.6328125" style="118" hidden="1" customWidth="1"/>
    <col min="1972" max="1972" width="6.6328125" style="118" hidden="1" customWidth="1"/>
    <col min="1973" max="1973" width="10.6328125" style="118" hidden="1" customWidth="1"/>
    <col min="1974" max="1975" width="6.6328125" style="118" hidden="1" customWidth="1"/>
    <col min="1976" max="1976" width="10.6328125" style="118" hidden="1" customWidth="1"/>
    <col min="1977" max="1978" width="6.6328125" style="118" hidden="1" customWidth="1"/>
    <col min="1979" max="1979" width="10.6328125" style="118" hidden="1" customWidth="1"/>
    <col min="1980" max="1980" width="6.6328125" style="118" hidden="1" customWidth="1"/>
    <col min="1981" max="2007" width="10.6328125" style="118" hidden="1" customWidth="1"/>
    <col min="2008" max="2008" width="6.6328125" style="118" hidden="1" customWidth="1"/>
    <col min="2009" max="2009" width="10.6328125" style="118" hidden="1" customWidth="1"/>
    <col min="2010" max="2011" width="6.6328125" style="118" hidden="1" customWidth="1"/>
    <col min="2012" max="2012" width="10.6328125" style="118" hidden="1" customWidth="1"/>
    <col min="2013" max="2014" width="6.6328125" style="118" hidden="1" customWidth="1"/>
    <col min="2015" max="2015" width="10.6328125" style="118" hidden="1" customWidth="1"/>
    <col min="2016" max="2016" width="6.6328125" style="118" hidden="1" customWidth="1"/>
    <col min="2017" max="2043" width="10.6328125" style="118" hidden="1" customWidth="1"/>
    <col min="2044" max="2044" width="6.6328125" style="118" hidden="1" customWidth="1"/>
    <col min="2045" max="2045" width="10.6328125" style="118" hidden="1" customWidth="1"/>
    <col min="2046" max="2047" width="6.6328125" style="118" hidden="1" customWidth="1"/>
    <col min="2048" max="2048" width="10.6328125" style="118" hidden="1" customWidth="1"/>
    <col min="2049" max="2050" width="6.6328125" style="118" hidden="1" customWidth="1"/>
    <col min="2051" max="2051" width="10.6328125" style="118" hidden="1" customWidth="1"/>
    <col min="2052" max="2052" width="6.6328125" style="118" hidden="1" customWidth="1"/>
    <col min="2053" max="2079" width="10.6328125" style="118" hidden="1" customWidth="1"/>
    <col min="2080" max="2080" width="6.6328125" style="118" hidden="1" customWidth="1"/>
    <col min="2081" max="2081" width="10.6328125" style="118" hidden="1" customWidth="1"/>
    <col min="2082" max="2083" width="6.6328125" style="118" hidden="1" customWidth="1"/>
    <col min="2084" max="2084" width="10.6328125" style="118" hidden="1" customWidth="1"/>
    <col min="2085" max="2086" width="6.6328125" style="118" hidden="1" customWidth="1"/>
    <col min="2087" max="2087" width="10.6328125" style="118" hidden="1" customWidth="1"/>
    <col min="2088" max="2088" width="6.6328125" style="118" hidden="1" customWidth="1"/>
    <col min="2089" max="2115" width="10.6328125" style="118" hidden="1" customWidth="1"/>
    <col min="2116" max="2116" width="6.6328125" style="118" hidden="1" customWidth="1"/>
    <col min="2117" max="2117" width="10.6328125" style="118" hidden="1" customWidth="1"/>
    <col min="2118" max="2119" width="6.6328125" style="118" hidden="1" customWidth="1"/>
    <col min="2120" max="2120" width="10.6328125" style="118" hidden="1" customWidth="1"/>
    <col min="2121" max="2122" width="6.6328125" style="118" hidden="1" customWidth="1"/>
    <col min="2123" max="2123" width="10.6328125" style="118" hidden="1" customWidth="1"/>
    <col min="2124" max="2124" width="6.6328125" style="118" hidden="1" customWidth="1"/>
    <col min="2125" max="2151" width="10.6328125" style="118" hidden="1" customWidth="1"/>
    <col min="2152" max="2152" width="6.6328125" style="118" hidden="1" customWidth="1"/>
    <col min="2153" max="2153" width="10.6328125" style="118" hidden="1" customWidth="1"/>
    <col min="2154" max="2155" width="6.6328125" style="118" hidden="1" customWidth="1"/>
    <col min="2156" max="2156" width="10.6328125" style="118" hidden="1" customWidth="1"/>
    <col min="2157" max="2158" width="6.6328125" style="118" hidden="1" customWidth="1"/>
    <col min="2159" max="2159" width="10.6328125" style="118" hidden="1" customWidth="1"/>
    <col min="2160" max="2160" width="6.6328125" style="118" hidden="1" customWidth="1"/>
    <col min="2161" max="2187" width="10.6328125" style="118" hidden="1" customWidth="1"/>
    <col min="2188" max="2188" width="6.6328125" style="118" hidden="1" customWidth="1"/>
    <col min="2189" max="2189" width="10.6328125" style="118" hidden="1" customWidth="1"/>
    <col min="2190" max="2191" width="6.6328125" style="118" hidden="1" customWidth="1"/>
    <col min="2192" max="2192" width="10.6328125" style="118" hidden="1" customWidth="1"/>
    <col min="2193" max="2194" width="6.6328125" style="118" hidden="1" customWidth="1"/>
    <col min="2195" max="2195" width="10.6328125" style="118" hidden="1" customWidth="1"/>
    <col min="2196" max="2196" width="6.6328125" style="118" hidden="1" customWidth="1"/>
    <col min="2197" max="2223" width="10.6328125" style="118" hidden="1" customWidth="1"/>
    <col min="2224" max="2224" width="6.6328125" style="118" hidden="1" customWidth="1"/>
    <col min="2225" max="2225" width="10.6328125" style="118" hidden="1" customWidth="1"/>
    <col min="2226" max="2227" width="6.6328125" style="118" hidden="1" customWidth="1"/>
    <col min="2228" max="2228" width="10.6328125" style="118" hidden="1" customWidth="1"/>
    <col min="2229" max="2230" width="6.6328125" style="118" hidden="1" customWidth="1"/>
    <col min="2231" max="2231" width="10.6328125" style="118" hidden="1" customWidth="1"/>
    <col min="2232" max="2232" width="6.6328125" style="118" hidden="1" customWidth="1"/>
    <col min="2233" max="2259" width="10.6328125" style="118" hidden="1" customWidth="1"/>
    <col min="2260" max="2260" width="6.6328125" style="118" hidden="1" customWidth="1"/>
    <col min="2261" max="2261" width="10.6328125" style="118" hidden="1" customWidth="1"/>
    <col min="2262" max="2263" width="6.6328125" style="118" hidden="1" customWidth="1"/>
    <col min="2264" max="2264" width="10.6328125" style="118" hidden="1" customWidth="1"/>
    <col min="2265" max="2266" width="6.6328125" style="118" hidden="1" customWidth="1"/>
    <col min="2267" max="2267" width="10.6328125" style="118" hidden="1" customWidth="1"/>
    <col min="2268" max="2268" width="6.6328125" style="118" hidden="1" customWidth="1"/>
    <col min="2269" max="2295" width="10.6328125" style="118" hidden="1" customWidth="1"/>
    <col min="2296" max="2296" width="6.6328125" style="118" hidden="1" customWidth="1"/>
    <col min="2297" max="2297" width="10.6328125" style="118" hidden="1" customWidth="1"/>
    <col min="2298" max="2299" width="6.6328125" style="118" hidden="1" customWidth="1"/>
    <col min="2300" max="2300" width="10.6328125" style="118" hidden="1" customWidth="1"/>
    <col min="2301" max="2302" width="6.6328125" style="118" hidden="1" customWidth="1"/>
    <col min="2303" max="2303" width="10.6328125" style="118" hidden="1" customWidth="1"/>
    <col min="2304" max="2304" width="6.6328125" style="118" hidden="1" customWidth="1"/>
    <col min="2305" max="2331" width="10.6328125" style="118" hidden="1" customWidth="1"/>
    <col min="2332" max="2332" width="6.6328125" style="118" hidden="1" customWidth="1"/>
    <col min="2333" max="2333" width="10.6328125" style="118" hidden="1" customWidth="1"/>
    <col min="2334" max="2335" width="6.6328125" style="118" hidden="1" customWidth="1"/>
    <col min="2336" max="2336" width="10.6328125" style="118" hidden="1" customWidth="1"/>
    <col min="2337" max="2338" width="6.6328125" style="118" hidden="1" customWidth="1"/>
    <col min="2339" max="2339" width="10.6328125" style="118" hidden="1" customWidth="1"/>
    <col min="2340" max="2340" width="6.6328125" style="118" hidden="1" customWidth="1"/>
    <col min="2341" max="2367" width="10.6328125" style="118" hidden="1" customWidth="1"/>
    <col min="2368" max="2368" width="6.6328125" style="118" hidden="1" customWidth="1"/>
    <col min="2369" max="2369" width="10.6328125" style="118" hidden="1" customWidth="1"/>
    <col min="2370" max="2371" width="6.6328125" style="118" hidden="1" customWidth="1"/>
    <col min="2372" max="2372" width="10.6328125" style="118" hidden="1" customWidth="1"/>
    <col min="2373" max="2374" width="6.6328125" style="118" hidden="1" customWidth="1"/>
    <col min="2375" max="2375" width="10.6328125" style="118" hidden="1" customWidth="1"/>
    <col min="2376" max="2376" width="6.6328125" style="118" hidden="1" customWidth="1"/>
    <col min="2377" max="2403" width="10.6328125" style="118" hidden="1" customWidth="1"/>
    <col min="2404" max="2404" width="6.6328125" style="118" hidden="1" customWidth="1"/>
    <col min="2405" max="2405" width="10.6328125" style="118" hidden="1" customWidth="1"/>
    <col min="2406" max="2407" width="6.6328125" style="118" hidden="1" customWidth="1"/>
    <col min="2408" max="2408" width="10.6328125" style="118" hidden="1" customWidth="1"/>
    <col min="2409" max="2410" width="6.6328125" style="118" hidden="1" customWidth="1"/>
    <col min="2411" max="2411" width="10.6328125" style="118" hidden="1" customWidth="1"/>
    <col min="2412" max="2412" width="6.6328125" style="118" hidden="1" customWidth="1"/>
    <col min="2413" max="2439" width="10.6328125" style="118" hidden="1" customWidth="1"/>
    <col min="2440" max="2440" width="6.6328125" style="118" hidden="1" customWidth="1"/>
    <col min="2441" max="2441" width="10.6328125" style="118" hidden="1" customWidth="1"/>
    <col min="2442" max="2443" width="6.6328125" style="118" hidden="1" customWidth="1"/>
    <col min="2444" max="2444" width="10.6328125" style="118" hidden="1" customWidth="1"/>
    <col min="2445" max="2446" width="6.6328125" style="118" hidden="1" customWidth="1"/>
    <col min="2447" max="2447" width="10.6328125" style="118" hidden="1" customWidth="1"/>
    <col min="2448" max="2448" width="6.6328125" style="118" hidden="1" customWidth="1"/>
    <col min="2449" max="2475" width="10.6328125" style="118" hidden="1" customWidth="1"/>
    <col min="2476" max="2476" width="6.6328125" style="118" hidden="1" customWidth="1"/>
    <col min="2477" max="2477" width="10.6328125" style="118" hidden="1" customWidth="1"/>
    <col min="2478" max="2479" width="6.6328125" style="118" hidden="1" customWidth="1"/>
    <col min="2480" max="2480" width="10.6328125" style="118" hidden="1" customWidth="1"/>
    <col min="2481" max="2482" width="6.6328125" style="118" hidden="1" customWidth="1"/>
    <col min="2483" max="2483" width="10.6328125" style="118" hidden="1" customWidth="1"/>
    <col min="2484" max="2484" width="6.6328125" style="118" hidden="1" customWidth="1"/>
    <col min="2485" max="2511" width="10.6328125" style="118" hidden="1" customWidth="1"/>
    <col min="2512" max="2512" width="6.6328125" style="118" hidden="1" customWidth="1"/>
    <col min="2513" max="2513" width="10.6328125" style="118" hidden="1" customWidth="1"/>
    <col min="2514" max="2515" width="6.6328125" style="118" hidden="1" customWidth="1"/>
    <col min="2516" max="2516" width="10.6328125" style="118" hidden="1" customWidth="1"/>
    <col min="2517" max="2518" width="6.6328125" style="118" hidden="1" customWidth="1"/>
    <col min="2519" max="2519" width="10.6328125" style="118" hidden="1" customWidth="1"/>
    <col min="2520" max="2520" width="6.6328125" style="118" hidden="1" customWidth="1"/>
    <col min="2521" max="2547" width="10.6328125" style="118" hidden="1" customWidth="1"/>
    <col min="2548" max="2548" width="6.6328125" style="118" hidden="1" customWidth="1"/>
    <col min="2549" max="2549" width="10.6328125" style="118" hidden="1" customWidth="1"/>
    <col min="2550" max="2551" width="6.6328125" style="118" hidden="1" customWidth="1"/>
    <col min="2552" max="2552" width="10.6328125" style="118" hidden="1" customWidth="1"/>
    <col min="2553" max="2554" width="6.6328125" style="118" hidden="1" customWidth="1"/>
    <col min="2555" max="2555" width="10.6328125" style="118" hidden="1" customWidth="1"/>
    <col min="2556" max="2556" width="6.6328125" style="118" hidden="1" customWidth="1"/>
    <col min="2557" max="2583" width="10.6328125" style="118" hidden="1" customWidth="1"/>
    <col min="2584" max="2584" width="6.6328125" style="118" hidden="1" customWidth="1"/>
    <col min="2585" max="2585" width="10.6328125" style="118" hidden="1" customWidth="1"/>
    <col min="2586" max="2587" width="6.6328125" style="118" hidden="1" customWidth="1"/>
    <col min="2588" max="2588" width="10.6328125" style="118" hidden="1" customWidth="1"/>
    <col min="2589" max="2590" width="6.6328125" style="118" hidden="1" customWidth="1"/>
    <col min="2591" max="2591" width="10.6328125" style="118" hidden="1" customWidth="1"/>
    <col min="2592" max="2592" width="6.6328125" style="118" hidden="1" customWidth="1"/>
    <col min="2593" max="2619" width="10.6328125" style="118" hidden="1" customWidth="1"/>
    <col min="2620" max="2620" width="6.6328125" style="118" hidden="1" customWidth="1"/>
    <col min="2621" max="2621" width="10.6328125" style="118" hidden="1" customWidth="1"/>
    <col min="2622" max="2623" width="6.6328125" style="118" hidden="1" customWidth="1"/>
    <col min="2624" max="2624" width="10.6328125" style="118" hidden="1" customWidth="1"/>
    <col min="2625" max="2626" width="6.6328125" style="118" hidden="1" customWidth="1"/>
    <col min="2627" max="2627" width="10.6328125" style="118" hidden="1" customWidth="1"/>
    <col min="2628" max="2628" width="6.6328125" style="118" hidden="1" customWidth="1"/>
    <col min="2629" max="2655" width="10.6328125" style="118" hidden="1" customWidth="1"/>
    <col min="2656" max="2656" width="6.6328125" style="118" hidden="1" customWidth="1"/>
    <col min="2657" max="2657" width="10.6328125" style="118" hidden="1" customWidth="1"/>
    <col min="2658" max="2659" width="6.6328125" style="118" hidden="1" customWidth="1"/>
    <col min="2660" max="2660" width="10.6328125" style="118" hidden="1" customWidth="1"/>
    <col min="2661" max="2662" width="6.6328125" style="118" hidden="1" customWidth="1"/>
    <col min="2663" max="2663" width="10.6328125" style="118" hidden="1" customWidth="1"/>
    <col min="2664" max="2664" width="6.6328125" style="118" hidden="1" customWidth="1"/>
    <col min="2665" max="2691" width="10.6328125" style="118" hidden="1" customWidth="1"/>
    <col min="2692" max="2692" width="6.6328125" style="118" hidden="1" customWidth="1"/>
    <col min="2693" max="2693" width="10.6328125" style="118" hidden="1" customWidth="1"/>
    <col min="2694" max="2695" width="6.6328125" style="118" hidden="1" customWidth="1"/>
    <col min="2696" max="2696" width="10.6328125" style="118" hidden="1" customWidth="1"/>
    <col min="2697" max="2698" width="6.6328125" style="118" hidden="1" customWidth="1"/>
    <col min="2699" max="2699" width="10.6328125" style="118" hidden="1" customWidth="1"/>
    <col min="2700" max="2700" width="6.6328125" style="118" hidden="1" customWidth="1"/>
    <col min="2701" max="2727" width="10.6328125" style="118" hidden="1" customWidth="1"/>
    <col min="2728" max="2728" width="6.6328125" style="118" hidden="1" customWidth="1"/>
    <col min="2729" max="2729" width="10.6328125" style="118" hidden="1" customWidth="1"/>
    <col min="2730" max="2731" width="6.6328125" style="118" hidden="1" customWidth="1"/>
    <col min="2732" max="2732" width="10.6328125" style="118" hidden="1" customWidth="1"/>
    <col min="2733" max="2734" width="6.6328125" style="118" hidden="1" customWidth="1"/>
    <col min="2735" max="2735" width="10.6328125" style="118" hidden="1" customWidth="1"/>
    <col min="2736" max="2736" width="6.6328125" style="118" hidden="1" customWidth="1"/>
    <col min="2737" max="2763" width="10.6328125" style="118" hidden="1" customWidth="1"/>
    <col min="2764" max="2764" width="6.6328125" style="118" hidden="1" customWidth="1"/>
    <col min="2765" max="2765" width="10.6328125" style="118" hidden="1" customWidth="1"/>
    <col min="2766" max="2767" width="6.6328125" style="118" hidden="1" customWidth="1"/>
    <col min="2768" max="2768" width="10.6328125" style="118" hidden="1" customWidth="1"/>
    <col min="2769" max="2770" width="6.6328125" style="118" hidden="1" customWidth="1"/>
    <col min="2771" max="2771" width="10.6328125" style="118" hidden="1" customWidth="1"/>
    <col min="2772" max="2772" width="6.6328125" style="118" hidden="1" customWidth="1"/>
    <col min="2773" max="2799" width="10.6328125" style="118" hidden="1" customWidth="1"/>
    <col min="2800" max="2800" width="6.6328125" style="118" hidden="1" customWidth="1"/>
    <col min="2801" max="2801" width="10.6328125" style="118" hidden="1" customWidth="1"/>
    <col min="2802" max="2803" width="6.6328125" style="118" hidden="1" customWidth="1"/>
    <col min="2804" max="2804" width="10.6328125" style="118" hidden="1" customWidth="1"/>
    <col min="2805" max="2806" width="6.6328125" style="118" hidden="1" customWidth="1"/>
    <col min="2807" max="2807" width="10.6328125" style="118" hidden="1" customWidth="1"/>
    <col min="2808" max="2808" width="6.6328125" style="118" hidden="1" customWidth="1"/>
    <col min="2809" max="2835" width="10.6328125" style="118" hidden="1" customWidth="1"/>
    <col min="2836" max="2836" width="6.6328125" style="118" hidden="1" customWidth="1"/>
    <col min="2837" max="2837" width="10.6328125" style="118" hidden="1" customWidth="1"/>
    <col min="2838" max="2839" width="6.6328125" style="118" hidden="1" customWidth="1"/>
    <col min="2840" max="2840" width="10.6328125" style="118" hidden="1" customWidth="1"/>
    <col min="2841" max="2842" width="6.6328125" style="118" hidden="1" customWidth="1"/>
    <col min="2843" max="2843" width="10.6328125" style="118" hidden="1" customWidth="1"/>
    <col min="2844" max="2844" width="6.6328125" style="118" hidden="1" customWidth="1"/>
    <col min="2845" max="2871" width="10.6328125" style="118" hidden="1" customWidth="1"/>
    <col min="2872" max="2872" width="6.6328125" style="118" hidden="1" customWidth="1"/>
    <col min="2873" max="2873" width="10.6328125" style="118" hidden="1" customWidth="1"/>
    <col min="2874" max="2875" width="6.6328125" style="118" hidden="1" customWidth="1"/>
    <col min="2876" max="2876" width="10.6328125" style="118" hidden="1" customWidth="1"/>
    <col min="2877" max="2878" width="6.6328125" style="118" hidden="1" customWidth="1"/>
    <col min="2879" max="2879" width="10.6328125" style="118" hidden="1" customWidth="1"/>
    <col min="2880" max="2880" width="6.6328125" style="118" hidden="1" customWidth="1"/>
    <col min="2881" max="2907" width="10.6328125" style="118" hidden="1" customWidth="1"/>
    <col min="2908" max="2908" width="6.6328125" style="118" hidden="1" customWidth="1"/>
    <col min="2909" max="2909" width="10.6328125" style="118" hidden="1" customWidth="1"/>
    <col min="2910" max="2911" width="6.6328125" style="118" hidden="1" customWidth="1"/>
    <col min="2912" max="2912" width="10.6328125" style="118" hidden="1" customWidth="1"/>
    <col min="2913" max="2914" width="6.6328125" style="118" hidden="1" customWidth="1"/>
    <col min="2915" max="2915" width="10.6328125" style="118" hidden="1" customWidth="1"/>
    <col min="2916" max="2916" width="6.6328125" style="118" hidden="1" customWidth="1"/>
    <col min="2917" max="2943" width="10.6328125" style="118" hidden="1" customWidth="1"/>
    <col min="2944" max="2944" width="6.6328125" style="118" hidden="1" customWidth="1"/>
    <col min="2945" max="2945" width="10.6328125" style="118" hidden="1" customWidth="1"/>
    <col min="2946" max="2947" width="6.6328125" style="118" hidden="1" customWidth="1"/>
    <col min="2948" max="2948" width="10.6328125" style="118" hidden="1" customWidth="1"/>
    <col min="2949" max="2950" width="6.6328125" style="118" hidden="1" customWidth="1"/>
    <col min="2951" max="2951" width="10.6328125" style="118" hidden="1" customWidth="1"/>
    <col min="2952" max="2952" width="6.6328125" style="118" hidden="1" customWidth="1"/>
    <col min="2953" max="2979" width="10.6328125" style="118" hidden="1" customWidth="1"/>
    <col min="2980" max="2980" width="6.6328125" style="118" hidden="1" customWidth="1"/>
    <col min="2981" max="2981" width="10.6328125" style="118" hidden="1" customWidth="1"/>
    <col min="2982" max="2983" width="6.6328125" style="118" hidden="1" customWidth="1"/>
    <col min="2984" max="2984" width="10.6328125" style="118" hidden="1" customWidth="1"/>
    <col min="2985" max="2986" width="6.6328125" style="118" hidden="1" customWidth="1"/>
    <col min="2987" max="2987" width="10.6328125" style="118" hidden="1" customWidth="1"/>
    <col min="2988" max="2988" width="6.6328125" style="118" hidden="1" customWidth="1"/>
    <col min="2989" max="3015" width="10.6328125" style="118" hidden="1" customWidth="1"/>
    <col min="3016" max="3016" width="6.6328125" style="118" hidden="1" customWidth="1"/>
    <col min="3017" max="3017" width="10.6328125" style="118" hidden="1" customWidth="1"/>
    <col min="3018" max="3019" width="6.6328125" style="118" hidden="1" customWidth="1"/>
    <col min="3020" max="3020" width="10.6328125" style="118" hidden="1" customWidth="1"/>
    <col min="3021" max="3022" width="6.6328125" style="118" hidden="1" customWidth="1"/>
    <col min="3023" max="3023" width="10.6328125" style="118" hidden="1" customWidth="1"/>
    <col min="3024" max="3024" width="6.6328125" style="118" hidden="1" customWidth="1"/>
    <col min="3025" max="3051" width="10.6328125" style="118" hidden="1" customWidth="1"/>
    <col min="3052" max="3052" width="6.6328125" style="118" hidden="1" customWidth="1"/>
    <col min="3053" max="3053" width="10.6328125" style="118" hidden="1" customWidth="1"/>
    <col min="3054" max="3055" width="6.6328125" style="118" hidden="1" customWidth="1"/>
    <col min="3056" max="3056" width="10.6328125" style="118" hidden="1" customWidth="1"/>
    <col min="3057" max="3058" width="6.6328125" style="118" hidden="1" customWidth="1"/>
    <col min="3059" max="3059" width="10.6328125" style="118" hidden="1" customWidth="1"/>
    <col min="3060" max="3060" width="6.6328125" style="118" hidden="1" customWidth="1"/>
    <col min="3061" max="3087" width="10.6328125" style="118" hidden="1" customWidth="1"/>
    <col min="3088" max="3088" width="6.6328125" style="118" hidden="1" customWidth="1"/>
    <col min="3089" max="3089" width="10.6328125" style="118" hidden="1" customWidth="1"/>
    <col min="3090" max="3091" width="6.6328125" style="118" hidden="1" customWidth="1"/>
    <col min="3092" max="3092" width="10.6328125" style="118" hidden="1" customWidth="1"/>
    <col min="3093" max="3094" width="6.6328125" style="118" hidden="1" customWidth="1"/>
    <col min="3095" max="3095" width="10.6328125" style="118" hidden="1" customWidth="1"/>
    <col min="3096" max="3096" width="6.6328125" style="118" hidden="1" customWidth="1"/>
    <col min="3097" max="3123" width="10.6328125" style="118" hidden="1" customWidth="1"/>
    <col min="3124" max="3124" width="6.6328125" style="118" hidden="1" customWidth="1"/>
    <col min="3125" max="3125" width="10.6328125" style="118" hidden="1" customWidth="1"/>
    <col min="3126" max="3127" width="6.6328125" style="118" hidden="1" customWidth="1"/>
    <col min="3128" max="3128" width="10.6328125" style="118" hidden="1" customWidth="1"/>
    <col min="3129" max="3130" width="6.6328125" style="118" hidden="1" customWidth="1"/>
    <col min="3131" max="3131" width="10.6328125" style="118" hidden="1" customWidth="1"/>
    <col min="3132" max="3132" width="6.6328125" style="118" hidden="1" customWidth="1"/>
    <col min="3133" max="3159" width="10.6328125" style="118" hidden="1" customWidth="1"/>
    <col min="3160" max="3160" width="6.6328125" style="118" hidden="1" customWidth="1"/>
    <col min="3161" max="3161" width="10.6328125" style="118" hidden="1" customWidth="1"/>
    <col min="3162" max="3163" width="6.6328125" style="118" hidden="1" customWidth="1"/>
    <col min="3164" max="3164" width="10.6328125" style="118" hidden="1" customWidth="1"/>
    <col min="3165" max="3166" width="6.6328125" style="118" hidden="1" customWidth="1"/>
    <col min="3167" max="3167" width="10.6328125" style="118" hidden="1" customWidth="1"/>
    <col min="3168" max="3168" width="6.6328125" style="118" hidden="1" customWidth="1"/>
    <col min="3169" max="3195" width="10.6328125" style="118" hidden="1" customWidth="1"/>
    <col min="3196" max="3196" width="6.6328125" style="118" hidden="1" customWidth="1"/>
    <col min="3197" max="3197" width="10.6328125" style="118" hidden="1" customWidth="1"/>
    <col min="3198" max="3199" width="6.6328125" style="118" hidden="1" customWidth="1"/>
    <col min="3200" max="3200" width="10.6328125" style="118" hidden="1" customWidth="1"/>
    <col min="3201" max="3202" width="6.6328125" style="118" hidden="1" customWidth="1"/>
    <col min="3203" max="3203" width="10.6328125" style="118" hidden="1" customWidth="1"/>
    <col min="3204" max="3204" width="6.6328125" style="118" hidden="1" customWidth="1"/>
    <col min="3205" max="3231" width="10.6328125" style="118" hidden="1" customWidth="1"/>
    <col min="3232" max="3232" width="6.6328125" style="118" hidden="1" customWidth="1"/>
    <col min="3233" max="3233" width="10.6328125" style="118" hidden="1" customWidth="1"/>
    <col min="3234" max="3235" width="6.6328125" style="118" hidden="1" customWidth="1"/>
    <col min="3236" max="3236" width="10.6328125" style="118" hidden="1" customWidth="1"/>
    <col min="3237" max="3238" width="6.6328125" style="118" hidden="1" customWidth="1"/>
    <col min="3239" max="3239" width="10.6328125" style="118" hidden="1" customWidth="1"/>
    <col min="3240" max="3240" width="6.6328125" style="118" hidden="1" customWidth="1"/>
    <col min="3241" max="3267" width="10.6328125" style="118" hidden="1" customWidth="1"/>
    <col min="3268" max="3268" width="6.6328125" style="118" hidden="1" customWidth="1"/>
    <col min="3269" max="3269" width="10.6328125" style="118" hidden="1" customWidth="1"/>
    <col min="3270" max="3271" width="6.6328125" style="118" hidden="1" customWidth="1"/>
    <col min="3272" max="3272" width="10.6328125" style="118" hidden="1" customWidth="1"/>
    <col min="3273" max="3274" width="6.6328125" style="118" hidden="1" customWidth="1"/>
    <col min="3275" max="3275" width="10.6328125" style="118" hidden="1" customWidth="1"/>
    <col min="3276" max="3276" width="6.6328125" style="118" hidden="1" customWidth="1"/>
    <col min="3277" max="3303" width="10.6328125" style="118" hidden="1" customWidth="1"/>
    <col min="3304" max="3304" width="6.6328125" style="118" hidden="1" customWidth="1"/>
    <col min="3305" max="3305" width="10.6328125" style="118" hidden="1" customWidth="1"/>
    <col min="3306" max="3307" width="6.6328125" style="118" hidden="1" customWidth="1"/>
    <col min="3308" max="3308" width="10.6328125" style="118" hidden="1" customWidth="1"/>
    <col min="3309" max="3310" width="6.6328125" style="118" hidden="1" customWidth="1"/>
    <col min="3311" max="3311" width="10.6328125" style="118" hidden="1" customWidth="1"/>
    <col min="3312" max="3312" width="6.6328125" style="118" hidden="1" customWidth="1"/>
    <col min="3313" max="3339" width="10.6328125" style="118" hidden="1" customWidth="1"/>
    <col min="3340" max="3340" width="6.6328125" style="118" hidden="1" customWidth="1"/>
    <col min="3341" max="3341" width="10.6328125" style="118" hidden="1" customWidth="1"/>
    <col min="3342" max="3343" width="6.6328125" style="118" hidden="1" customWidth="1"/>
    <col min="3344" max="3344" width="10.6328125" style="118" hidden="1" customWidth="1"/>
    <col min="3345" max="3346" width="6.6328125" style="118" hidden="1" customWidth="1"/>
    <col min="3347" max="3347" width="10.6328125" style="118" hidden="1" customWidth="1"/>
    <col min="3348" max="3348" width="6.6328125" style="118" hidden="1" customWidth="1"/>
    <col min="3349" max="3375" width="10.6328125" style="118" hidden="1" customWidth="1"/>
    <col min="3376" max="3376" width="6.6328125" style="118" hidden="1" customWidth="1"/>
    <col min="3377" max="3377" width="10.6328125" style="118" hidden="1" customWidth="1"/>
    <col min="3378" max="3379" width="6.6328125" style="118" hidden="1" customWidth="1"/>
    <col min="3380" max="3380" width="10.6328125" style="118" hidden="1" customWidth="1"/>
    <col min="3381" max="3382" width="6.6328125" style="118" hidden="1" customWidth="1"/>
    <col min="3383" max="3383" width="10.6328125" style="118" hidden="1" customWidth="1"/>
    <col min="3384" max="3384" width="6.6328125" style="118" hidden="1" customWidth="1"/>
    <col min="3385" max="3411" width="10.6328125" style="118" hidden="1" customWidth="1"/>
    <col min="3412" max="3412" width="6.6328125" style="118" hidden="1" customWidth="1"/>
    <col min="3413" max="3413" width="10.6328125" style="118" hidden="1" customWidth="1"/>
    <col min="3414" max="3415" width="6.6328125" style="118" hidden="1" customWidth="1"/>
    <col min="3416" max="3416" width="10.6328125" style="118" hidden="1" customWidth="1"/>
    <col min="3417" max="3418" width="6.6328125" style="118" hidden="1" customWidth="1"/>
    <col min="3419" max="3419" width="10.6328125" style="118" hidden="1" customWidth="1"/>
    <col min="3420" max="3420" width="6.6328125" style="118" hidden="1" customWidth="1"/>
    <col min="3421" max="3447" width="10.6328125" style="118" hidden="1" customWidth="1"/>
    <col min="3448" max="3448" width="6.6328125" style="118" hidden="1" customWidth="1"/>
    <col min="3449" max="3449" width="10.6328125" style="118" hidden="1" customWidth="1"/>
    <col min="3450" max="3451" width="6.6328125" style="118" hidden="1" customWidth="1"/>
    <col min="3452" max="3452" width="10.6328125" style="118" hidden="1" customWidth="1"/>
    <col min="3453" max="3454" width="6.6328125" style="118" hidden="1" customWidth="1"/>
    <col min="3455" max="3455" width="10.6328125" style="118" hidden="1" customWidth="1"/>
    <col min="3456" max="3456" width="6.6328125" style="118" hidden="1" customWidth="1"/>
    <col min="3457" max="3483" width="10.6328125" style="118" hidden="1" customWidth="1"/>
    <col min="3484" max="3484" width="6.6328125" style="118" hidden="1" customWidth="1"/>
    <col min="3485" max="3485" width="10.6328125" style="118" hidden="1" customWidth="1"/>
    <col min="3486" max="3487" width="6.6328125" style="118" hidden="1" customWidth="1"/>
    <col min="3488" max="3488" width="10.6328125" style="118" hidden="1" customWidth="1"/>
    <col min="3489" max="3490" width="6.6328125" style="118" hidden="1" customWidth="1"/>
    <col min="3491" max="3491" width="10.6328125" style="118" hidden="1" customWidth="1"/>
    <col min="3492" max="3492" width="6.6328125" style="118" hidden="1" customWidth="1"/>
    <col min="3493" max="3519" width="10.6328125" style="118" hidden="1" customWidth="1"/>
    <col min="3520" max="3520" width="6.6328125" style="118" hidden="1" customWidth="1"/>
    <col min="3521" max="3521" width="10.6328125" style="118" hidden="1" customWidth="1"/>
    <col min="3522" max="3523" width="6.6328125" style="118" hidden="1" customWidth="1"/>
    <col min="3524" max="3524" width="10.6328125" style="118" hidden="1" customWidth="1"/>
    <col min="3525" max="3526" width="6.6328125" style="118" hidden="1" customWidth="1"/>
    <col min="3527" max="3527" width="10.6328125" style="118" hidden="1" customWidth="1"/>
    <col min="3528" max="3528" width="6.6328125" style="118" hidden="1" customWidth="1"/>
    <col min="3529" max="3555" width="10.6328125" style="118" hidden="1" customWidth="1"/>
    <col min="3556" max="3556" width="6.6328125" style="118" hidden="1" customWidth="1"/>
    <col min="3557" max="3557" width="10.6328125" style="118" hidden="1" customWidth="1"/>
    <col min="3558" max="3559" width="6.6328125" style="118" hidden="1" customWidth="1"/>
    <col min="3560" max="3560" width="10.6328125" style="118" hidden="1" customWidth="1"/>
    <col min="3561" max="3562" width="6.6328125" style="118" hidden="1" customWidth="1"/>
    <col min="3563" max="3563" width="10.6328125" style="118" hidden="1" customWidth="1"/>
    <col min="3564" max="3564" width="6.6328125" style="118" hidden="1" customWidth="1"/>
    <col min="3565" max="3591" width="10.6328125" style="118" hidden="1" customWidth="1"/>
    <col min="3592" max="3592" width="6.6328125" style="118" hidden="1" customWidth="1"/>
    <col min="3593" max="3593" width="10.6328125" style="118" hidden="1" customWidth="1"/>
    <col min="3594" max="3595" width="6.6328125" style="118" hidden="1" customWidth="1"/>
    <col min="3596" max="3596" width="10.6328125" style="118" hidden="1" customWidth="1"/>
    <col min="3597" max="3598" width="6.6328125" style="118" hidden="1" customWidth="1"/>
    <col min="3599" max="3599" width="10.6328125" style="118" hidden="1" customWidth="1"/>
    <col min="3600" max="3600" width="6.6328125" style="118" hidden="1" customWidth="1"/>
    <col min="3601" max="3627" width="10.6328125" style="118" hidden="1" customWidth="1"/>
    <col min="3628" max="3628" width="6.6328125" style="118" hidden="1" customWidth="1"/>
    <col min="3629" max="3629" width="10.6328125" style="118" hidden="1" customWidth="1"/>
    <col min="3630" max="3631" width="6.6328125" style="118" hidden="1" customWidth="1"/>
    <col min="3632" max="3632" width="10.6328125" style="118" hidden="1" customWidth="1"/>
    <col min="3633" max="3634" width="6.6328125" style="118" hidden="1" customWidth="1"/>
    <col min="3635" max="3635" width="10.6328125" style="118" hidden="1" customWidth="1"/>
    <col min="3636" max="3636" width="6.6328125" style="118" hidden="1" customWidth="1"/>
    <col min="3637" max="3663" width="10.6328125" style="118" hidden="1" customWidth="1"/>
    <col min="3664" max="3664" width="6.6328125" style="118" hidden="1" customWidth="1"/>
    <col min="3665" max="3665" width="10.6328125" style="118" hidden="1" customWidth="1"/>
    <col min="3666" max="3667" width="6.6328125" style="118" hidden="1" customWidth="1"/>
    <col min="3668" max="3668" width="10.6328125" style="118" hidden="1" customWidth="1"/>
    <col min="3669" max="3670" width="6.6328125" style="118" hidden="1" customWidth="1"/>
    <col min="3671" max="3671" width="10.6328125" style="118" hidden="1" customWidth="1"/>
    <col min="3672" max="3672" width="6.6328125" style="118" hidden="1" customWidth="1"/>
    <col min="3673" max="3699" width="10.6328125" style="118" hidden="1" customWidth="1"/>
    <col min="3700" max="3700" width="6.6328125" style="118" hidden="1" customWidth="1"/>
    <col min="3701" max="3701" width="10.6328125" style="118" hidden="1" customWidth="1"/>
    <col min="3702" max="3703" width="6.6328125" style="118" hidden="1" customWidth="1"/>
    <col min="3704" max="3704" width="10.6328125" style="118" hidden="1" customWidth="1"/>
    <col min="3705" max="3706" width="6.6328125" style="118" hidden="1" customWidth="1"/>
    <col min="3707" max="3707" width="10.6328125" style="118" hidden="1" customWidth="1"/>
    <col min="3708" max="3708" width="6.6328125" style="118" hidden="1" customWidth="1"/>
    <col min="3709" max="3735" width="10.6328125" style="118" hidden="1" customWidth="1"/>
    <col min="3736" max="3736" width="6.6328125" style="118" hidden="1" customWidth="1"/>
    <col min="3737" max="3737" width="10.6328125" style="118" hidden="1" customWidth="1"/>
    <col min="3738" max="3739" width="6.6328125" style="118" hidden="1" customWidth="1"/>
    <col min="3740" max="3740" width="10.6328125" style="118" hidden="1" customWidth="1"/>
    <col min="3741" max="3742" width="6.6328125" style="118" hidden="1" customWidth="1"/>
    <col min="3743" max="3743" width="10.6328125" style="118" hidden="1" customWidth="1"/>
    <col min="3744" max="3744" width="6.6328125" style="118" hidden="1" customWidth="1"/>
    <col min="3745" max="3771" width="10.6328125" style="118" hidden="1" customWidth="1"/>
    <col min="3772" max="3772" width="6.6328125" style="118" hidden="1" customWidth="1"/>
    <col min="3773" max="3773" width="10.6328125" style="118" hidden="1" customWidth="1"/>
    <col min="3774" max="3775" width="6.6328125" style="118" hidden="1" customWidth="1"/>
    <col min="3776" max="3776" width="10.6328125" style="118" hidden="1" customWidth="1"/>
    <col min="3777" max="3778" width="6.6328125" style="118" hidden="1" customWidth="1"/>
    <col min="3779" max="3779" width="10.6328125" style="118" hidden="1" customWidth="1"/>
    <col min="3780" max="3780" width="6.6328125" style="118" hidden="1" customWidth="1"/>
    <col min="3781" max="3807" width="10.6328125" style="118" hidden="1" customWidth="1"/>
    <col min="3808" max="3808" width="6.6328125" style="118" hidden="1" customWidth="1"/>
    <col min="3809" max="3809" width="10.6328125" style="118" hidden="1" customWidth="1"/>
    <col min="3810" max="3811" width="6.6328125" style="118" hidden="1" customWidth="1"/>
    <col min="3812" max="3812" width="10.6328125" style="118" hidden="1" customWidth="1"/>
    <col min="3813" max="3814" width="6.6328125" style="118" hidden="1" customWidth="1"/>
    <col min="3815" max="3815" width="10.6328125" style="118" hidden="1" customWidth="1"/>
    <col min="3816" max="3816" width="6.6328125" style="118" hidden="1" customWidth="1"/>
    <col min="3817" max="3843" width="10.6328125" style="118" hidden="1" customWidth="1"/>
    <col min="3844" max="3844" width="6.6328125" style="118" hidden="1" customWidth="1"/>
    <col min="3845" max="3845" width="10.6328125" style="118" hidden="1" customWidth="1"/>
    <col min="3846" max="3847" width="6.6328125" style="118" hidden="1" customWidth="1"/>
    <col min="3848" max="3848" width="10.6328125" style="118" hidden="1" customWidth="1"/>
    <col min="3849" max="3850" width="6.6328125" style="118" hidden="1" customWidth="1"/>
    <col min="3851" max="3851" width="10.6328125" style="118" hidden="1" customWidth="1"/>
    <col min="3852" max="3852" width="6.6328125" style="118" hidden="1" customWidth="1"/>
    <col min="3853" max="3879" width="10.6328125" style="118" hidden="1" customWidth="1"/>
    <col min="3880" max="3880" width="6.6328125" style="118" hidden="1" customWidth="1"/>
    <col min="3881" max="3881" width="10.6328125" style="118" hidden="1" customWidth="1"/>
    <col min="3882" max="3883" width="6.6328125" style="118" hidden="1" customWidth="1"/>
    <col min="3884" max="3884" width="10.6328125" style="118" hidden="1" customWidth="1"/>
    <col min="3885" max="3886" width="6.6328125" style="118" hidden="1" customWidth="1"/>
    <col min="3887" max="3887" width="10.6328125" style="118" hidden="1" customWidth="1"/>
    <col min="3888" max="3888" width="6.6328125" style="118" hidden="1" customWidth="1"/>
    <col min="3889" max="3915" width="10.6328125" style="118" hidden="1" customWidth="1"/>
    <col min="3916" max="3916" width="6.6328125" style="118" hidden="1" customWidth="1"/>
    <col min="3917" max="3917" width="10.6328125" style="118" hidden="1" customWidth="1"/>
    <col min="3918" max="3919" width="6.6328125" style="118" hidden="1" customWidth="1"/>
    <col min="3920" max="3920" width="10.6328125" style="118" hidden="1" customWidth="1"/>
    <col min="3921" max="3922" width="6.6328125" style="118" hidden="1" customWidth="1"/>
    <col min="3923" max="3923" width="10.6328125" style="118" hidden="1" customWidth="1"/>
    <col min="3924" max="3924" width="6.6328125" style="118" hidden="1" customWidth="1"/>
    <col min="3925" max="3951" width="10.6328125" style="118" hidden="1" customWidth="1"/>
    <col min="3952" max="3952" width="6.6328125" style="118" hidden="1" customWidth="1"/>
    <col min="3953" max="3953" width="10.6328125" style="118" hidden="1" customWidth="1"/>
    <col min="3954" max="3955" width="6.6328125" style="118" hidden="1" customWidth="1"/>
    <col min="3956" max="3956" width="10.6328125" style="118" hidden="1" customWidth="1"/>
    <col min="3957" max="3958" width="6.6328125" style="118" hidden="1" customWidth="1"/>
    <col min="3959" max="3959" width="10.6328125" style="118" hidden="1" customWidth="1"/>
    <col min="3960" max="3960" width="6.6328125" style="118" hidden="1" customWidth="1"/>
    <col min="3961" max="3987" width="10.6328125" style="118" hidden="1" customWidth="1"/>
    <col min="3988" max="3988" width="6.6328125" style="118" hidden="1" customWidth="1"/>
    <col min="3989" max="3989" width="10.6328125" style="118" hidden="1" customWidth="1"/>
    <col min="3990" max="3991" width="6.6328125" style="118" hidden="1" customWidth="1"/>
    <col min="3992" max="3992" width="10.6328125" style="118" hidden="1" customWidth="1"/>
    <col min="3993" max="3994" width="6.6328125" style="118" hidden="1" customWidth="1"/>
    <col min="3995" max="3995" width="10.6328125" style="118" hidden="1" customWidth="1"/>
    <col min="3996" max="3996" width="6.6328125" style="118" hidden="1" customWidth="1"/>
    <col min="3997" max="4023" width="10.6328125" style="118" hidden="1" customWidth="1"/>
    <col min="4024" max="4024" width="6.6328125" style="118" hidden="1" customWidth="1"/>
    <col min="4025" max="4025" width="10.6328125" style="118" hidden="1" customWidth="1"/>
    <col min="4026" max="4027" width="6.6328125" style="118" hidden="1" customWidth="1"/>
    <col min="4028" max="4028" width="10.6328125" style="118" hidden="1" customWidth="1"/>
    <col min="4029" max="4030" width="6.6328125" style="118" hidden="1" customWidth="1"/>
    <col min="4031" max="4031" width="10.6328125" style="118" hidden="1" customWidth="1"/>
    <col min="4032" max="4032" width="6.6328125" style="118" hidden="1" customWidth="1"/>
    <col min="4033" max="4059" width="10.6328125" style="118" hidden="1" customWidth="1"/>
    <col min="4060" max="4060" width="6.6328125" style="118" hidden="1" customWidth="1"/>
    <col min="4061" max="4061" width="10.6328125" style="118" hidden="1" customWidth="1"/>
    <col min="4062" max="4063" width="6.6328125" style="118" hidden="1" customWidth="1"/>
    <col min="4064" max="4064" width="10.6328125" style="118" hidden="1" customWidth="1"/>
    <col min="4065" max="4066" width="6.6328125" style="118" hidden="1" customWidth="1"/>
    <col min="4067" max="4067" width="10.6328125" style="118" hidden="1" customWidth="1"/>
    <col min="4068" max="4068" width="6.6328125" style="118" hidden="1" customWidth="1"/>
    <col min="4069" max="4095" width="10.6328125" style="118" hidden="1" customWidth="1"/>
    <col min="4096" max="4096" width="6.6328125" style="118" hidden="1" customWidth="1"/>
    <col min="4097" max="4097" width="10.6328125" style="118" hidden="1" customWidth="1"/>
    <col min="4098" max="4099" width="6.6328125" style="118" hidden="1" customWidth="1"/>
    <col min="4100" max="4100" width="10.6328125" style="118" hidden="1" customWidth="1"/>
    <col min="4101" max="4102" width="6.6328125" style="118" hidden="1" customWidth="1"/>
    <col min="4103" max="4103" width="10.6328125" style="118" hidden="1" customWidth="1"/>
    <col min="4104" max="4104" width="6.6328125" style="118" hidden="1" customWidth="1"/>
    <col min="4105" max="4131" width="10.6328125" style="118" hidden="1" customWidth="1"/>
    <col min="4132" max="4132" width="6.6328125" style="118" hidden="1" customWidth="1"/>
    <col min="4133" max="4133" width="10.6328125" style="118" hidden="1" customWidth="1"/>
    <col min="4134" max="4135" width="6.6328125" style="118" hidden="1" customWidth="1"/>
    <col min="4136" max="4136" width="10.6328125" style="118" hidden="1" customWidth="1"/>
    <col min="4137" max="4138" width="6.6328125" style="118" hidden="1" customWidth="1"/>
    <col min="4139" max="4139" width="10.6328125" style="118" hidden="1" customWidth="1"/>
    <col min="4140" max="4140" width="6.6328125" style="118" hidden="1" customWidth="1"/>
    <col min="4141" max="4167" width="10.6328125" style="118" hidden="1" customWidth="1"/>
    <col min="4168" max="4168" width="6.6328125" style="118" hidden="1" customWidth="1"/>
    <col min="4169" max="4169" width="10.6328125" style="118" hidden="1" customWidth="1"/>
    <col min="4170" max="4171" width="6.6328125" style="118" hidden="1" customWidth="1"/>
    <col min="4172" max="4172" width="10.6328125" style="118" hidden="1" customWidth="1"/>
    <col min="4173" max="4174" width="6.6328125" style="118" hidden="1" customWidth="1"/>
    <col min="4175" max="4175" width="10.6328125" style="118" hidden="1" customWidth="1"/>
    <col min="4176" max="4176" width="6.6328125" style="118" hidden="1" customWidth="1"/>
    <col min="4177" max="4203" width="10.6328125" style="118" hidden="1" customWidth="1"/>
    <col min="4204" max="4204" width="6.6328125" style="118" hidden="1" customWidth="1"/>
    <col min="4205" max="4205" width="10.6328125" style="118" hidden="1" customWidth="1"/>
    <col min="4206" max="4207" width="6.6328125" style="118" hidden="1" customWidth="1"/>
    <col min="4208" max="4208" width="10.6328125" style="118" hidden="1" customWidth="1"/>
    <col min="4209" max="4210" width="6.6328125" style="118" hidden="1" customWidth="1"/>
    <col min="4211" max="4211" width="10.6328125" style="118" hidden="1" customWidth="1"/>
    <col min="4212" max="4212" width="6.6328125" style="118" hidden="1" customWidth="1"/>
    <col min="4213" max="4239" width="10.6328125" style="118" hidden="1" customWidth="1"/>
    <col min="4240" max="4240" width="6.6328125" style="118" hidden="1" customWidth="1"/>
    <col min="4241" max="4241" width="10.6328125" style="118" hidden="1" customWidth="1"/>
    <col min="4242" max="4243" width="6.6328125" style="118" hidden="1" customWidth="1"/>
    <col min="4244" max="4244" width="10.6328125" style="118" hidden="1" customWidth="1"/>
    <col min="4245" max="4246" width="6.6328125" style="118" hidden="1" customWidth="1"/>
    <col min="4247" max="4247" width="10.6328125" style="118" hidden="1" customWidth="1"/>
    <col min="4248" max="4248" width="6.6328125" style="118" hidden="1" customWidth="1"/>
    <col min="4249" max="4275" width="10.6328125" style="118" hidden="1" customWidth="1"/>
    <col min="4276" max="4276" width="6.6328125" style="118" hidden="1" customWidth="1"/>
    <col min="4277" max="4277" width="10.6328125" style="118" hidden="1" customWidth="1"/>
    <col min="4278" max="4279" width="6.6328125" style="118" hidden="1" customWidth="1"/>
    <col min="4280" max="4280" width="10.6328125" style="118" hidden="1" customWidth="1"/>
    <col min="4281" max="4282" width="6.6328125" style="118" hidden="1" customWidth="1"/>
    <col min="4283" max="4283" width="10.6328125" style="118" hidden="1" customWidth="1"/>
    <col min="4284" max="4284" width="6.6328125" style="118" hidden="1" customWidth="1"/>
    <col min="4285" max="4311" width="10.6328125" style="118" hidden="1" customWidth="1"/>
    <col min="4312" max="4312" width="6.6328125" style="118" hidden="1" customWidth="1"/>
    <col min="4313" max="4313" width="10.6328125" style="118" hidden="1" customWidth="1"/>
    <col min="4314" max="4315" width="6.6328125" style="118" hidden="1" customWidth="1"/>
    <col min="4316" max="4316" width="10.6328125" style="118" hidden="1" customWidth="1"/>
    <col min="4317" max="4318" width="6.6328125" style="118" hidden="1" customWidth="1"/>
    <col min="4319" max="4319" width="10.6328125" style="118" hidden="1" customWidth="1"/>
    <col min="4320" max="4320" width="6.6328125" style="118" hidden="1" customWidth="1"/>
    <col min="4321" max="4347" width="10.6328125" style="118" hidden="1" customWidth="1"/>
    <col min="4348" max="4348" width="6.6328125" style="118" hidden="1" customWidth="1"/>
    <col min="4349" max="4349" width="10.6328125" style="118" hidden="1" customWidth="1"/>
    <col min="4350" max="4351" width="6.6328125" style="118" hidden="1" customWidth="1"/>
    <col min="4352" max="4352" width="10.6328125" style="118" hidden="1" customWidth="1"/>
    <col min="4353" max="4354" width="6.6328125" style="118" hidden="1" customWidth="1"/>
    <col min="4355" max="4355" width="10.6328125" style="118" hidden="1" customWidth="1"/>
    <col min="4356" max="4356" width="6.6328125" style="118" hidden="1" customWidth="1"/>
    <col min="4357" max="4383" width="10.6328125" style="118" hidden="1" customWidth="1"/>
    <col min="4384" max="4384" width="6.6328125" style="118" hidden="1" customWidth="1"/>
    <col min="4385" max="4385" width="10.6328125" style="118" hidden="1" customWidth="1"/>
    <col min="4386" max="4387" width="6.6328125" style="118" hidden="1" customWidth="1"/>
    <col min="4388" max="4388" width="10.6328125" style="118" hidden="1" customWidth="1"/>
    <col min="4389" max="4390" width="6.6328125" style="118" hidden="1" customWidth="1"/>
    <col min="4391" max="4391" width="10.6328125" style="118" hidden="1" customWidth="1"/>
    <col min="4392" max="4392" width="6.6328125" style="118" hidden="1" customWidth="1"/>
    <col min="4393" max="4419" width="10.6328125" style="118" hidden="1" customWidth="1"/>
    <col min="4420" max="4420" width="6.6328125" style="118" hidden="1" customWidth="1"/>
    <col min="4421" max="4421" width="10.6328125" style="118" hidden="1" customWidth="1"/>
    <col min="4422" max="4423" width="6.6328125" style="118" hidden="1" customWidth="1"/>
    <col min="4424" max="4424" width="10.6328125" style="118" hidden="1" customWidth="1"/>
    <col min="4425" max="4426" width="6.6328125" style="118" hidden="1" customWidth="1"/>
    <col min="4427" max="4427" width="10.6328125" style="118" hidden="1" customWidth="1"/>
    <col min="4428" max="4428" width="6.6328125" style="118" hidden="1" customWidth="1"/>
    <col min="4429" max="4455" width="10.6328125" style="118" hidden="1" customWidth="1"/>
    <col min="4456" max="4456" width="6.6328125" style="118" hidden="1" customWidth="1"/>
    <col min="4457" max="4457" width="10.6328125" style="118" hidden="1" customWidth="1"/>
    <col min="4458" max="4459" width="6.6328125" style="118" hidden="1" customWidth="1"/>
    <col min="4460" max="4460" width="10.6328125" style="118" hidden="1" customWidth="1"/>
    <col min="4461" max="4462" width="6.6328125" style="118" hidden="1" customWidth="1"/>
    <col min="4463" max="4463" width="10.6328125" style="118" hidden="1" customWidth="1"/>
    <col min="4464" max="4464" width="6.6328125" style="118" hidden="1" customWidth="1"/>
    <col min="4465" max="4491" width="10.6328125" style="118" hidden="1" customWidth="1"/>
    <col min="4492" max="4492" width="6.6328125" style="118" hidden="1" customWidth="1"/>
    <col min="4493" max="4493" width="10.6328125" style="118" hidden="1" customWidth="1"/>
    <col min="4494" max="4495" width="6.6328125" style="118" hidden="1" customWidth="1"/>
    <col min="4496" max="4496" width="10.6328125" style="118" hidden="1" customWidth="1"/>
    <col min="4497" max="4498" width="6.6328125" style="118" hidden="1" customWidth="1"/>
    <col min="4499" max="4499" width="10.6328125" style="118" hidden="1" customWidth="1"/>
    <col min="4500" max="4500" width="6.6328125" style="118" hidden="1" customWidth="1"/>
    <col min="4501" max="4527" width="10.6328125" style="118" hidden="1" customWidth="1"/>
    <col min="4528" max="4528" width="6.6328125" style="118" hidden="1" customWidth="1"/>
    <col min="4529" max="4529" width="10.6328125" style="118" hidden="1" customWidth="1"/>
    <col min="4530" max="4531" width="6.6328125" style="118" hidden="1" customWidth="1"/>
    <col min="4532" max="4532" width="10.6328125" style="118" hidden="1" customWidth="1"/>
    <col min="4533" max="4534" width="6.6328125" style="118" hidden="1" customWidth="1"/>
    <col min="4535" max="4535" width="10.6328125" style="118" hidden="1" customWidth="1"/>
    <col min="4536" max="4536" width="6.6328125" style="118" hidden="1" customWidth="1"/>
    <col min="4537" max="4563" width="10.6328125" style="118" hidden="1" customWidth="1"/>
    <col min="4564" max="4564" width="6.6328125" style="118" hidden="1" customWidth="1"/>
    <col min="4565" max="4565" width="10.6328125" style="118" hidden="1" customWidth="1"/>
    <col min="4566" max="4567" width="6.6328125" style="118" hidden="1" customWidth="1"/>
    <col min="4568" max="4568" width="10.6328125" style="118" hidden="1" customWidth="1"/>
    <col min="4569" max="4570" width="6.6328125" style="118" hidden="1" customWidth="1"/>
    <col min="4571" max="4571" width="10.6328125" style="118" hidden="1" customWidth="1"/>
    <col min="4572" max="4572" width="6.6328125" style="118" hidden="1" customWidth="1"/>
    <col min="4573" max="4599" width="10.6328125" style="118" hidden="1" customWidth="1"/>
    <col min="4600" max="4600" width="6.6328125" style="118" hidden="1" customWidth="1"/>
    <col min="4601" max="4601" width="10.6328125" style="118" hidden="1" customWidth="1"/>
    <col min="4602" max="4603" width="6.6328125" style="118" hidden="1" customWidth="1"/>
    <col min="4604" max="4604" width="10.6328125" style="118" hidden="1" customWidth="1"/>
    <col min="4605" max="4606" width="6.6328125" style="118" hidden="1" customWidth="1"/>
    <col min="4607" max="4607" width="10.6328125" style="118" hidden="1" customWidth="1"/>
    <col min="4608" max="4608" width="6.6328125" style="118" hidden="1" customWidth="1"/>
    <col min="4609" max="4635" width="10.6328125" style="118" hidden="1" customWidth="1"/>
    <col min="4636" max="4636" width="6.6328125" style="118" hidden="1" customWidth="1"/>
    <col min="4637" max="4637" width="10.6328125" style="118" hidden="1" customWidth="1"/>
    <col min="4638" max="4639" width="6.6328125" style="118" hidden="1" customWidth="1"/>
    <col min="4640" max="4640" width="10.6328125" style="118" hidden="1" customWidth="1"/>
    <col min="4641" max="4642" width="6.6328125" style="118" hidden="1" customWidth="1"/>
    <col min="4643" max="4643" width="10.6328125" style="118" hidden="1" customWidth="1"/>
    <col min="4644" max="4644" width="6.6328125" style="118" hidden="1" customWidth="1"/>
    <col min="4645" max="4671" width="10.6328125" style="118" hidden="1" customWidth="1"/>
    <col min="4672" max="4672" width="6.6328125" style="118" hidden="1" customWidth="1"/>
    <col min="4673" max="4673" width="10.6328125" style="118" hidden="1" customWidth="1"/>
    <col min="4674" max="4675" width="6.6328125" style="118" hidden="1" customWidth="1"/>
    <col min="4676" max="4676" width="10.6328125" style="118" hidden="1" customWidth="1"/>
    <col min="4677" max="4678" width="6.6328125" style="118" hidden="1" customWidth="1"/>
    <col min="4679" max="4679" width="10.6328125" style="118" hidden="1" customWidth="1"/>
    <col min="4680" max="4680" width="6.6328125" style="118" hidden="1" customWidth="1"/>
    <col min="4681" max="4707" width="10.6328125" style="118" hidden="1" customWidth="1"/>
    <col min="4708" max="4708" width="6.6328125" style="118" hidden="1" customWidth="1"/>
    <col min="4709" max="4709" width="10.6328125" style="118" hidden="1" customWidth="1"/>
    <col min="4710" max="4711" width="6.6328125" style="118" hidden="1" customWidth="1"/>
    <col min="4712" max="4712" width="10.6328125" style="118" hidden="1" customWidth="1"/>
    <col min="4713" max="4714" width="6.6328125" style="118" hidden="1" customWidth="1"/>
    <col min="4715" max="4715" width="10.6328125" style="118" hidden="1" customWidth="1"/>
    <col min="4716" max="4716" width="6.6328125" style="118" hidden="1" customWidth="1"/>
    <col min="4717" max="4743" width="10.6328125" style="118" hidden="1" customWidth="1"/>
    <col min="4744" max="4744" width="6.6328125" style="118" hidden="1" customWidth="1"/>
    <col min="4745" max="4745" width="10.6328125" style="118" hidden="1" customWidth="1"/>
    <col min="4746" max="4747" width="6.6328125" style="118" hidden="1" customWidth="1"/>
    <col min="4748" max="4748" width="10.6328125" style="118" hidden="1" customWidth="1"/>
    <col min="4749" max="4750" width="6.6328125" style="118" hidden="1" customWidth="1"/>
    <col min="4751" max="4751" width="10.6328125" style="118" hidden="1" customWidth="1"/>
    <col min="4752" max="4752" width="6.6328125" style="118" hidden="1" customWidth="1"/>
    <col min="4753" max="4779" width="10.6328125" style="118" hidden="1" customWidth="1"/>
    <col min="4780" max="4780" width="6.6328125" style="118" hidden="1" customWidth="1"/>
    <col min="4781" max="4781" width="10.6328125" style="118" hidden="1" customWidth="1"/>
    <col min="4782" max="4783" width="6.6328125" style="118" hidden="1" customWidth="1"/>
    <col min="4784" max="4784" width="10.6328125" style="118" hidden="1" customWidth="1"/>
    <col min="4785" max="4786" width="6.6328125" style="118" hidden="1" customWidth="1"/>
    <col min="4787" max="4787" width="10.6328125" style="118" hidden="1" customWidth="1"/>
    <col min="4788" max="4788" width="6.6328125" style="118" hidden="1" customWidth="1"/>
    <col min="4789" max="4815" width="10.6328125" style="118" hidden="1" customWidth="1"/>
    <col min="4816" max="4816" width="6.6328125" style="118" hidden="1" customWidth="1"/>
    <col min="4817" max="4817" width="10.6328125" style="118" hidden="1" customWidth="1"/>
    <col min="4818" max="4819" width="6.6328125" style="118" hidden="1" customWidth="1"/>
    <col min="4820" max="4820" width="10.6328125" style="118" hidden="1" customWidth="1"/>
    <col min="4821" max="4822" width="6.6328125" style="118" hidden="1" customWidth="1"/>
    <col min="4823" max="4823" width="10.6328125" style="118" hidden="1" customWidth="1"/>
    <col min="4824" max="4824" width="6.6328125" style="118" hidden="1" customWidth="1"/>
    <col min="4825" max="4851" width="10.6328125" style="118" hidden="1" customWidth="1"/>
    <col min="4852" max="4852" width="6.6328125" style="118" hidden="1" customWidth="1"/>
    <col min="4853" max="4853" width="10.6328125" style="118" hidden="1" customWidth="1"/>
    <col min="4854" max="4855" width="6.6328125" style="118" hidden="1" customWidth="1"/>
    <col min="4856" max="4856" width="10.6328125" style="118" hidden="1" customWidth="1"/>
    <col min="4857" max="4858" width="6.6328125" style="118" hidden="1" customWidth="1"/>
    <col min="4859" max="4859" width="10.6328125" style="118" hidden="1" customWidth="1"/>
    <col min="4860" max="4860" width="6.6328125" style="118" hidden="1" customWidth="1"/>
    <col min="4861" max="4887" width="10.6328125" style="118" hidden="1" customWidth="1"/>
    <col min="4888" max="4888" width="6.6328125" style="118" hidden="1" customWidth="1"/>
    <col min="4889" max="4889" width="10.6328125" style="118" hidden="1" customWidth="1"/>
    <col min="4890" max="4891" width="6.6328125" style="118" hidden="1" customWidth="1"/>
    <col min="4892" max="4892" width="10.6328125" style="118" hidden="1" customWidth="1"/>
    <col min="4893" max="4894" width="6.6328125" style="118" hidden="1" customWidth="1"/>
    <col min="4895" max="4895" width="10.6328125" style="118" hidden="1" customWidth="1"/>
    <col min="4896" max="4896" width="6.6328125" style="118" hidden="1" customWidth="1"/>
    <col min="4897" max="4923" width="10.6328125" style="118" hidden="1" customWidth="1"/>
    <col min="4924" max="4924" width="6.6328125" style="118" hidden="1" customWidth="1"/>
    <col min="4925" max="4925" width="10.6328125" style="118" hidden="1" customWidth="1"/>
    <col min="4926" max="4927" width="6.6328125" style="118" hidden="1" customWidth="1"/>
    <col min="4928" max="4928" width="10.6328125" style="118" hidden="1" customWidth="1"/>
    <col min="4929" max="4930" width="6.6328125" style="118" hidden="1" customWidth="1"/>
    <col min="4931" max="4931" width="10.6328125" style="118" hidden="1" customWidth="1"/>
    <col min="4932" max="4932" width="6.6328125" style="118" hidden="1" customWidth="1"/>
    <col min="4933" max="4959" width="10.6328125" style="118" hidden="1" customWidth="1"/>
    <col min="4960" max="4960" width="6.6328125" style="118" hidden="1" customWidth="1"/>
    <col min="4961" max="4961" width="10.6328125" style="118" hidden="1" customWidth="1"/>
    <col min="4962" max="4963" width="6.6328125" style="118" hidden="1" customWidth="1"/>
    <col min="4964" max="4964" width="10.6328125" style="118" hidden="1" customWidth="1"/>
    <col min="4965" max="4966" width="6.6328125" style="118" hidden="1" customWidth="1"/>
    <col min="4967" max="4967" width="10.6328125" style="118" hidden="1" customWidth="1"/>
    <col min="4968" max="4968" width="6.6328125" style="118" hidden="1" customWidth="1"/>
    <col min="4969" max="4995" width="10.6328125" style="118" hidden="1" customWidth="1"/>
    <col min="4996" max="4996" width="6.6328125" style="118" hidden="1" customWidth="1"/>
    <col min="4997" max="4997" width="10.6328125" style="118" hidden="1" customWidth="1"/>
    <col min="4998" max="4999" width="6.6328125" style="118" hidden="1" customWidth="1"/>
    <col min="5000" max="5000" width="10.6328125" style="118" hidden="1" customWidth="1"/>
    <col min="5001" max="5002" width="6.6328125" style="118" hidden="1" customWidth="1"/>
    <col min="5003" max="5003" width="10.6328125" style="118" hidden="1" customWidth="1"/>
    <col min="5004" max="5004" width="6.6328125" style="118" hidden="1" customWidth="1"/>
    <col min="5005" max="5031" width="10.6328125" style="118" hidden="1" customWidth="1"/>
    <col min="5032" max="5032" width="6.6328125" style="118" hidden="1" customWidth="1"/>
    <col min="5033" max="5033" width="10.6328125" style="118" hidden="1" customWidth="1"/>
    <col min="5034" max="5035" width="6.6328125" style="118" hidden="1" customWidth="1"/>
    <col min="5036" max="5036" width="10.6328125" style="118" hidden="1" customWidth="1"/>
    <col min="5037" max="5038" width="6.6328125" style="118" hidden="1" customWidth="1"/>
    <col min="5039" max="5039" width="10.6328125" style="118" hidden="1" customWidth="1"/>
    <col min="5040" max="5040" width="6.6328125" style="118" hidden="1" customWidth="1"/>
    <col min="5041" max="5067" width="10.6328125" style="118" hidden="1" customWidth="1"/>
    <col min="5068" max="5068" width="6.6328125" style="118" hidden="1" customWidth="1"/>
    <col min="5069" max="5069" width="10.6328125" style="118" hidden="1" customWidth="1"/>
    <col min="5070" max="5071" width="6.6328125" style="118" hidden="1" customWidth="1"/>
    <col min="5072" max="5072" width="10.6328125" style="118" hidden="1" customWidth="1"/>
    <col min="5073" max="5074" width="6.6328125" style="118" hidden="1" customWidth="1"/>
    <col min="5075" max="5075" width="10.6328125" style="118" hidden="1" customWidth="1"/>
    <col min="5076" max="5076" width="6.6328125" style="118" hidden="1" customWidth="1"/>
    <col min="5077" max="5103" width="10.6328125" style="118" hidden="1" customWidth="1"/>
    <col min="5104" max="5104" width="6.6328125" style="118" hidden="1" customWidth="1"/>
    <col min="5105" max="5105" width="10.6328125" style="118" hidden="1" customWidth="1"/>
    <col min="5106" max="5107" width="6.6328125" style="118" hidden="1" customWidth="1"/>
    <col min="5108" max="5108" width="10.6328125" style="118" hidden="1" customWidth="1"/>
    <col min="5109" max="5110" width="6.6328125" style="118" hidden="1" customWidth="1"/>
    <col min="5111" max="5111" width="10.6328125" style="118" hidden="1" customWidth="1"/>
    <col min="5112" max="5112" width="6.6328125" style="118" hidden="1" customWidth="1"/>
    <col min="5113" max="5139" width="10.6328125" style="118" hidden="1" customWidth="1"/>
    <col min="5140" max="5140" width="6.6328125" style="118" hidden="1" customWidth="1"/>
    <col min="5141" max="5141" width="10.6328125" style="118" hidden="1" customWidth="1"/>
    <col min="5142" max="5143" width="6.6328125" style="118" hidden="1" customWidth="1"/>
    <col min="5144" max="5144" width="10.6328125" style="118" hidden="1" customWidth="1"/>
    <col min="5145" max="5146" width="6.6328125" style="118" hidden="1" customWidth="1"/>
    <col min="5147" max="5147" width="10.6328125" style="118" hidden="1" customWidth="1"/>
    <col min="5148" max="5148" width="6.6328125" style="118" hidden="1" customWidth="1"/>
    <col min="5149" max="5175" width="10.6328125" style="118" hidden="1" customWidth="1"/>
    <col min="5176" max="5176" width="6.6328125" style="118" hidden="1" customWidth="1"/>
    <col min="5177" max="5177" width="10.6328125" style="118" hidden="1" customWidth="1"/>
    <col min="5178" max="5179" width="6.6328125" style="118" hidden="1" customWidth="1"/>
    <col min="5180" max="5180" width="10.6328125" style="118" hidden="1" customWidth="1"/>
    <col min="5181" max="5182" width="6.6328125" style="118" hidden="1" customWidth="1"/>
    <col min="5183" max="5183" width="10.6328125" style="118" hidden="1" customWidth="1"/>
    <col min="5184" max="5184" width="6.6328125" style="118" hidden="1" customWidth="1"/>
    <col min="5185" max="5211" width="10.6328125" style="118" hidden="1" customWidth="1"/>
    <col min="5212" max="5212" width="6.6328125" style="118" hidden="1" customWidth="1"/>
    <col min="5213" max="5213" width="10.6328125" style="118" hidden="1" customWidth="1"/>
    <col min="5214" max="5215" width="6.6328125" style="118" hidden="1" customWidth="1"/>
    <col min="5216" max="5216" width="10.6328125" style="118" hidden="1" customWidth="1"/>
    <col min="5217" max="5218" width="6.6328125" style="118" hidden="1" customWidth="1"/>
    <col min="5219" max="5219" width="10.6328125" style="118" hidden="1" customWidth="1"/>
    <col min="5220" max="5220" width="6.6328125" style="118" hidden="1" customWidth="1"/>
    <col min="5221" max="5247" width="10.6328125" style="118" hidden="1" customWidth="1"/>
    <col min="5248" max="5248" width="6.6328125" style="118" hidden="1" customWidth="1"/>
    <col min="5249" max="5249" width="10.6328125" style="118" hidden="1" customWidth="1"/>
    <col min="5250" max="5251" width="6.6328125" style="118" hidden="1" customWidth="1"/>
    <col min="5252" max="5252" width="10.6328125" style="118" hidden="1" customWidth="1"/>
    <col min="5253" max="5254" width="6.6328125" style="118" hidden="1" customWidth="1"/>
    <col min="5255" max="5255" width="10.6328125" style="118" hidden="1" customWidth="1"/>
    <col min="5256" max="5256" width="6.6328125" style="118" hidden="1" customWidth="1"/>
    <col min="5257" max="5283" width="10.6328125" style="118" hidden="1" customWidth="1"/>
    <col min="5284" max="5284" width="6.6328125" style="118" hidden="1" customWidth="1"/>
    <col min="5285" max="5285" width="10.6328125" style="118" hidden="1" customWidth="1"/>
    <col min="5286" max="5287" width="6.6328125" style="118" hidden="1" customWidth="1"/>
    <col min="5288" max="5288" width="10.6328125" style="118" hidden="1" customWidth="1"/>
    <col min="5289" max="5290" width="6.6328125" style="118" hidden="1" customWidth="1"/>
    <col min="5291" max="5291" width="10.6328125" style="118" hidden="1" customWidth="1"/>
    <col min="5292" max="5292" width="6.6328125" style="118" hidden="1" customWidth="1"/>
    <col min="5293" max="5319" width="10.6328125" style="118" hidden="1" customWidth="1"/>
    <col min="5320" max="5320" width="6.6328125" style="118" hidden="1" customWidth="1"/>
    <col min="5321" max="5321" width="10.6328125" style="118" hidden="1" customWidth="1"/>
    <col min="5322" max="5323" width="6.6328125" style="118" hidden="1" customWidth="1"/>
    <col min="5324" max="5324" width="10.6328125" style="118" hidden="1" customWidth="1"/>
    <col min="5325" max="5326" width="6.6328125" style="118" hidden="1" customWidth="1"/>
    <col min="5327" max="5327" width="10.6328125" style="118" hidden="1" customWidth="1"/>
    <col min="5328" max="5328" width="6.6328125" style="118" hidden="1" customWidth="1"/>
    <col min="5329" max="5355" width="10.6328125" style="118" hidden="1" customWidth="1"/>
    <col min="5356" max="5356" width="6.6328125" style="118" hidden="1" customWidth="1"/>
    <col min="5357" max="5357" width="10.6328125" style="118" hidden="1" customWidth="1"/>
    <col min="5358" max="5359" width="6.6328125" style="118" hidden="1" customWidth="1"/>
    <col min="5360" max="5360" width="10.6328125" style="118" hidden="1" customWidth="1"/>
    <col min="5361" max="5362" width="6.6328125" style="118" hidden="1" customWidth="1"/>
    <col min="5363" max="5363" width="10.6328125" style="118" hidden="1" customWidth="1"/>
    <col min="5364" max="5364" width="6.6328125" style="118" hidden="1" customWidth="1"/>
    <col min="5365" max="5391" width="10.6328125" style="118" hidden="1" customWidth="1"/>
    <col min="5392" max="5392" width="6.6328125" style="118" hidden="1" customWidth="1"/>
    <col min="5393" max="5393" width="10.6328125" style="118" hidden="1" customWidth="1"/>
    <col min="5394" max="5395" width="6.6328125" style="118" hidden="1" customWidth="1"/>
    <col min="5396" max="5396" width="10.6328125" style="118" hidden="1" customWidth="1"/>
    <col min="5397" max="5398" width="6.6328125" style="118" hidden="1" customWidth="1"/>
    <col min="5399" max="5399" width="10.6328125" style="118" hidden="1" customWidth="1"/>
    <col min="5400" max="5400" width="6.6328125" style="118" hidden="1" customWidth="1"/>
    <col min="5401" max="5427" width="10.6328125" style="118" hidden="1" customWidth="1"/>
    <col min="5428" max="5428" width="6.6328125" style="118" hidden="1" customWidth="1"/>
    <col min="5429" max="5429" width="10.6328125" style="118" hidden="1" customWidth="1"/>
    <col min="5430" max="5431" width="6.6328125" style="118" hidden="1" customWidth="1"/>
    <col min="5432" max="5432" width="10.6328125" style="118" hidden="1" customWidth="1"/>
    <col min="5433" max="5434" width="6.6328125" style="118" hidden="1" customWidth="1"/>
    <col min="5435" max="5435" width="10.6328125" style="118" hidden="1" customWidth="1"/>
    <col min="5436" max="5436" width="6.6328125" style="118" hidden="1" customWidth="1"/>
    <col min="5437" max="5463" width="10.6328125" style="118" hidden="1" customWidth="1"/>
    <col min="5464" max="5464" width="6.6328125" style="118" hidden="1" customWidth="1"/>
    <col min="5465" max="5465" width="10.6328125" style="118" hidden="1" customWidth="1"/>
    <col min="5466" max="5467" width="6.6328125" style="118" hidden="1" customWidth="1"/>
    <col min="5468" max="5468" width="10.6328125" style="118" hidden="1" customWidth="1"/>
    <col min="5469" max="5470" width="6.6328125" style="118" hidden="1" customWidth="1"/>
    <col min="5471" max="5471" width="10.6328125" style="118" hidden="1" customWidth="1"/>
    <col min="5472" max="5472" width="6.6328125" style="118" hidden="1" customWidth="1"/>
    <col min="5473" max="5499" width="10.6328125" style="118" hidden="1" customWidth="1"/>
    <col min="5500" max="5500" width="6.6328125" style="118" hidden="1" customWidth="1"/>
    <col min="5501" max="5501" width="10.6328125" style="118" hidden="1" customWidth="1"/>
    <col min="5502" max="5503" width="6.6328125" style="118" hidden="1" customWidth="1"/>
    <col min="5504" max="5504" width="10.6328125" style="118" hidden="1" customWidth="1"/>
    <col min="5505" max="5506" width="6.6328125" style="118" hidden="1" customWidth="1"/>
    <col min="5507" max="5507" width="10.6328125" style="118" hidden="1" customWidth="1"/>
    <col min="5508" max="5508" width="6.6328125" style="118" hidden="1" customWidth="1"/>
    <col min="5509" max="5535" width="10.6328125" style="118" hidden="1" customWidth="1"/>
    <col min="5536" max="5536" width="6.6328125" style="118" hidden="1" customWidth="1"/>
    <col min="5537" max="5537" width="10.6328125" style="118" hidden="1" customWidth="1"/>
    <col min="5538" max="5539" width="6.6328125" style="118" hidden="1" customWidth="1"/>
    <col min="5540" max="5540" width="10.6328125" style="118" hidden="1" customWidth="1"/>
    <col min="5541" max="5542" width="6.6328125" style="118" hidden="1" customWidth="1"/>
    <col min="5543" max="5543" width="10.6328125" style="118" hidden="1" customWidth="1"/>
    <col min="5544" max="5544" width="6.6328125" style="118" hidden="1" customWidth="1"/>
    <col min="5545" max="5571" width="10.6328125" style="118" hidden="1" customWidth="1"/>
    <col min="5572" max="5572" width="6.6328125" style="118" hidden="1" customWidth="1"/>
    <col min="5573" max="5573" width="10.6328125" style="118" hidden="1" customWidth="1"/>
    <col min="5574" max="5575" width="6.6328125" style="118" hidden="1" customWidth="1"/>
    <col min="5576" max="5576" width="10.6328125" style="118" hidden="1" customWidth="1"/>
    <col min="5577" max="5578" width="6.6328125" style="118" hidden="1" customWidth="1"/>
    <col min="5579" max="5579" width="10.6328125" style="118" hidden="1" customWidth="1"/>
    <col min="5580" max="5580" width="6.6328125" style="118" hidden="1" customWidth="1"/>
    <col min="5581" max="5607" width="10.6328125" style="118" hidden="1" customWidth="1"/>
    <col min="5608" max="5608" width="6.6328125" style="118" hidden="1" customWidth="1"/>
    <col min="5609" max="5609" width="10.6328125" style="118" hidden="1" customWidth="1"/>
    <col min="5610" max="5611" width="6.6328125" style="118" hidden="1" customWidth="1"/>
    <col min="5612" max="5612" width="10.6328125" style="118" hidden="1" customWidth="1"/>
    <col min="5613" max="5614" width="6.6328125" style="118" hidden="1" customWidth="1"/>
    <col min="5615" max="5615" width="10.6328125" style="118" hidden="1" customWidth="1"/>
    <col min="5616" max="5616" width="6.6328125" style="118" hidden="1" customWidth="1"/>
    <col min="5617" max="5643" width="10.6328125" style="118" hidden="1" customWidth="1"/>
    <col min="5644" max="5644" width="6.6328125" style="118" hidden="1" customWidth="1"/>
    <col min="5645" max="5645" width="10.6328125" style="118" hidden="1" customWidth="1"/>
    <col min="5646" max="5647" width="6.6328125" style="118" hidden="1" customWidth="1"/>
    <col min="5648" max="5648" width="10.6328125" style="118" hidden="1" customWidth="1"/>
    <col min="5649" max="5650" width="6.6328125" style="118" hidden="1" customWidth="1"/>
    <col min="5651" max="5651" width="10.6328125" style="118" hidden="1" customWidth="1"/>
    <col min="5652" max="5652" width="6.6328125" style="118" hidden="1" customWidth="1"/>
    <col min="5653" max="5679" width="10.6328125" style="118" hidden="1" customWidth="1"/>
    <col min="5680" max="5680" width="6.6328125" style="118" hidden="1" customWidth="1"/>
    <col min="5681" max="5681" width="10.6328125" style="118" hidden="1" customWidth="1"/>
    <col min="5682" max="5683" width="6.6328125" style="118" hidden="1" customWidth="1"/>
    <col min="5684" max="5684" width="10.6328125" style="118" hidden="1" customWidth="1"/>
    <col min="5685" max="5686" width="6.6328125" style="118" hidden="1" customWidth="1"/>
    <col min="5687" max="5687" width="10.6328125" style="118" hidden="1" customWidth="1"/>
    <col min="5688" max="5688" width="6.6328125" style="118" hidden="1" customWidth="1"/>
    <col min="5689" max="5715" width="10.6328125" style="118" hidden="1" customWidth="1"/>
    <col min="5716" max="5716" width="6.6328125" style="118" hidden="1" customWidth="1"/>
    <col min="5717" max="5717" width="10.6328125" style="118" hidden="1" customWidth="1"/>
    <col min="5718" max="5719" width="6.6328125" style="118" hidden="1" customWidth="1"/>
    <col min="5720" max="5720" width="10.6328125" style="118" hidden="1" customWidth="1"/>
    <col min="5721" max="5722" width="6.6328125" style="118" hidden="1" customWidth="1"/>
    <col min="5723" max="5723" width="10.6328125" style="118" hidden="1" customWidth="1"/>
    <col min="5724" max="5724" width="6.6328125" style="118" hidden="1" customWidth="1"/>
    <col min="5725" max="5751" width="10.6328125" style="118" hidden="1" customWidth="1"/>
    <col min="5752" max="5752" width="6.6328125" style="118" hidden="1" customWidth="1"/>
    <col min="5753" max="5753" width="10.6328125" style="118" hidden="1" customWidth="1"/>
    <col min="5754" max="5755" width="6.6328125" style="118" hidden="1" customWidth="1"/>
    <col min="5756" max="5756" width="10.6328125" style="118" hidden="1" customWidth="1"/>
    <col min="5757" max="5758" width="6.6328125" style="118" hidden="1" customWidth="1"/>
    <col min="5759" max="5759" width="10.6328125" style="118" hidden="1" customWidth="1"/>
    <col min="5760" max="5760" width="6.6328125" style="118" hidden="1" customWidth="1"/>
    <col min="5761" max="5787" width="10.6328125" style="118" hidden="1" customWidth="1"/>
    <col min="5788" max="5788" width="6.6328125" style="118" hidden="1" customWidth="1"/>
    <col min="5789" max="5789" width="10.6328125" style="118" hidden="1" customWidth="1"/>
    <col min="5790" max="5791" width="6.6328125" style="118" hidden="1" customWidth="1"/>
    <col min="5792" max="5792" width="10.6328125" style="118" hidden="1" customWidth="1"/>
    <col min="5793" max="5794" width="6.6328125" style="118" hidden="1" customWidth="1"/>
    <col min="5795" max="5795" width="10.6328125" style="118" hidden="1" customWidth="1"/>
    <col min="5796" max="5796" width="6.6328125" style="118" hidden="1" customWidth="1"/>
    <col min="5797" max="5823" width="10.6328125" style="118" hidden="1" customWidth="1"/>
    <col min="5824" max="5824" width="6.6328125" style="118" hidden="1" customWidth="1"/>
    <col min="5825" max="5825" width="10.6328125" style="118" hidden="1" customWidth="1"/>
    <col min="5826" max="5827" width="6.6328125" style="118" hidden="1" customWidth="1"/>
    <col min="5828" max="5828" width="10.6328125" style="118" hidden="1" customWidth="1"/>
    <col min="5829" max="5830" width="6.6328125" style="118" hidden="1" customWidth="1"/>
    <col min="5831" max="5831" width="10.6328125" style="118" hidden="1" customWidth="1"/>
    <col min="5832" max="5832" width="6.6328125" style="118" hidden="1" customWidth="1"/>
    <col min="5833" max="5859" width="10.6328125" style="118" hidden="1" customWidth="1"/>
    <col min="5860" max="5860" width="6.6328125" style="118" hidden="1" customWidth="1"/>
    <col min="5861" max="5861" width="10.6328125" style="118" hidden="1" customWidth="1"/>
    <col min="5862" max="5863" width="6.6328125" style="118" hidden="1" customWidth="1"/>
    <col min="5864" max="5864" width="10.6328125" style="118" hidden="1" customWidth="1"/>
    <col min="5865" max="5866" width="6.6328125" style="118" hidden="1" customWidth="1"/>
    <col min="5867" max="5867" width="10.6328125" style="118" hidden="1" customWidth="1"/>
    <col min="5868" max="5868" width="6.6328125" style="118" hidden="1" customWidth="1"/>
    <col min="5869" max="5895" width="10.6328125" style="118" hidden="1" customWidth="1"/>
    <col min="5896" max="5896" width="6.6328125" style="118" hidden="1" customWidth="1"/>
    <col min="5897" max="5897" width="10.6328125" style="118" hidden="1" customWidth="1"/>
    <col min="5898" max="5899" width="6.6328125" style="118" hidden="1" customWidth="1"/>
    <col min="5900" max="5900" width="10.6328125" style="118" hidden="1" customWidth="1"/>
    <col min="5901" max="5902" width="6.6328125" style="118" hidden="1" customWidth="1"/>
    <col min="5903" max="5903" width="10.6328125" style="118" hidden="1" customWidth="1"/>
    <col min="5904" max="5904" width="6.6328125" style="118" hidden="1" customWidth="1"/>
    <col min="5905" max="5931" width="10.6328125" style="118" hidden="1" customWidth="1"/>
    <col min="5932" max="5932" width="6.6328125" style="118" hidden="1" customWidth="1"/>
    <col min="5933" max="5933" width="10.6328125" style="118" hidden="1" customWidth="1"/>
    <col min="5934" max="5935" width="6.6328125" style="118" hidden="1" customWidth="1"/>
    <col min="5936" max="5936" width="10.6328125" style="118" hidden="1" customWidth="1"/>
    <col min="5937" max="5938" width="6.6328125" style="118" hidden="1" customWidth="1"/>
    <col min="5939" max="5939" width="10.6328125" style="118" hidden="1" customWidth="1"/>
    <col min="5940" max="5940" width="6.6328125" style="118" hidden="1" customWidth="1"/>
    <col min="5941" max="5967" width="10.6328125" style="118" hidden="1" customWidth="1"/>
    <col min="5968" max="5968" width="6.6328125" style="118" hidden="1" customWidth="1"/>
    <col min="5969" max="5969" width="10.6328125" style="118" hidden="1" customWidth="1"/>
    <col min="5970" max="5971" width="6.6328125" style="118" hidden="1" customWidth="1"/>
    <col min="5972" max="5972" width="10.6328125" style="118" hidden="1" customWidth="1"/>
    <col min="5973" max="5974" width="6.6328125" style="118" hidden="1" customWidth="1"/>
    <col min="5975" max="5975" width="10.6328125" style="118" hidden="1" customWidth="1"/>
    <col min="5976" max="5976" width="6.6328125" style="118" hidden="1" customWidth="1"/>
    <col min="5977" max="6003" width="10.6328125" style="118" hidden="1" customWidth="1"/>
    <col min="6004" max="6004" width="6.6328125" style="118" hidden="1" customWidth="1"/>
    <col min="6005" max="6005" width="10.6328125" style="118" hidden="1" customWidth="1"/>
    <col min="6006" max="6007" width="6.6328125" style="118" hidden="1" customWidth="1"/>
    <col min="6008" max="6008" width="10.6328125" style="118" hidden="1" customWidth="1"/>
    <col min="6009" max="6010" width="6.6328125" style="118" hidden="1" customWidth="1"/>
    <col min="6011" max="6011" width="10.6328125" style="118" hidden="1" customWidth="1"/>
    <col min="6012" max="6012" width="6.6328125" style="118" hidden="1" customWidth="1"/>
    <col min="6013" max="6039" width="10.6328125" style="118" hidden="1" customWidth="1"/>
    <col min="6040" max="6040" width="6.6328125" style="118" hidden="1" customWidth="1"/>
    <col min="6041" max="6041" width="10.6328125" style="118" hidden="1" customWidth="1"/>
    <col min="6042" max="6043" width="6.6328125" style="118" hidden="1" customWidth="1"/>
    <col min="6044" max="6044" width="10.6328125" style="118" hidden="1" customWidth="1"/>
    <col min="6045" max="6046" width="6.6328125" style="118" hidden="1" customWidth="1"/>
    <col min="6047" max="6047" width="10.6328125" style="118" hidden="1" customWidth="1"/>
    <col min="6048" max="6048" width="6.6328125" style="118" hidden="1" customWidth="1"/>
    <col min="6049" max="6075" width="10.6328125" style="118" hidden="1" customWidth="1"/>
    <col min="6076" max="6076" width="6.6328125" style="118" hidden="1" customWidth="1"/>
    <col min="6077" max="6077" width="10.6328125" style="118" hidden="1" customWidth="1"/>
    <col min="6078" max="6079" width="6.6328125" style="118" hidden="1" customWidth="1"/>
    <col min="6080" max="6080" width="10.6328125" style="118" hidden="1" customWidth="1"/>
    <col min="6081" max="6082" width="6.6328125" style="118" hidden="1" customWidth="1"/>
    <col min="6083" max="6083" width="10.6328125" style="118" hidden="1" customWidth="1"/>
    <col min="6084" max="6084" width="6.6328125" style="118" hidden="1" customWidth="1"/>
    <col min="6085" max="6111" width="10.6328125" style="118" hidden="1" customWidth="1"/>
    <col min="6112" max="6112" width="6.6328125" style="118" hidden="1" customWidth="1"/>
    <col min="6113" max="6113" width="10.6328125" style="118" hidden="1" customWidth="1"/>
    <col min="6114" max="6115" width="6.6328125" style="118" hidden="1" customWidth="1"/>
    <col min="6116" max="6116" width="10.6328125" style="118" hidden="1" customWidth="1"/>
    <col min="6117" max="6118" width="6.6328125" style="118" hidden="1" customWidth="1"/>
    <col min="6119" max="6119" width="10.6328125" style="118" hidden="1" customWidth="1"/>
    <col min="6120" max="6120" width="6.6328125" style="118" hidden="1" customWidth="1"/>
    <col min="6121" max="6147" width="10.6328125" style="118" hidden="1" customWidth="1"/>
    <col min="6148" max="6148" width="6.6328125" style="118" hidden="1" customWidth="1"/>
    <col min="6149" max="6149" width="10.6328125" style="118" hidden="1" customWidth="1"/>
    <col min="6150" max="6151" width="6.6328125" style="118" hidden="1" customWidth="1"/>
    <col min="6152" max="6152" width="10.6328125" style="118" hidden="1" customWidth="1"/>
    <col min="6153" max="6154" width="6.6328125" style="118" hidden="1" customWidth="1"/>
    <col min="6155" max="6155" width="10.6328125" style="118" hidden="1" customWidth="1"/>
    <col min="6156" max="6156" width="6.6328125" style="118" hidden="1" customWidth="1"/>
    <col min="6157" max="6183" width="10.6328125" style="118" hidden="1" customWidth="1"/>
    <col min="6184" max="6184" width="6.6328125" style="118" hidden="1" customWidth="1"/>
    <col min="6185" max="6185" width="10.6328125" style="118" hidden="1" customWidth="1"/>
    <col min="6186" max="6187" width="6.6328125" style="118" hidden="1" customWidth="1"/>
    <col min="6188" max="6188" width="10.6328125" style="118" hidden="1" customWidth="1"/>
    <col min="6189" max="6190" width="6.6328125" style="118" hidden="1" customWidth="1"/>
    <col min="6191" max="6191" width="10.6328125" style="118" hidden="1" customWidth="1"/>
    <col min="6192" max="6192" width="6.6328125" style="118" hidden="1" customWidth="1"/>
    <col min="6193" max="6219" width="10.6328125" style="118" hidden="1" customWidth="1"/>
    <col min="6220" max="6220" width="6.6328125" style="118" hidden="1" customWidth="1"/>
    <col min="6221" max="6221" width="10.6328125" style="118" hidden="1" customWidth="1"/>
    <col min="6222" max="6223" width="6.6328125" style="118" hidden="1" customWidth="1"/>
    <col min="6224" max="6224" width="10.6328125" style="118" hidden="1" customWidth="1"/>
    <col min="6225" max="6226" width="6.6328125" style="118" hidden="1" customWidth="1"/>
    <col min="6227" max="6227" width="10.6328125" style="118" hidden="1" customWidth="1"/>
    <col min="6228" max="6228" width="6.6328125" style="118" hidden="1" customWidth="1"/>
    <col min="6229" max="6255" width="10.6328125" style="118" hidden="1" customWidth="1"/>
    <col min="6256" max="6256" width="6.6328125" style="118" hidden="1" customWidth="1"/>
    <col min="6257" max="6257" width="10.6328125" style="118" hidden="1" customWidth="1"/>
    <col min="6258" max="6259" width="6.6328125" style="118" hidden="1" customWidth="1"/>
    <col min="6260" max="6260" width="10.6328125" style="118" hidden="1" customWidth="1"/>
    <col min="6261" max="6262" width="6.6328125" style="118" hidden="1" customWidth="1"/>
    <col min="6263" max="6263" width="10.6328125" style="118" hidden="1" customWidth="1"/>
    <col min="6264" max="6264" width="6.6328125" style="118" hidden="1" customWidth="1"/>
    <col min="6265" max="6291" width="10.6328125" style="118" hidden="1" customWidth="1"/>
    <col min="6292" max="6292" width="6.6328125" style="118" hidden="1" customWidth="1"/>
    <col min="6293" max="6293" width="10.6328125" style="118" hidden="1" customWidth="1"/>
    <col min="6294" max="6295" width="6.6328125" style="118" hidden="1" customWidth="1"/>
    <col min="6296" max="6296" width="10.6328125" style="118" hidden="1" customWidth="1"/>
    <col min="6297" max="6298" width="6.6328125" style="118" hidden="1" customWidth="1"/>
    <col min="6299" max="6299" width="10.6328125" style="118" hidden="1" customWidth="1"/>
    <col min="6300" max="6300" width="6.6328125" style="118" hidden="1" customWidth="1"/>
    <col min="6301" max="6327" width="10.6328125" style="118" hidden="1" customWidth="1"/>
    <col min="6328" max="6328" width="6.6328125" style="118" hidden="1" customWidth="1"/>
    <col min="6329" max="6329" width="10.6328125" style="118" hidden="1" customWidth="1"/>
    <col min="6330" max="6331" width="6.6328125" style="118" hidden="1" customWidth="1"/>
    <col min="6332" max="6332" width="10.6328125" style="118" hidden="1" customWidth="1"/>
    <col min="6333" max="6334" width="6.6328125" style="118" hidden="1" customWidth="1"/>
    <col min="6335" max="6335" width="10.6328125" style="118" hidden="1" customWidth="1"/>
    <col min="6336" max="6336" width="6.6328125" style="118" hidden="1" customWidth="1"/>
    <col min="6337" max="6363" width="10.6328125" style="118" hidden="1" customWidth="1"/>
    <col min="6364" max="6364" width="6.6328125" style="118" hidden="1" customWidth="1"/>
    <col min="6365" max="6365" width="10.6328125" style="118" hidden="1" customWidth="1"/>
    <col min="6366" max="6367" width="6.6328125" style="118" hidden="1" customWidth="1"/>
    <col min="6368" max="6368" width="10.6328125" style="118" hidden="1" customWidth="1"/>
    <col min="6369" max="6370" width="6.6328125" style="118" hidden="1" customWidth="1"/>
    <col min="6371" max="6371" width="10.6328125" style="118" hidden="1" customWidth="1"/>
    <col min="6372" max="6372" width="6.6328125" style="118" hidden="1" customWidth="1"/>
    <col min="6373" max="6399" width="10.6328125" style="118" hidden="1" customWidth="1"/>
    <col min="6400" max="6400" width="6.6328125" style="118" hidden="1" customWidth="1"/>
    <col min="6401" max="6401" width="10.6328125" style="118" hidden="1" customWidth="1"/>
    <col min="6402" max="6403" width="6.6328125" style="118" hidden="1" customWidth="1"/>
    <col min="6404" max="6404" width="10.6328125" style="118" hidden="1" customWidth="1"/>
    <col min="6405" max="6406" width="6.6328125" style="118" hidden="1" customWidth="1"/>
    <col min="6407" max="6407" width="10.6328125" style="118" hidden="1" customWidth="1"/>
    <col min="6408" max="6408" width="6.6328125" style="118" hidden="1" customWidth="1"/>
    <col min="6409" max="6435" width="10.6328125" style="118" hidden="1" customWidth="1"/>
    <col min="6436" max="6436" width="6.6328125" style="118" hidden="1" customWidth="1"/>
    <col min="6437" max="6437" width="10.6328125" style="118" hidden="1" customWidth="1"/>
    <col min="6438" max="6439" width="6.6328125" style="118" hidden="1" customWidth="1"/>
    <col min="6440" max="6440" width="10.6328125" style="118" hidden="1" customWidth="1"/>
    <col min="6441" max="6442" width="6.6328125" style="118" hidden="1" customWidth="1"/>
    <col min="6443" max="6443" width="10.6328125" style="118" hidden="1" customWidth="1"/>
    <col min="6444" max="6444" width="6.6328125" style="118" hidden="1" customWidth="1"/>
    <col min="6445" max="6471" width="10.6328125" style="118" hidden="1" customWidth="1"/>
    <col min="6472" max="6472" width="6.6328125" style="118" hidden="1" customWidth="1"/>
    <col min="6473" max="6473" width="10.6328125" style="118" hidden="1" customWidth="1"/>
    <col min="6474" max="6475" width="6.6328125" style="118" hidden="1" customWidth="1"/>
    <col min="6476" max="6476" width="10.6328125" style="118" hidden="1" customWidth="1"/>
    <col min="6477" max="6478" width="6.6328125" style="118" hidden="1" customWidth="1"/>
    <col min="6479" max="6479" width="10.6328125" style="118" hidden="1" customWidth="1"/>
    <col min="6480" max="6480" width="6.6328125" style="118" hidden="1" customWidth="1"/>
    <col min="6481" max="6507" width="10.6328125" style="118" hidden="1" customWidth="1"/>
    <col min="6508" max="6508" width="6.6328125" style="118" hidden="1" customWidth="1"/>
    <col min="6509" max="6509" width="10.6328125" style="118" hidden="1" customWidth="1"/>
    <col min="6510" max="6511" width="6.6328125" style="118" hidden="1" customWidth="1"/>
    <col min="6512" max="6512" width="10.6328125" style="118" hidden="1" customWidth="1"/>
    <col min="6513" max="6514" width="6.6328125" style="118" hidden="1" customWidth="1"/>
    <col min="6515" max="6515" width="10.6328125" style="118" hidden="1" customWidth="1"/>
    <col min="6516" max="6516" width="6.6328125" style="118" hidden="1" customWidth="1"/>
    <col min="6517" max="6543" width="10.6328125" style="118" hidden="1" customWidth="1"/>
    <col min="6544" max="6544" width="6.6328125" style="118" hidden="1" customWidth="1"/>
    <col min="6545" max="6545" width="10.6328125" style="118" hidden="1" customWidth="1"/>
    <col min="6546" max="6547" width="6.6328125" style="118" hidden="1" customWidth="1"/>
    <col min="6548" max="6548" width="10.6328125" style="118" hidden="1" customWidth="1"/>
    <col min="6549" max="6550" width="6.6328125" style="118" hidden="1" customWidth="1"/>
    <col min="6551" max="6551" width="10.6328125" style="118" hidden="1" customWidth="1"/>
    <col min="6552" max="6552" width="6.6328125" style="118" hidden="1" customWidth="1"/>
    <col min="6553" max="6579" width="10.6328125" style="118" hidden="1" customWidth="1"/>
    <col min="6580" max="6580" width="6.6328125" style="118" hidden="1" customWidth="1"/>
    <col min="6581" max="6581" width="10.6328125" style="118" hidden="1" customWidth="1"/>
    <col min="6582" max="6583" width="6.6328125" style="118" hidden="1" customWidth="1"/>
    <col min="6584" max="6584" width="10.6328125" style="118" hidden="1" customWidth="1"/>
    <col min="6585" max="6586" width="6.6328125" style="118" hidden="1" customWidth="1"/>
    <col min="6587" max="6587" width="10.6328125" style="118" hidden="1" customWidth="1"/>
    <col min="6588" max="6588" width="6.6328125" style="118" hidden="1" customWidth="1"/>
    <col min="6589" max="6615" width="10.6328125" style="118" hidden="1" customWidth="1"/>
    <col min="6616" max="6616" width="6.6328125" style="118" hidden="1" customWidth="1"/>
    <col min="6617" max="6617" width="10.6328125" style="118" hidden="1" customWidth="1"/>
    <col min="6618" max="6619" width="6.6328125" style="118" hidden="1" customWidth="1"/>
    <col min="6620" max="6620" width="10.6328125" style="118" hidden="1" customWidth="1"/>
    <col min="6621" max="6622" width="6.6328125" style="118" hidden="1" customWidth="1"/>
    <col min="6623" max="6623" width="10.6328125" style="118" hidden="1" customWidth="1"/>
    <col min="6624" max="6624" width="6.6328125" style="118" hidden="1" customWidth="1"/>
    <col min="6625" max="6651" width="10.6328125" style="118" hidden="1" customWidth="1"/>
    <col min="6652" max="6652" width="6.6328125" style="118" hidden="1" customWidth="1"/>
    <col min="6653" max="6653" width="10.6328125" style="118" hidden="1" customWidth="1"/>
    <col min="6654" max="6655" width="6.6328125" style="118" hidden="1" customWidth="1"/>
    <col min="6656" max="6656" width="10.6328125" style="118" hidden="1" customWidth="1"/>
    <col min="6657" max="6658" width="6.6328125" style="118" hidden="1" customWidth="1"/>
    <col min="6659" max="6659" width="10.6328125" style="118" hidden="1" customWidth="1"/>
    <col min="6660" max="6660" width="6.6328125" style="118" hidden="1" customWidth="1"/>
    <col min="6661" max="6687" width="10.6328125" style="118" hidden="1" customWidth="1"/>
    <col min="6688" max="6688" width="6.6328125" style="118" hidden="1" customWidth="1"/>
    <col min="6689" max="6689" width="10.6328125" style="118" hidden="1" customWidth="1"/>
    <col min="6690" max="6691" width="6.6328125" style="118" hidden="1" customWidth="1"/>
    <col min="6692" max="6692" width="10.6328125" style="118" hidden="1" customWidth="1"/>
    <col min="6693" max="6694" width="6.6328125" style="118" hidden="1" customWidth="1"/>
    <col min="6695" max="6695" width="10.6328125" style="118" hidden="1" customWidth="1"/>
    <col min="6696" max="6696" width="6.6328125" style="118" hidden="1" customWidth="1"/>
    <col min="6697" max="6723" width="10.6328125" style="118" hidden="1" customWidth="1"/>
    <col min="6724" max="6724" width="6.6328125" style="118" hidden="1" customWidth="1"/>
    <col min="6725" max="6725" width="10.6328125" style="118" hidden="1" customWidth="1"/>
    <col min="6726" max="6727" width="6.6328125" style="118" hidden="1" customWidth="1"/>
    <col min="6728" max="6728" width="10.6328125" style="118" hidden="1" customWidth="1"/>
    <col min="6729" max="6730" width="6.6328125" style="118" hidden="1" customWidth="1"/>
    <col min="6731" max="6731" width="10.6328125" style="118" hidden="1" customWidth="1"/>
    <col min="6732" max="6732" width="6.6328125" style="118" hidden="1" customWidth="1"/>
    <col min="6733" max="6759" width="10.6328125" style="118" hidden="1" customWidth="1"/>
    <col min="6760" max="6760" width="6.6328125" style="118" hidden="1" customWidth="1"/>
    <col min="6761" max="6761" width="10.6328125" style="118" hidden="1" customWidth="1"/>
    <col min="6762" max="6763" width="6.6328125" style="118" hidden="1" customWidth="1"/>
    <col min="6764" max="6764" width="10.6328125" style="118" hidden="1" customWidth="1"/>
    <col min="6765" max="6766" width="6.6328125" style="118" hidden="1" customWidth="1"/>
    <col min="6767" max="6767" width="10.6328125" style="118" hidden="1" customWidth="1"/>
    <col min="6768" max="6768" width="6.6328125" style="118" hidden="1" customWidth="1"/>
    <col min="6769" max="6795" width="10.6328125" style="118" hidden="1" customWidth="1"/>
    <col min="6796" max="6796" width="6.6328125" style="118" hidden="1" customWidth="1"/>
    <col min="6797" max="6797" width="10.6328125" style="118" hidden="1" customWidth="1"/>
    <col min="6798" max="6799" width="6.6328125" style="118" hidden="1" customWidth="1"/>
    <col min="6800" max="6800" width="10.6328125" style="118" hidden="1" customWidth="1"/>
    <col min="6801" max="6802" width="6.6328125" style="118" hidden="1" customWidth="1"/>
    <col min="6803" max="6803" width="10.6328125" style="118" hidden="1" customWidth="1"/>
    <col min="6804" max="6804" width="6.6328125" style="118" hidden="1" customWidth="1"/>
    <col min="6805" max="6831" width="10.6328125" style="118" hidden="1" customWidth="1"/>
    <col min="6832" max="6832" width="6.6328125" style="118" hidden="1" customWidth="1"/>
    <col min="6833" max="6833" width="10.6328125" style="118" hidden="1" customWidth="1"/>
    <col min="6834" max="6835" width="6.6328125" style="118" hidden="1" customWidth="1"/>
    <col min="6836" max="6836" width="10.6328125" style="118" hidden="1" customWidth="1"/>
    <col min="6837" max="6838" width="6.6328125" style="118" hidden="1" customWidth="1"/>
    <col min="6839" max="6839" width="10.6328125" style="118" hidden="1" customWidth="1"/>
    <col min="6840" max="6840" width="6.6328125" style="118" hidden="1" customWidth="1"/>
    <col min="6841" max="6867" width="10.6328125" style="118" hidden="1" customWidth="1"/>
    <col min="6868" max="6868" width="6.6328125" style="118" hidden="1" customWidth="1"/>
    <col min="6869" max="6869" width="10.6328125" style="118" hidden="1" customWidth="1"/>
    <col min="6870" max="6871" width="6.6328125" style="118" hidden="1" customWidth="1"/>
    <col min="6872" max="6872" width="10.6328125" style="118" hidden="1" customWidth="1"/>
    <col min="6873" max="6874" width="6.6328125" style="118" hidden="1" customWidth="1"/>
    <col min="6875" max="6875" width="10.6328125" style="118" hidden="1" customWidth="1"/>
    <col min="6876" max="6876" width="6.6328125" style="118" hidden="1" customWidth="1"/>
    <col min="6877" max="6903" width="10.6328125" style="118" hidden="1" customWidth="1"/>
    <col min="6904" max="6904" width="6.6328125" style="118" hidden="1" customWidth="1"/>
    <col min="6905" max="6905" width="10.6328125" style="118" hidden="1" customWidth="1"/>
    <col min="6906" max="6907" width="6.6328125" style="118" hidden="1" customWidth="1"/>
    <col min="6908" max="6908" width="10.6328125" style="118" hidden="1" customWidth="1"/>
    <col min="6909" max="6910" width="6.6328125" style="118" hidden="1" customWidth="1"/>
    <col min="6911" max="6911" width="10.6328125" style="118" hidden="1" customWidth="1"/>
    <col min="6912" max="6912" width="6.6328125" style="118" hidden="1" customWidth="1"/>
    <col min="6913" max="6939" width="10.6328125" style="118" hidden="1" customWidth="1"/>
    <col min="6940" max="6940" width="6.6328125" style="118" hidden="1" customWidth="1"/>
    <col min="6941" max="6941" width="10.6328125" style="118" hidden="1" customWidth="1"/>
    <col min="6942" max="6943" width="6.6328125" style="118" hidden="1" customWidth="1"/>
    <col min="6944" max="6944" width="10.6328125" style="118" hidden="1" customWidth="1"/>
    <col min="6945" max="6946" width="6.6328125" style="118" hidden="1" customWidth="1"/>
    <col min="6947" max="6947" width="10.6328125" style="118" hidden="1" customWidth="1"/>
    <col min="6948" max="6948" width="6.6328125" style="118" hidden="1" customWidth="1"/>
    <col min="6949" max="6975" width="10.6328125" style="118" hidden="1" customWidth="1"/>
    <col min="6976" max="6976" width="6.6328125" style="118" hidden="1" customWidth="1"/>
    <col min="6977" max="6977" width="10.6328125" style="118" hidden="1" customWidth="1"/>
    <col min="6978" max="6979" width="6.6328125" style="118" hidden="1" customWidth="1"/>
    <col min="6980" max="6980" width="10.6328125" style="118" hidden="1" customWidth="1"/>
    <col min="6981" max="6982" width="6.6328125" style="118" hidden="1" customWidth="1"/>
    <col min="6983" max="6983" width="10.6328125" style="118" hidden="1" customWidth="1"/>
    <col min="6984" max="6984" width="6.6328125" style="118" hidden="1" customWidth="1"/>
    <col min="6985" max="7011" width="10.6328125" style="118" hidden="1" customWidth="1"/>
    <col min="7012" max="7012" width="6.6328125" style="118" hidden="1" customWidth="1"/>
    <col min="7013" max="7013" width="10.6328125" style="118" hidden="1" customWidth="1"/>
    <col min="7014" max="7015" width="6.6328125" style="118" hidden="1" customWidth="1"/>
    <col min="7016" max="7016" width="10.6328125" style="118" hidden="1" customWidth="1"/>
    <col min="7017" max="7018" width="6.6328125" style="118" hidden="1" customWidth="1"/>
    <col min="7019" max="7019" width="10.6328125" style="118" hidden="1" customWidth="1"/>
    <col min="7020" max="7020" width="6.6328125" style="118" hidden="1" customWidth="1"/>
    <col min="7021" max="7047" width="10.6328125" style="118" hidden="1" customWidth="1"/>
    <col min="7048" max="7048" width="6.6328125" style="118" hidden="1" customWidth="1"/>
    <col min="7049" max="7049" width="10.6328125" style="118" hidden="1" customWidth="1"/>
    <col min="7050" max="7051" width="6.6328125" style="118" hidden="1" customWidth="1"/>
    <col min="7052" max="7052" width="10.6328125" style="118" hidden="1" customWidth="1"/>
    <col min="7053" max="7054" width="6.6328125" style="118" hidden="1" customWidth="1"/>
    <col min="7055" max="7055" width="10.6328125" style="118" hidden="1" customWidth="1"/>
    <col min="7056" max="7056" width="6.6328125" style="118" hidden="1" customWidth="1"/>
    <col min="7057" max="7083" width="10.6328125" style="118" hidden="1" customWidth="1"/>
    <col min="7084" max="7084" width="6.6328125" style="118" hidden="1" customWidth="1"/>
    <col min="7085" max="7085" width="10.6328125" style="118" hidden="1" customWidth="1"/>
    <col min="7086" max="7087" width="6.6328125" style="118" hidden="1" customWidth="1"/>
    <col min="7088" max="7088" width="10.6328125" style="118" hidden="1" customWidth="1"/>
    <col min="7089" max="7090" width="6.6328125" style="118" hidden="1" customWidth="1"/>
    <col min="7091" max="7091" width="10.6328125" style="118" hidden="1" customWidth="1"/>
    <col min="7092" max="7092" width="6.6328125" style="118" hidden="1" customWidth="1"/>
    <col min="7093" max="7119" width="10.6328125" style="118" hidden="1" customWidth="1"/>
    <col min="7120" max="7120" width="6.6328125" style="118" hidden="1" customWidth="1"/>
    <col min="7121" max="7121" width="10.6328125" style="118" hidden="1" customWidth="1"/>
    <col min="7122" max="7123" width="6.6328125" style="118" hidden="1" customWidth="1"/>
    <col min="7124" max="7124" width="10.6328125" style="118" hidden="1" customWidth="1"/>
    <col min="7125" max="7126" width="6.6328125" style="118" hidden="1" customWidth="1"/>
    <col min="7127" max="7127" width="10.6328125" style="118" hidden="1" customWidth="1"/>
    <col min="7128" max="7128" width="6.6328125" style="118" hidden="1" customWidth="1"/>
    <col min="7129" max="7155" width="10.6328125" style="118" hidden="1" customWidth="1"/>
    <col min="7156" max="7156" width="6.6328125" style="118" hidden="1" customWidth="1"/>
    <col min="7157" max="7157" width="10.6328125" style="118" hidden="1" customWidth="1"/>
    <col min="7158" max="7159" width="6.6328125" style="118" hidden="1" customWidth="1"/>
    <col min="7160" max="7160" width="10.6328125" style="118" hidden="1" customWidth="1"/>
    <col min="7161" max="7162" width="6.6328125" style="118" hidden="1" customWidth="1"/>
    <col min="7163" max="7163" width="10.6328125" style="118" hidden="1" customWidth="1"/>
    <col min="7164" max="7164" width="6.6328125" style="118" hidden="1" customWidth="1"/>
    <col min="7165" max="7191" width="10.6328125" style="118" hidden="1" customWidth="1"/>
    <col min="7192" max="7192" width="6.6328125" style="118" hidden="1" customWidth="1"/>
    <col min="7193" max="7193" width="10.6328125" style="118" hidden="1" customWidth="1"/>
    <col min="7194" max="7195" width="6.6328125" style="118" hidden="1" customWidth="1"/>
    <col min="7196" max="7196" width="10.6328125" style="118" hidden="1" customWidth="1"/>
    <col min="7197" max="7198" width="6.6328125" style="118" hidden="1" customWidth="1"/>
    <col min="7199" max="7199" width="10.6328125" style="118" hidden="1" customWidth="1"/>
    <col min="7200" max="7200" width="6.6328125" style="118" hidden="1" customWidth="1"/>
    <col min="7201" max="7227" width="10.6328125" style="118" hidden="1" customWidth="1"/>
    <col min="7228" max="7228" width="6.6328125" style="118" hidden="1" customWidth="1"/>
    <col min="7229" max="7229" width="10.6328125" style="118" hidden="1" customWidth="1"/>
    <col min="7230" max="7231" width="6.6328125" style="118" hidden="1" customWidth="1"/>
    <col min="7232" max="7232" width="10.6328125" style="118" hidden="1" customWidth="1"/>
    <col min="7233" max="7234" width="6.6328125" style="118" hidden="1" customWidth="1"/>
    <col min="7235" max="7235" width="10.6328125" style="118" hidden="1" customWidth="1"/>
    <col min="7236" max="7236" width="6.6328125" style="118" hidden="1" customWidth="1"/>
    <col min="7237" max="7263" width="10.6328125" style="118" hidden="1" customWidth="1"/>
    <col min="7264" max="7264" width="6.6328125" style="118" hidden="1" customWidth="1"/>
    <col min="7265" max="7265" width="10.6328125" style="118" hidden="1" customWidth="1"/>
    <col min="7266" max="7267" width="6.6328125" style="118" hidden="1" customWidth="1"/>
    <col min="7268" max="7268" width="10.6328125" style="118" hidden="1" customWidth="1"/>
    <col min="7269" max="7270" width="6.6328125" style="118" hidden="1" customWidth="1"/>
    <col min="7271" max="7271" width="10.6328125" style="118" hidden="1" customWidth="1"/>
    <col min="7272" max="7272" width="6.6328125" style="118" hidden="1" customWidth="1"/>
    <col min="7273" max="7299" width="10.6328125" style="118" hidden="1" customWidth="1"/>
    <col min="7300" max="7300" width="6.6328125" style="118" hidden="1" customWidth="1"/>
    <col min="7301" max="7301" width="10.6328125" style="118" hidden="1" customWidth="1"/>
    <col min="7302" max="7303" width="6.6328125" style="118" hidden="1" customWidth="1"/>
    <col min="7304" max="7304" width="10.6328125" style="118" hidden="1" customWidth="1"/>
    <col min="7305" max="7306" width="6.6328125" style="118" hidden="1" customWidth="1"/>
    <col min="7307" max="7307" width="10.6328125" style="118" hidden="1" customWidth="1"/>
    <col min="7308" max="7308" width="6.6328125" style="118" hidden="1" customWidth="1"/>
    <col min="7309" max="7335" width="10.6328125" style="118" hidden="1" customWidth="1"/>
    <col min="7336" max="7336" width="6.6328125" style="118" hidden="1" customWidth="1"/>
    <col min="7337" max="7337" width="10.6328125" style="118" hidden="1" customWidth="1"/>
    <col min="7338" max="7339" width="6.6328125" style="118" hidden="1" customWidth="1"/>
    <col min="7340" max="7340" width="10.6328125" style="118" hidden="1" customWidth="1"/>
    <col min="7341" max="7342" width="6.6328125" style="118" hidden="1" customWidth="1"/>
    <col min="7343" max="7343" width="10.6328125" style="118" hidden="1" customWidth="1"/>
    <col min="7344" max="7344" width="6.6328125" style="118" hidden="1" customWidth="1"/>
    <col min="7345" max="7371" width="10.6328125" style="118" hidden="1" customWidth="1"/>
    <col min="7372" max="7372" width="6.6328125" style="118" hidden="1" customWidth="1"/>
    <col min="7373" max="7373" width="10.6328125" style="118" hidden="1" customWidth="1"/>
    <col min="7374" max="7375" width="6.6328125" style="118" hidden="1" customWidth="1"/>
    <col min="7376" max="7376" width="10.6328125" style="118" hidden="1" customWidth="1"/>
    <col min="7377" max="7378" width="6.6328125" style="118" hidden="1" customWidth="1"/>
    <col min="7379" max="7379" width="10.6328125" style="118" hidden="1" customWidth="1"/>
    <col min="7380" max="7380" width="6.6328125" style="118" hidden="1" customWidth="1"/>
    <col min="7381" max="7407" width="10.6328125" style="118" hidden="1" customWidth="1"/>
    <col min="7408" max="7408" width="6.6328125" style="118" hidden="1" customWidth="1"/>
    <col min="7409" max="7409" width="10.6328125" style="118" hidden="1" customWidth="1"/>
    <col min="7410" max="7411" width="6.6328125" style="118" hidden="1" customWidth="1"/>
    <col min="7412" max="7412" width="10.6328125" style="118" hidden="1" customWidth="1"/>
    <col min="7413" max="7414" width="6.6328125" style="118" hidden="1" customWidth="1"/>
    <col min="7415" max="7415" width="10.6328125" style="118" hidden="1" customWidth="1"/>
    <col min="7416" max="7416" width="6.6328125" style="118" hidden="1" customWidth="1"/>
    <col min="7417" max="7443" width="10.6328125" style="118" hidden="1" customWidth="1"/>
    <col min="7444" max="7444" width="6.6328125" style="118" hidden="1" customWidth="1"/>
    <col min="7445" max="7445" width="10.6328125" style="118" hidden="1" customWidth="1"/>
    <col min="7446" max="7447" width="6.6328125" style="118" hidden="1" customWidth="1"/>
    <col min="7448" max="7448" width="10.6328125" style="118" hidden="1" customWidth="1"/>
    <col min="7449" max="7450" width="6.6328125" style="118" hidden="1" customWidth="1"/>
    <col min="7451" max="7451" width="10.6328125" style="118" hidden="1" customWidth="1"/>
    <col min="7452" max="7452" width="6.6328125" style="118" hidden="1" customWidth="1"/>
    <col min="7453" max="7479" width="10.6328125" style="118" hidden="1" customWidth="1"/>
    <col min="7480" max="7480" width="6.6328125" style="118" hidden="1" customWidth="1"/>
    <col min="7481" max="7481" width="10.6328125" style="118" hidden="1" customWidth="1"/>
    <col min="7482" max="7483" width="6.6328125" style="118" hidden="1" customWidth="1"/>
    <col min="7484" max="7484" width="10.6328125" style="118" hidden="1" customWidth="1"/>
    <col min="7485" max="7486" width="6.6328125" style="118" hidden="1" customWidth="1"/>
    <col min="7487" max="7487" width="10.6328125" style="118" hidden="1" customWidth="1"/>
    <col min="7488" max="7488" width="6.6328125" style="118" hidden="1" customWidth="1"/>
    <col min="7489" max="7515" width="10.6328125" style="118" hidden="1" customWidth="1"/>
    <col min="7516" max="7516" width="6.6328125" style="118" hidden="1" customWidth="1"/>
    <col min="7517" max="7517" width="10.6328125" style="118" hidden="1" customWidth="1"/>
    <col min="7518" max="7519" width="6.6328125" style="118" hidden="1" customWidth="1"/>
    <col min="7520" max="7520" width="10.6328125" style="118" hidden="1" customWidth="1"/>
    <col min="7521" max="7522" width="6.6328125" style="118" hidden="1" customWidth="1"/>
    <col min="7523" max="7523" width="10.6328125" style="118" hidden="1" customWidth="1"/>
    <col min="7524" max="7524" width="6.6328125" style="118" hidden="1" customWidth="1"/>
    <col min="7525" max="7551" width="10.6328125" style="118" hidden="1" customWidth="1"/>
    <col min="7552" max="7552" width="6.6328125" style="118" hidden="1" customWidth="1"/>
    <col min="7553" max="7553" width="10.6328125" style="118" hidden="1" customWidth="1"/>
    <col min="7554" max="7555" width="6.6328125" style="118" hidden="1" customWidth="1"/>
    <col min="7556" max="7556" width="10.6328125" style="118" hidden="1" customWidth="1"/>
    <col min="7557" max="7558" width="6.6328125" style="118" hidden="1" customWidth="1"/>
    <col min="7559" max="7559" width="10.6328125" style="118" hidden="1" customWidth="1"/>
    <col min="7560" max="7560" width="6.6328125" style="118" hidden="1" customWidth="1"/>
    <col min="7561" max="7587" width="10.6328125" style="118" hidden="1" customWidth="1"/>
    <col min="7588" max="7588" width="6.6328125" style="118" hidden="1" customWidth="1"/>
    <col min="7589" max="7589" width="10.6328125" style="118" hidden="1" customWidth="1"/>
    <col min="7590" max="7591" width="6.6328125" style="118" hidden="1" customWidth="1"/>
    <col min="7592" max="7592" width="10.6328125" style="118" hidden="1" customWidth="1"/>
    <col min="7593" max="7594" width="6.6328125" style="118" hidden="1" customWidth="1"/>
    <col min="7595" max="7595" width="10.6328125" style="118" hidden="1" customWidth="1"/>
    <col min="7596" max="7596" width="6.6328125" style="118" hidden="1" customWidth="1"/>
    <col min="7597" max="7623" width="10.6328125" style="118" hidden="1" customWidth="1"/>
    <col min="7624" max="7624" width="6.6328125" style="118" hidden="1" customWidth="1"/>
    <col min="7625" max="7625" width="10.6328125" style="118" hidden="1" customWidth="1"/>
    <col min="7626" max="7627" width="6.6328125" style="118" hidden="1" customWidth="1"/>
    <col min="7628" max="7628" width="10.6328125" style="118" hidden="1" customWidth="1"/>
    <col min="7629" max="7630" width="6.6328125" style="118" hidden="1" customWidth="1"/>
    <col min="7631" max="7631" width="10.6328125" style="118" hidden="1" customWidth="1"/>
    <col min="7632" max="7632" width="6.6328125" style="118" hidden="1" customWidth="1"/>
    <col min="7633" max="7659" width="10.6328125" style="118" hidden="1" customWidth="1"/>
    <col min="7660" max="7660" width="6.6328125" style="118" hidden="1" customWidth="1"/>
    <col min="7661" max="7661" width="10.6328125" style="118" hidden="1" customWidth="1"/>
    <col min="7662" max="7663" width="6.6328125" style="118" hidden="1" customWidth="1"/>
    <col min="7664" max="7664" width="10.6328125" style="118" hidden="1" customWidth="1"/>
    <col min="7665" max="7666" width="6.6328125" style="118" hidden="1" customWidth="1"/>
    <col min="7667" max="7667" width="10.6328125" style="118" hidden="1" customWidth="1"/>
    <col min="7668" max="7668" width="6.6328125" style="118" hidden="1" customWidth="1"/>
    <col min="7669" max="7695" width="10.6328125" style="118" hidden="1" customWidth="1"/>
    <col min="7696" max="7696" width="6.6328125" style="118" hidden="1" customWidth="1"/>
    <col min="7697" max="7697" width="10.6328125" style="118" hidden="1" customWidth="1"/>
    <col min="7698" max="7699" width="6.6328125" style="118" hidden="1" customWidth="1"/>
    <col min="7700" max="7700" width="10.6328125" style="118" hidden="1" customWidth="1"/>
    <col min="7701" max="7702" width="6.6328125" style="118" hidden="1" customWidth="1"/>
    <col min="7703" max="7703" width="10.6328125" style="118" hidden="1" customWidth="1"/>
    <col min="7704" max="7704" width="6.6328125" style="118" hidden="1" customWidth="1"/>
    <col min="7705" max="7731" width="10.6328125" style="118" hidden="1" customWidth="1"/>
    <col min="7732" max="7732" width="6.6328125" style="118" hidden="1" customWidth="1"/>
    <col min="7733" max="7733" width="10.6328125" style="118" hidden="1" customWidth="1"/>
    <col min="7734" max="7735" width="6.6328125" style="118" hidden="1" customWidth="1"/>
    <col min="7736" max="7736" width="10.6328125" style="118" hidden="1" customWidth="1"/>
    <col min="7737" max="7738" width="6.6328125" style="118" hidden="1" customWidth="1"/>
    <col min="7739" max="7739" width="10.6328125" style="118" hidden="1" customWidth="1"/>
    <col min="7740" max="7740" width="6.6328125" style="118" hidden="1" customWidth="1"/>
    <col min="7741" max="7767" width="10.6328125" style="118" hidden="1" customWidth="1"/>
    <col min="7768" max="7768" width="6.6328125" style="118" hidden="1" customWidth="1"/>
    <col min="7769" max="7769" width="10.6328125" style="118" hidden="1" customWidth="1"/>
    <col min="7770" max="7771" width="6.6328125" style="118" hidden="1" customWidth="1"/>
    <col min="7772" max="7772" width="10.6328125" style="118" hidden="1" customWidth="1"/>
    <col min="7773" max="7774" width="6.6328125" style="118" hidden="1" customWidth="1"/>
    <col min="7775" max="7775" width="10.6328125" style="118" hidden="1" customWidth="1"/>
    <col min="7776" max="7776" width="6.6328125" style="118" hidden="1" customWidth="1"/>
    <col min="7777" max="7803" width="10.6328125" style="118" hidden="1" customWidth="1"/>
    <col min="7804" max="7804" width="6.6328125" style="118" hidden="1" customWidth="1"/>
    <col min="7805" max="7805" width="10.6328125" style="118" hidden="1" customWidth="1"/>
    <col min="7806" max="7807" width="6.6328125" style="118" hidden="1" customWidth="1"/>
    <col min="7808" max="7808" width="10.6328125" style="118" hidden="1" customWidth="1"/>
    <col min="7809" max="7810" width="6.6328125" style="118" hidden="1" customWidth="1"/>
    <col min="7811" max="7811" width="10.6328125" style="118" hidden="1" customWidth="1"/>
    <col min="7812" max="7812" width="6.6328125" style="118" hidden="1" customWidth="1"/>
    <col min="7813" max="7839" width="10.6328125" style="118" hidden="1" customWidth="1"/>
    <col min="7840" max="7840" width="6.6328125" style="118" hidden="1" customWidth="1"/>
    <col min="7841" max="7841" width="10.6328125" style="118" hidden="1" customWidth="1"/>
    <col min="7842" max="7843" width="6.6328125" style="118" hidden="1" customWidth="1"/>
    <col min="7844" max="7844" width="10.6328125" style="118" hidden="1" customWidth="1"/>
    <col min="7845" max="7846" width="6.6328125" style="118" hidden="1" customWidth="1"/>
    <col min="7847" max="7847" width="10.6328125" style="118" hidden="1" customWidth="1"/>
    <col min="7848" max="7848" width="6.6328125" style="118" hidden="1" customWidth="1"/>
    <col min="7849" max="7875" width="10.6328125" style="118" hidden="1" customWidth="1"/>
    <col min="7876" max="7876" width="6.6328125" style="118" hidden="1" customWidth="1"/>
    <col min="7877" max="7877" width="10.6328125" style="118" hidden="1" customWidth="1"/>
    <col min="7878" max="7879" width="6.6328125" style="118" hidden="1" customWidth="1"/>
    <col min="7880" max="7880" width="10.6328125" style="118" hidden="1" customWidth="1"/>
    <col min="7881" max="7882" width="6.6328125" style="118" hidden="1" customWidth="1"/>
    <col min="7883" max="7883" width="10.6328125" style="118" hidden="1" customWidth="1"/>
    <col min="7884" max="7884" width="6.6328125" style="118" hidden="1" customWidth="1"/>
    <col min="7885" max="7911" width="10.6328125" style="118" hidden="1" customWidth="1"/>
    <col min="7912" max="7912" width="6.6328125" style="118" hidden="1" customWidth="1"/>
    <col min="7913" max="7913" width="10.6328125" style="118" hidden="1" customWidth="1"/>
    <col min="7914" max="7915" width="6.6328125" style="118" hidden="1" customWidth="1"/>
    <col min="7916" max="7916" width="10.6328125" style="118" hidden="1" customWidth="1"/>
    <col min="7917" max="7918" width="6.6328125" style="118" hidden="1" customWidth="1"/>
    <col min="7919" max="7919" width="10.6328125" style="118" hidden="1" customWidth="1"/>
    <col min="7920" max="7920" width="6.6328125" style="118" hidden="1" customWidth="1"/>
    <col min="7921" max="7947" width="10.6328125" style="118" hidden="1" customWidth="1"/>
    <col min="7948" max="7948" width="6.6328125" style="118" hidden="1" customWidth="1"/>
    <col min="7949" max="7949" width="10.6328125" style="118" hidden="1" customWidth="1"/>
    <col min="7950" max="7951" width="6.6328125" style="118" hidden="1" customWidth="1"/>
    <col min="7952" max="7952" width="10.6328125" style="118" hidden="1" customWidth="1"/>
    <col min="7953" max="7954" width="6.6328125" style="118" hidden="1" customWidth="1"/>
    <col min="7955" max="7955" width="10.6328125" style="118" hidden="1" customWidth="1"/>
    <col min="7956" max="7956" width="6.6328125" style="118" hidden="1" customWidth="1"/>
    <col min="7957" max="7983" width="10.6328125" style="118" hidden="1" customWidth="1"/>
    <col min="7984" max="7984" width="6.6328125" style="118" hidden="1" customWidth="1"/>
    <col min="7985" max="7985" width="10.6328125" style="118" hidden="1" customWidth="1"/>
    <col min="7986" max="7987" width="6.6328125" style="118" hidden="1" customWidth="1"/>
    <col min="7988" max="7988" width="10.6328125" style="118" hidden="1" customWidth="1"/>
    <col min="7989" max="7990" width="6.6328125" style="118" hidden="1" customWidth="1"/>
    <col min="7991" max="7991" width="10.6328125" style="118" hidden="1" customWidth="1"/>
    <col min="7992" max="7992" width="6.6328125" style="118" hidden="1" customWidth="1"/>
    <col min="7993" max="8019" width="10.6328125" style="118" hidden="1" customWidth="1"/>
    <col min="8020" max="8020" width="6.6328125" style="118" hidden="1" customWidth="1"/>
    <col min="8021" max="8021" width="10.6328125" style="118" hidden="1" customWidth="1"/>
    <col min="8022" max="8023" width="6.6328125" style="118" hidden="1" customWidth="1"/>
    <col min="8024" max="8024" width="10.6328125" style="118" hidden="1" customWidth="1"/>
    <col min="8025" max="8026" width="6.6328125" style="118" hidden="1" customWidth="1"/>
    <col min="8027" max="8027" width="10.6328125" style="118" hidden="1" customWidth="1"/>
    <col min="8028" max="8028" width="6.6328125" style="118" hidden="1" customWidth="1"/>
    <col min="8029" max="8055" width="10.6328125" style="118" hidden="1" customWidth="1"/>
    <col min="8056" max="8056" width="6.6328125" style="118" hidden="1" customWidth="1"/>
    <col min="8057" max="8057" width="10.6328125" style="118" hidden="1" customWidth="1"/>
    <col min="8058" max="8059" width="6.6328125" style="118" hidden="1" customWidth="1"/>
    <col min="8060" max="8060" width="10.6328125" style="118" hidden="1" customWidth="1"/>
    <col min="8061" max="8062" width="6.6328125" style="118" hidden="1" customWidth="1"/>
    <col min="8063" max="8063" width="10.6328125" style="118" hidden="1" customWidth="1"/>
    <col min="8064" max="8064" width="6.6328125" style="118" hidden="1" customWidth="1"/>
    <col min="8065" max="8091" width="10.6328125" style="118" hidden="1" customWidth="1"/>
    <col min="8092" max="8092" width="6.6328125" style="118" hidden="1" customWidth="1"/>
    <col min="8093" max="8093" width="10.6328125" style="118" hidden="1" customWidth="1"/>
    <col min="8094" max="8095" width="6.6328125" style="118" hidden="1" customWidth="1"/>
    <col min="8096" max="8096" width="10.6328125" style="118" hidden="1" customWidth="1"/>
    <col min="8097" max="8098" width="6.6328125" style="118" hidden="1" customWidth="1"/>
    <col min="8099" max="8099" width="10.6328125" style="118" hidden="1" customWidth="1"/>
    <col min="8100" max="8100" width="6.6328125" style="118" hidden="1" customWidth="1"/>
    <col min="8101" max="8127" width="10.6328125" style="118" hidden="1" customWidth="1"/>
    <col min="8128" max="8128" width="6.6328125" style="118" hidden="1" customWidth="1"/>
    <col min="8129" max="8129" width="10.6328125" style="118" hidden="1" customWidth="1"/>
    <col min="8130" max="8131" width="6.6328125" style="118" hidden="1" customWidth="1"/>
    <col min="8132" max="8132" width="10.6328125" style="118" hidden="1" customWidth="1"/>
    <col min="8133" max="8134" width="6.6328125" style="118" hidden="1" customWidth="1"/>
    <col min="8135" max="8135" width="10.6328125" style="118" hidden="1" customWidth="1"/>
    <col min="8136" max="8136" width="6.6328125" style="118" hidden="1" customWidth="1"/>
    <col min="8137" max="8163" width="10.6328125" style="118" hidden="1" customWidth="1"/>
    <col min="8164" max="8164" width="6.6328125" style="118" hidden="1" customWidth="1"/>
    <col min="8165" max="8165" width="10.6328125" style="118" hidden="1" customWidth="1"/>
    <col min="8166" max="8167" width="6.6328125" style="118" hidden="1" customWidth="1"/>
    <col min="8168" max="8168" width="10.6328125" style="118" hidden="1" customWidth="1"/>
    <col min="8169" max="8170" width="6.6328125" style="118" hidden="1" customWidth="1"/>
    <col min="8171" max="8171" width="10.6328125" style="118" hidden="1" customWidth="1"/>
    <col min="8172" max="8172" width="6.6328125" style="118" hidden="1" customWidth="1"/>
    <col min="8173" max="8199" width="10.6328125" style="118" hidden="1" customWidth="1"/>
    <col min="8200" max="8200" width="6.6328125" style="118" hidden="1" customWidth="1"/>
    <col min="8201" max="8201" width="10.6328125" style="118" hidden="1" customWidth="1"/>
    <col min="8202" max="8203" width="6.6328125" style="118" hidden="1" customWidth="1"/>
    <col min="8204" max="8204" width="10.6328125" style="118" hidden="1" customWidth="1"/>
    <col min="8205" max="8206" width="6.6328125" style="118" hidden="1" customWidth="1"/>
    <col min="8207" max="8207" width="10.6328125" style="118" hidden="1" customWidth="1"/>
    <col min="8208" max="8208" width="6.6328125" style="118" hidden="1" customWidth="1"/>
    <col min="8209" max="8235" width="10.6328125" style="118" hidden="1" customWidth="1"/>
    <col min="8236" max="8236" width="6.6328125" style="118" hidden="1" customWidth="1"/>
    <col min="8237" max="8237" width="10.6328125" style="118" hidden="1" customWidth="1"/>
    <col min="8238" max="8239" width="6.6328125" style="118" hidden="1" customWidth="1"/>
    <col min="8240" max="8240" width="10.6328125" style="118" hidden="1" customWidth="1"/>
    <col min="8241" max="8242" width="6.6328125" style="118" hidden="1" customWidth="1"/>
    <col min="8243" max="8243" width="10.6328125" style="118" hidden="1" customWidth="1"/>
    <col min="8244" max="8244" width="6.6328125" style="118" hidden="1" customWidth="1"/>
    <col min="8245" max="8271" width="10.6328125" style="118" hidden="1" customWidth="1"/>
    <col min="8272" max="8272" width="6.6328125" style="118" hidden="1" customWidth="1"/>
    <col min="8273" max="8273" width="10.6328125" style="118" hidden="1" customWidth="1"/>
    <col min="8274" max="8275" width="6.6328125" style="118" hidden="1" customWidth="1"/>
    <col min="8276" max="8276" width="10.6328125" style="118" hidden="1" customWidth="1"/>
    <col min="8277" max="8278" width="6.6328125" style="118" hidden="1" customWidth="1"/>
    <col min="8279" max="8279" width="10.6328125" style="118" hidden="1" customWidth="1"/>
    <col min="8280" max="8280" width="6.6328125" style="118" hidden="1" customWidth="1"/>
    <col min="8281" max="8307" width="10.6328125" style="118" hidden="1" customWidth="1"/>
    <col min="8308" max="8308" width="6.6328125" style="118" hidden="1" customWidth="1"/>
    <col min="8309" max="8309" width="10.6328125" style="118" hidden="1" customWidth="1"/>
    <col min="8310" max="8311" width="6.6328125" style="118" hidden="1" customWidth="1"/>
    <col min="8312" max="8312" width="10.6328125" style="118" hidden="1" customWidth="1"/>
    <col min="8313" max="8314" width="6.6328125" style="118" hidden="1" customWidth="1"/>
    <col min="8315" max="8315" width="10.6328125" style="118" hidden="1" customWidth="1"/>
    <col min="8316" max="8316" width="6.6328125" style="118" hidden="1" customWidth="1"/>
    <col min="8317" max="8343" width="10.6328125" style="118" hidden="1" customWidth="1"/>
    <col min="8344" max="8344" width="6.6328125" style="118" hidden="1" customWidth="1"/>
    <col min="8345" max="8345" width="10.6328125" style="118" hidden="1" customWidth="1"/>
    <col min="8346" max="8347" width="6.6328125" style="118" hidden="1" customWidth="1"/>
    <col min="8348" max="8348" width="10.6328125" style="118" hidden="1" customWidth="1"/>
    <col min="8349" max="8350" width="6.6328125" style="118" hidden="1" customWidth="1"/>
    <col min="8351" max="8351" width="10.6328125" style="118" hidden="1" customWidth="1"/>
    <col min="8352" max="8352" width="6.6328125" style="118" hidden="1" customWidth="1"/>
    <col min="8353" max="8379" width="10.6328125" style="118" hidden="1" customWidth="1"/>
    <col min="8380" max="8380" width="6.6328125" style="118" hidden="1" customWidth="1"/>
    <col min="8381" max="8381" width="10.6328125" style="118" hidden="1" customWidth="1"/>
    <col min="8382" max="8383" width="6.6328125" style="118" hidden="1" customWidth="1"/>
    <col min="8384" max="8384" width="10.6328125" style="118" hidden="1" customWidth="1"/>
    <col min="8385" max="8386" width="6.6328125" style="118" hidden="1" customWidth="1"/>
    <col min="8387" max="8387" width="10.6328125" style="118" hidden="1" customWidth="1"/>
    <col min="8388" max="8388" width="6.6328125" style="118" hidden="1" customWidth="1"/>
    <col min="8389" max="8415" width="10.6328125" style="118" hidden="1" customWidth="1"/>
    <col min="8416" max="8416" width="6.6328125" style="118" hidden="1" customWidth="1"/>
    <col min="8417" max="8417" width="10.6328125" style="118" hidden="1" customWidth="1"/>
    <col min="8418" max="8419" width="6.6328125" style="118" hidden="1" customWidth="1"/>
    <col min="8420" max="8420" width="10.6328125" style="118" hidden="1" customWidth="1"/>
    <col min="8421" max="8422" width="6.6328125" style="118" hidden="1" customWidth="1"/>
    <col min="8423" max="8423" width="10.6328125" style="118" hidden="1" customWidth="1"/>
    <col min="8424" max="8424" width="6.6328125" style="118" hidden="1" customWidth="1"/>
    <col min="8425" max="8451" width="10.6328125" style="118" hidden="1" customWidth="1"/>
    <col min="8452" max="8452" width="6.6328125" style="118" hidden="1" customWidth="1"/>
    <col min="8453" max="8453" width="10.6328125" style="118" hidden="1" customWidth="1"/>
    <col min="8454" max="8455" width="6.6328125" style="118" hidden="1" customWidth="1"/>
    <col min="8456" max="8456" width="10.6328125" style="118" hidden="1" customWidth="1"/>
    <col min="8457" max="8458" width="6.6328125" style="118" hidden="1" customWidth="1"/>
    <col min="8459" max="8459" width="10.6328125" style="118" hidden="1" customWidth="1"/>
    <col min="8460" max="8460" width="6.6328125" style="118" hidden="1" customWidth="1"/>
    <col min="8461" max="8487" width="10.6328125" style="118" hidden="1" customWidth="1"/>
    <col min="8488" max="8488" width="6.6328125" style="118" hidden="1" customWidth="1"/>
    <col min="8489" max="8489" width="10.6328125" style="118" hidden="1" customWidth="1"/>
    <col min="8490" max="8491" width="6.6328125" style="118" hidden="1" customWidth="1"/>
    <col min="8492" max="8492" width="10.6328125" style="118" hidden="1" customWidth="1"/>
    <col min="8493" max="8494" width="6.6328125" style="118" hidden="1" customWidth="1"/>
    <col min="8495" max="8495" width="10.6328125" style="118" hidden="1" customWidth="1"/>
    <col min="8496" max="8496" width="6.6328125" style="118" hidden="1" customWidth="1"/>
    <col min="8497" max="8523" width="10.6328125" style="118" hidden="1" customWidth="1"/>
    <col min="8524" max="8524" width="6.6328125" style="118" hidden="1" customWidth="1"/>
    <col min="8525" max="8525" width="10.6328125" style="118" hidden="1" customWidth="1"/>
    <col min="8526" max="8527" width="6.6328125" style="118" hidden="1" customWidth="1"/>
    <col min="8528" max="8528" width="10.6328125" style="118" hidden="1" customWidth="1"/>
    <col min="8529" max="8530" width="6.6328125" style="118" hidden="1" customWidth="1"/>
    <col min="8531" max="8531" width="10.6328125" style="118" hidden="1" customWidth="1"/>
    <col min="8532" max="8532" width="6.6328125" style="118" hidden="1" customWidth="1"/>
    <col min="8533" max="8559" width="10.6328125" style="118" hidden="1" customWidth="1"/>
    <col min="8560" max="8560" width="6.6328125" style="118" hidden="1" customWidth="1"/>
    <col min="8561" max="8561" width="10.6328125" style="118" hidden="1" customWidth="1"/>
    <col min="8562" max="8563" width="6.6328125" style="118" hidden="1" customWidth="1"/>
    <col min="8564" max="8564" width="10.6328125" style="118" hidden="1" customWidth="1"/>
    <col min="8565" max="8566" width="6.6328125" style="118" hidden="1" customWidth="1"/>
    <col min="8567" max="8567" width="10.6328125" style="118" hidden="1" customWidth="1"/>
    <col min="8568" max="8568" width="6.6328125" style="118" hidden="1" customWidth="1"/>
    <col min="8569" max="8595" width="10.6328125" style="118" hidden="1" customWidth="1"/>
    <col min="8596" max="8596" width="6.6328125" style="118" hidden="1" customWidth="1"/>
    <col min="8597" max="8597" width="10.6328125" style="118" hidden="1" customWidth="1"/>
    <col min="8598" max="8599" width="6.6328125" style="118" hidden="1" customWidth="1"/>
    <col min="8600" max="8600" width="10.6328125" style="118" hidden="1" customWidth="1"/>
    <col min="8601" max="8602" width="6.6328125" style="118" hidden="1" customWidth="1"/>
    <col min="8603" max="8603" width="10.6328125" style="118" hidden="1" customWidth="1"/>
    <col min="8604" max="8604" width="6.6328125" style="118" hidden="1" customWidth="1"/>
    <col min="8605" max="8631" width="10.6328125" style="118" hidden="1" customWidth="1"/>
    <col min="8632" max="8632" width="6.6328125" style="118" hidden="1" customWidth="1"/>
    <col min="8633" max="8633" width="10.6328125" style="118" hidden="1" customWidth="1"/>
    <col min="8634" max="8635" width="6.6328125" style="118" hidden="1" customWidth="1"/>
    <col min="8636" max="8636" width="10.6328125" style="118" hidden="1" customWidth="1"/>
    <col min="8637" max="8638" width="6.6328125" style="118" hidden="1" customWidth="1"/>
    <col min="8639" max="8639" width="10.6328125" style="118" hidden="1" customWidth="1"/>
    <col min="8640" max="8640" width="6.6328125" style="118" hidden="1" customWidth="1"/>
    <col min="8641" max="8667" width="10.6328125" style="118" hidden="1" customWidth="1"/>
    <col min="8668" max="8668" width="6.6328125" style="118" hidden="1" customWidth="1"/>
    <col min="8669" max="8669" width="10.6328125" style="118" hidden="1" customWidth="1"/>
    <col min="8670" max="8671" width="6.6328125" style="118" hidden="1" customWidth="1"/>
    <col min="8672" max="8672" width="10.6328125" style="118" hidden="1" customWidth="1"/>
    <col min="8673" max="8674" width="6.6328125" style="118" hidden="1" customWidth="1"/>
    <col min="8675" max="8675" width="10.6328125" style="118" hidden="1" customWidth="1"/>
    <col min="8676" max="8676" width="6.6328125" style="118" hidden="1" customWidth="1"/>
    <col min="8677" max="8703" width="10.6328125" style="118" hidden="1" customWidth="1"/>
    <col min="8704" max="8704" width="6.6328125" style="118" hidden="1" customWidth="1"/>
    <col min="8705" max="8705" width="10.6328125" style="118" hidden="1" customWidth="1"/>
    <col min="8706" max="8707" width="6.6328125" style="118" hidden="1" customWidth="1"/>
    <col min="8708" max="8708" width="10.6328125" style="118" hidden="1" customWidth="1"/>
    <col min="8709" max="8710" width="6.6328125" style="118" hidden="1" customWidth="1"/>
    <col min="8711" max="8711" width="10.6328125" style="118" hidden="1" customWidth="1"/>
    <col min="8712" max="8712" width="6.6328125" style="118" hidden="1" customWidth="1"/>
    <col min="8713" max="8739" width="10.6328125" style="118" hidden="1" customWidth="1"/>
    <col min="8740" max="8740" width="6.6328125" style="118" hidden="1" customWidth="1"/>
    <col min="8741" max="8741" width="10.6328125" style="118" hidden="1" customWidth="1"/>
    <col min="8742" max="8743" width="6.6328125" style="118" hidden="1" customWidth="1"/>
    <col min="8744" max="8744" width="10.6328125" style="118" hidden="1" customWidth="1"/>
    <col min="8745" max="8746" width="6.6328125" style="118" hidden="1" customWidth="1"/>
    <col min="8747" max="8747" width="10.6328125" style="118" hidden="1" customWidth="1"/>
    <col min="8748" max="8748" width="6.6328125" style="118" hidden="1" customWidth="1"/>
    <col min="8749" max="8775" width="10.6328125" style="118" hidden="1" customWidth="1"/>
    <col min="8776" max="8776" width="6.6328125" style="118" hidden="1" customWidth="1"/>
    <col min="8777" max="8777" width="10.6328125" style="118" hidden="1" customWidth="1"/>
    <col min="8778" max="8779" width="6.6328125" style="118" hidden="1" customWidth="1"/>
    <col min="8780" max="8780" width="10.6328125" style="118" hidden="1" customWidth="1"/>
    <col min="8781" max="8782" width="6.6328125" style="118" hidden="1" customWidth="1"/>
    <col min="8783" max="8783" width="10.6328125" style="118" hidden="1" customWidth="1"/>
    <col min="8784" max="8784" width="6.6328125" style="118" hidden="1" customWidth="1"/>
    <col min="8785" max="8811" width="10.6328125" style="118" hidden="1" customWidth="1"/>
    <col min="8812" max="8812" width="6.6328125" style="118" hidden="1" customWidth="1"/>
    <col min="8813" max="8813" width="10.6328125" style="118" hidden="1" customWidth="1"/>
    <col min="8814" max="8815" width="6.6328125" style="118" hidden="1" customWidth="1"/>
    <col min="8816" max="8816" width="10.6328125" style="118" hidden="1" customWidth="1"/>
    <col min="8817" max="8818" width="6.6328125" style="118" hidden="1" customWidth="1"/>
    <col min="8819" max="8819" width="10.6328125" style="118" hidden="1" customWidth="1"/>
    <col min="8820" max="8820" width="6.6328125" style="118" hidden="1" customWidth="1"/>
    <col min="8821" max="8847" width="10.6328125" style="118" hidden="1" customWidth="1"/>
    <col min="8848" max="8848" width="6.6328125" style="118" hidden="1" customWidth="1"/>
    <col min="8849" max="8849" width="10.6328125" style="118" hidden="1" customWidth="1"/>
    <col min="8850" max="8851" width="6.6328125" style="118" hidden="1" customWidth="1"/>
    <col min="8852" max="8852" width="10.6328125" style="118" hidden="1" customWidth="1"/>
    <col min="8853" max="8854" width="6.6328125" style="118" hidden="1" customWidth="1"/>
    <col min="8855" max="8855" width="10.6328125" style="118" hidden="1" customWidth="1"/>
    <col min="8856" max="8856" width="6.6328125" style="118" hidden="1" customWidth="1"/>
    <col min="8857" max="8883" width="10.6328125" style="118" hidden="1" customWidth="1"/>
    <col min="8884" max="8884" width="6.6328125" style="118" hidden="1" customWidth="1"/>
    <col min="8885" max="8885" width="10.6328125" style="118" hidden="1" customWidth="1"/>
    <col min="8886" max="8887" width="6.6328125" style="118" hidden="1" customWidth="1"/>
    <col min="8888" max="8888" width="10.6328125" style="118" hidden="1" customWidth="1"/>
    <col min="8889" max="8890" width="6.6328125" style="118" hidden="1" customWidth="1"/>
    <col min="8891" max="8891" width="10.6328125" style="118" hidden="1" customWidth="1"/>
    <col min="8892" max="8892" width="6.6328125" style="118" hidden="1" customWidth="1"/>
    <col min="8893" max="8919" width="10.6328125" style="118" hidden="1" customWidth="1"/>
    <col min="8920" max="8920" width="6.6328125" style="118" hidden="1" customWidth="1"/>
    <col min="8921" max="8921" width="10.6328125" style="118" hidden="1" customWidth="1"/>
    <col min="8922" max="8923" width="6.6328125" style="118" hidden="1" customWidth="1"/>
    <col min="8924" max="8924" width="10.6328125" style="118" hidden="1" customWidth="1"/>
    <col min="8925" max="8926" width="6.6328125" style="118" hidden="1" customWidth="1"/>
    <col min="8927" max="8927" width="10.6328125" style="118" hidden="1" customWidth="1"/>
    <col min="8928" max="8928" width="6.6328125" style="118" hidden="1" customWidth="1"/>
    <col min="8929" max="8955" width="10.6328125" style="118" hidden="1" customWidth="1"/>
    <col min="8956" max="8956" width="6.6328125" style="118" hidden="1" customWidth="1"/>
    <col min="8957" max="8957" width="10.6328125" style="118" hidden="1" customWidth="1"/>
    <col min="8958" max="8959" width="6.6328125" style="118" hidden="1" customWidth="1"/>
    <col min="8960" max="8960" width="10.6328125" style="118" hidden="1" customWidth="1"/>
    <col min="8961" max="8962" width="6.6328125" style="118" hidden="1" customWidth="1"/>
    <col min="8963" max="8963" width="10.6328125" style="118" hidden="1" customWidth="1"/>
    <col min="8964" max="8964" width="6.6328125" style="118" hidden="1" customWidth="1"/>
    <col min="8965" max="8991" width="10.6328125" style="118" hidden="1" customWidth="1"/>
    <col min="8992" max="8992" width="6.6328125" style="118" hidden="1" customWidth="1"/>
    <col min="8993" max="8993" width="10.6328125" style="118" hidden="1" customWidth="1"/>
    <col min="8994" max="8995" width="6.6328125" style="118" hidden="1" customWidth="1"/>
    <col min="8996" max="8996" width="10.6328125" style="118" hidden="1" customWidth="1"/>
    <col min="8997" max="8998" width="6.6328125" style="118" hidden="1" customWidth="1"/>
    <col min="8999" max="8999" width="10.6328125" style="118" hidden="1" customWidth="1"/>
    <col min="9000" max="9000" width="6.6328125" style="118" hidden="1" customWidth="1"/>
    <col min="9001" max="9027" width="10.6328125" style="118" hidden="1" customWidth="1"/>
    <col min="9028" max="9028" width="6.6328125" style="118" hidden="1" customWidth="1"/>
    <col min="9029" max="9029" width="10.6328125" style="118" hidden="1" customWidth="1"/>
    <col min="9030" max="9031" width="6.6328125" style="118" hidden="1" customWidth="1"/>
    <col min="9032" max="9032" width="10.6328125" style="118" hidden="1" customWidth="1"/>
    <col min="9033" max="9034" width="6.6328125" style="118" hidden="1" customWidth="1"/>
    <col min="9035" max="9035" width="10.6328125" style="118" hidden="1" customWidth="1"/>
    <col min="9036" max="9036" width="6.6328125" style="118" hidden="1" customWidth="1"/>
    <col min="9037" max="9063" width="10.6328125" style="118" hidden="1" customWidth="1"/>
    <col min="9064" max="9064" width="6.6328125" style="118" hidden="1" customWidth="1"/>
    <col min="9065" max="9065" width="10.6328125" style="118" hidden="1" customWidth="1"/>
    <col min="9066" max="9067" width="6.6328125" style="118" hidden="1" customWidth="1"/>
    <col min="9068" max="9068" width="10.6328125" style="118" hidden="1" customWidth="1"/>
    <col min="9069" max="9070" width="6.6328125" style="118" hidden="1" customWidth="1"/>
    <col min="9071" max="9071" width="10.6328125" style="118" hidden="1" customWidth="1"/>
    <col min="9072" max="9072" width="6.6328125" style="118" hidden="1" customWidth="1"/>
    <col min="9073" max="9099" width="10.6328125" style="118" hidden="1" customWidth="1"/>
    <col min="9100" max="9100" width="6.6328125" style="118" hidden="1" customWidth="1"/>
    <col min="9101" max="9101" width="10.6328125" style="118" hidden="1" customWidth="1"/>
    <col min="9102" max="9103" width="6.6328125" style="118" hidden="1" customWidth="1"/>
    <col min="9104" max="9104" width="10.6328125" style="118" hidden="1" customWidth="1"/>
    <col min="9105" max="9106" width="6.6328125" style="118" hidden="1" customWidth="1"/>
    <col min="9107" max="9107" width="10.6328125" style="118" hidden="1" customWidth="1"/>
    <col min="9108" max="9108" width="6.6328125" style="118" hidden="1" customWidth="1"/>
    <col min="9109" max="9135" width="10.6328125" style="118" hidden="1" customWidth="1"/>
    <col min="9136" max="9136" width="6.6328125" style="118" hidden="1" customWidth="1"/>
    <col min="9137" max="9137" width="10.6328125" style="118" hidden="1" customWidth="1"/>
    <col min="9138" max="9139" width="6.6328125" style="118" hidden="1" customWidth="1"/>
    <col min="9140" max="9140" width="10.6328125" style="118" hidden="1" customWidth="1"/>
    <col min="9141" max="9142" width="6.6328125" style="118" hidden="1" customWidth="1"/>
    <col min="9143" max="9143" width="10.6328125" style="118" hidden="1" customWidth="1"/>
    <col min="9144" max="9144" width="6.6328125" style="118" hidden="1" customWidth="1"/>
    <col min="9145" max="9171" width="10.6328125" style="118" hidden="1" customWidth="1"/>
    <col min="9172" max="9172" width="6.6328125" style="118" hidden="1" customWidth="1"/>
    <col min="9173" max="9173" width="10.6328125" style="118" hidden="1" customWidth="1"/>
    <col min="9174" max="9175" width="6.6328125" style="118" hidden="1" customWidth="1"/>
    <col min="9176" max="9176" width="10.6328125" style="118" hidden="1" customWidth="1"/>
    <col min="9177" max="9178" width="6.6328125" style="118" hidden="1" customWidth="1"/>
    <col min="9179" max="9179" width="10.6328125" style="118" hidden="1" customWidth="1"/>
    <col min="9180" max="9180" width="6.6328125" style="118" hidden="1" customWidth="1"/>
    <col min="9181" max="9207" width="10.6328125" style="118" hidden="1" customWidth="1"/>
    <col min="9208" max="9208" width="6.6328125" style="118" hidden="1" customWidth="1"/>
    <col min="9209" max="9209" width="10.6328125" style="118" hidden="1" customWidth="1"/>
    <col min="9210" max="9211" width="6.6328125" style="118" hidden="1" customWidth="1"/>
    <col min="9212" max="9212" width="10.6328125" style="118" hidden="1" customWidth="1"/>
    <col min="9213" max="9214" width="6.6328125" style="118" hidden="1" customWidth="1"/>
    <col min="9215" max="9215" width="10.6328125" style="118" hidden="1" customWidth="1"/>
    <col min="9216" max="9216" width="6.6328125" style="118" hidden="1" customWidth="1"/>
    <col min="9217" max="9243" width="10.6328125" style="118" hidden="1" customWidth="1"/>
    <col min="9244" max="9244" width="6.6328125" style="118" hidden="1" customWidth="1"/>
    <col min="9245" max="9245" width="10.6328125" style="118" hidden="1" customWidth="1"/>
    <col min="9246" max="9247" width="6.6328125" style="118" hidden="1" customWidth="1"/>
    <col min="9248" max="9248" width="10.6328125" style="118" hidden="1" customWidth="1"/>
    <col min="9249" max="9250" width="6.6328125" style="118" hidden="1" customWidth="1"/>
    <col min="9251" max="9251" width="10.6328125" style="118" hidden="1" customWidth="1"/>
    <col min="9252" max="9252" width="6.6328125" style="118" hidden="1" customWidth="1"/>
    <col min="9253" max="9279" width="10.6328125" style="118" hidden="1" customWidth="1"/>
    <col min="9280" max="9280" width="6.6328125" style="118" hidden="1" customWidth="1"/>
    <col min="9281" max="9281" width="10.6328125" style="118" hidden="1" customWidth="1"/>
    <col min="9282" max="9283" width="6.6328125" style="118" hidden="1" customWidth="1"/>
    <col min="9284" max="9284" width="10.6328125" style="118" hidden="1" customWidth="1"/>
    <col min="9285" max="9286" width="6.6328125" style="118" hidden="1" customWidth="1"/>
    <col min="9287" max="9287" width="10.6328125" style="118" hidden="1" customWidth="1"/>
    <col min="9288" max="9288" width="6.6328125" style="118" hidden="1" customWidth="1"/>
    <col min="9289" max="9315" width="10.6328125" style="118" hidden="1" customWidth="1"/>
    <col min="9316" max="9316" width="6.6328125" style="118" hidden="1" customWidth="1"/>
    <col min="9317" max="9317" width="10.6328125" style="118" hidden="1" customWidth="1"/>
    <col min="9318" max="9319" width="6.6328125" style="118" hidden="1" customWidth="1"/>
    <col min="9320" max="9320" width="10.6328125" style="118" hidden="1" customWidth="1"/>
    <col min="9321" max="9322" width="6.6328125" style="118" hidden="1" customWidth="1"/>
    <col min="9323" max="9323" width="10.6328125" style="118" hidden="1" customWidth="1"/>
    <col min="9324" max="9324" width="6.6328125" style="118" hidden="1" customWidth="1"/>
    <col min="9325" max="9351" width="10.6328125" style="118" hidden="1" customWidth="1"/>
    <col min="9352" max="9352" width="6.6328125" style="118" hidden="1" customWidth="1"/>
    <col min="9353" max="9353" width="10.6328125" style="118" hidden="1" customWidth="1"/>
    <col min="9354" max="9355" width="6.6328125" style="118" hidden="1" customWidth="1"/>
    <col min="9356" max="9356" width="10.6328125" style="118" hidden="1" customWidth="1"/>
    <col min="9357" max="9358" width="6.6328125" style="118" hidden="1" customWidth="1"/>
    <col min="9359" max="9359" width="10.6328125" style="118" hidden="1" customWidth="1"/>
    <col min="9360" max="9360" width="6.6328125" style="118" hidden="1" customWidth="1"/>
    <col min="9361" max="9387" width="10.6328125" style="118" hidden="1" customWidth="1"/>
    <col min="9388" max="9388" width="6.6328125" style="118" hidden="1" customWidth="1"/>
    <col min="9389" max="9389" width="10.6328125" style="118" hidden="1" customWidth="1"/>
    <col min="9390" max="9391" width="6.6328125" style="118" hidden="1" customWidth="1"/>
    <col min="9392" max="9392" width="10.6328125" style="118" hidden="1" customWidth="1"/>
    <col min="9393" max="9394" width="6.6328125" style="118" hidden="1" customWidth="1"/>
    <col min="9395" max="9395" width="10.6328125" style="118" hidden="1" customWidth="1"/>
    <col min="9396" max="9396" width="6.6328125" style="118" hidden="1" customWidth="1"/>
    <col min="9397" max="9423" width="10.6328125" style="118" hidden="1" customWidth="1"/>
    <col min="9424" max="9424" width="6.6328125" style="118" hidden="1" customWidth="1"/>
    <col min="9425" max="9425" width="10.6328125" style="118" hidden="1" customWidth="1"/>
    <col min="9426" max="9427" width="6.6328125" style="118" hidden="1" customWidth="1"/>
    <col min="9428" max="9428" width="10.6328125" style="118" hidden="1" customWidth="1"/>
    <col min="9429" max="9430" width="6.6328125" style="118" hidden="1" customWidth="1"/>
    <col min="9431" max="9431" width="10.6328125" style="118" hidden="1" customWidth="1"/>
    <col min="9432" max="9432" width="6.6328125" style="118" hidden="1" customWidth="1"/>
    <col min="9433" max="9459" width="10.6328125" style="118" hidden="1" customWidth="1"/>
    <col min="9460" max="9460" width="6.6328125" style="118" hidden="1" customWidth="1"/>
    <col min="9461" max="9461" width="10.6328125" style="118" hidden="1" customWidth="1"/>
    <col min="9462" max="9463" width="6.6328125" style="118" hidden="1" customWidth="1"/>
    <col min="9464" max="9464" width="10.6328125" style="118" hidden="1" customWidth="1"/>
    <col min="9465" max="9466" width="6.6328125" style="118" hidden="1" customWidth="1"/>
    <col min="9467" max="9467" width="10.6328125" style="118" hidden="1" customWidth="1"/>
    <col min="9468" max="9468" width="6.6328125" style="118" hidden="1" customWidth="1"/>
    <col min="9469" max="9495" width="10.6328125" style="118" hidden="1" customWidth="1"/>
    <col min="9496" max="9496" width="6.6328125" style="118" hidden="1" customWidth="1"/>
    <col min="9497" max="9497" width="10.6328125" style="118" hidden="1" customWidth="1"/>
    <col min="9498" max="9499" width="6.6328125" style="118" hidden="1" customWidth="1"/>
    <col min="9500" max="9500" width="10.6328125" style="118" hidden="1" customWidth="1"/>
    <col min="9501" max="9502" width="6.6328125" style="118" hidden="1" customWidth="1"/>
    <col min="9503" max="9503" width="10.6328125" style="118" hidden="1" customWidth="1"/>
    <col min="9504" max="9504" width="6.6328125" style="118" hidden="1" customWidth="1"/>
    <col min="9505" max="9531" width="10.6328125" style="118" hidden="1" customWidth="1"/>
    <col min="9532" max="9532" width="6.6328125" style="118" hidden="1" customWidth="1"/>
    <col min="9533" max="9533" width="10.6328125" style="118" hidden="1" customWidth="1"/>
    <col min="9534" max="9535" width="6.6328125" style="118" hidden="1" customWidth="1"/>
    <col min="9536" max="9536" width="10.6328125" style="118" hidden="1" customWidth="1"/>
    <col min="9537" max="9538" width="6.6328125" style="118" hidden="1" customWidth="1"/>
    <col min="9539" max="9539" width="10.6328125" style="118" hidden="1" customWidth="1"/>
    <col min="9540" max="9540" width="6.6328125" style="118" hidden="1" customWidth="1"/>
    <col min="9541" max="9567" width="10.6328125" style="118" hidden="1" customWidth="1"/>
    <col min="9568" max="9568" width="6.6328125" style="118" hidden="1" customWidth="1"/>
    <col min="9569" max="9569" width="10.6328125" style="118" hidden="1" customWidth="1"/>
    <col min="9570" max="9571" width="6.6328125" style="118" hidden="1" customWidth="1"/>
    <col min="9572" max="9572" width="10.6328125" style="118" hidden="1" customWidth="1"/>
    <col min="9573" max="9574" width="6.6328125" style="118" hidden="1" customWidth="1"/>
    <col min="9575" max="9575" width="10.6328125" style="118" hidden="1" customWidth="1"/>
    <col min="9576" max="9576" width="6.6328125" style="118" hidden="1" customWidth="1"/>
    <col min="9577" max="9603" width="10.6328125" style="118" hidden="1" customWidth="1"/>
    <col min="9604" max="9604" width="6.6328125" style="118" hidden="1" customWidth="1"/>
    <col min="9605" max="9605" width="10.6328125" style="118" hidden="1" customWidth="1"/>
    <col min="9606" max="9607" width="6.6328125" style="118" hidden="1" customWidth="1"/>
    <col min="9608" max="9608" width="10.6328125" style="118" hidden="1" customWidth="1"/>
    <col min="9609" max="9610" width="6.6328125" style="118" hidden="1" customWidth="1"/>
    <col min="9611" max="9611" width="10.6328125" style="118" hidden="1" customWidth="1"/>
    <col min="9612" max="9612" width="6.6328125" style="118" hidden="1" customWidth="1"/>
    <col min="9613" max="9639" width="10.6328125" style="118" hidden="1" customWidth="1"/>
    <col min="9640" max="9640" width="6.6328125" style="118" hidden="1" customWidth="1"/>
    <col min="9641" max="9641" width="10.6328125" style="118" hidden="1" customWidth="1"/>
    <col min="9642" max="9643" width="6.6328125" style="118" hidden="1" customWidth="1"/>
    <col min="9644" max="9644" width="10.6328125" style="118" hidden="1" customWidth="1"/>
    <col min="9645" max="9646" width="6.6328125" style="118" hidden="1" customWidth="1"/>
    <col min="9647" max="9647" width="10.6328125" style="118" hidden="1" customWidth="1"/>
    <col min="9648" max="9648" width="6.6328125" style="118" hidden="1" customWidth="1"/>
    <col min="9649" max="9675" width="10.6328125" style="118" hidden="1" customWidth="1"/>
    <col min="9676" max="9676" width="6.6328125" style="118" hidden="1" customWidth="1"/>
    <col min="9677" max="9677" width="10.6328125" style="118" hidden="1" customWidth="1"/>
    <col min="9678" max="9679" width="6.6328125" style="118" hidden="1" customWidth="1"/>
    <col min="9680" max="9680" width="10.6328125" style="118" hidden="1" customWidth="1"/>
    <col min="9681" max="9682" width="6.6328125" style="118" hidden="1" customWidth="1"/>
    <col min="9683" max="9683" width="10.6328125" style="118" hidden="1" customWidth="1"/>
    <col min="9684" max="9684" width="6.6328125" style="118" hidden="1" customWidth="1"/>
    <col min="9685" max="9711" width="10.6328125" style="118" hidden="1" customWidth="1"/>
    <col min="9712" max="9712" width="6.6328125" style="118" hidden="1" customWidth="1"/>
    <col min="9713" max="9713" width="10.6328125" style="118" hidden="1" customWidth="1"/>
    <col min="9714" max="9715" width="6.6328125" style="118" hidden="1" customWidth="1"/>
    <col min="9716" max="9716" width="10.6328125" style="118" hidden="1" customWidth="1"/>
    <col min="9717" max="9718" width="6.6328125" style="118" hidden="1" customWidth="1"/>
    <col min="9719" max="9719" width="10.6328125" style="118" hidden="1" customWidth="1"/>
    <col min="9720" max="9720" width="6.6328125" style="118" hidden="1" customWidth="1"/>
    <col min="9721" max="9747" width="10.6328125" style="118" hidden="1" customWidth="1"/>
    <col min="9748" max="9748" width="6.6328125" style="118" hidden="1" customWidth="1"/>
    <col min="9749" max="9749" width="10.6328125" style="118" hidden="1" customWidth="1"/>
    <col min="9750" max="9751" width="6.6328125" style="118" hidden="1" customWidth="1"/>
    <col min="9752" max="9752" width="10.6328125" style="118" hidden="1" customWidth="1"/>
    <col min="9753" max="9754" width="6.6328125" style="118" hidden="1" customWidth="1"/>
    <col min="9755" max="9755" width="10.6328125" style="118" hidden="1" customWidth="1"/>
    <col min="9756" max="9756" width="6.6328125" style="118" hidden="1" customWidth="1"/>
    <col min="9757" max="9783" width="10.6328125" style="118" hidden="1" customWidth="1"/>
    <col min="9784" max="9784" width="6.6328125" style="118" hidden="1" customWidth="1"/>
    <col min="9785" max="9785" width="10.6328125" style="118" hidden="1" customWidth="1"/>
    <col min="9786" max="9787" width="6.6328125" style="118" hidden="1" customWidth="1"/>
    <col min="9788" max="9788" width="10.6328125" style="118" hidden="1" customWidth="1"/>
    <col min="9789" max="9790" width="6.6328125" style="118" hidden="1" customWidth="1"/>
    <col min="9791" max="9791" width="10.6328125" style="118" hidden="1" customWidth="1"/>
    <col min="9792" max="9792" width="6.6328125" style="118" hidden="1" customWidth="1"/>
    <col min="9793" max="9819" width="10.6328125" style="118" hidden="1" customWidth="1"/>
    <col min="9820" max="9820" width="6.6328125" style="118" hidden="1" customWidth="1"/>
    <col min="9821" max="9821" width="10.6328125" style="118" hidden="1" customWidth="1"/>
    <col min="9822" max="9823" width="6.6328125" style="118" hidden="1" customWidth="1"/>
    <col min="9824" max="9824" width="10.6328125" style="118" hidden="1" customWidth="1"/>
    <col min="9825" max="9826" width="6.6328125" style="118" hidden="1" customWidth="1"/>
    <col min="9827" max="9827" width="10.6328125" style="118" hidden="1" customWidth="1"/>
    <col min="9828" max="9828" width="6.6328125" style="118" hidden="1" customWidth="1"/>
    <col min="9829" max="9855" width="10.6328125" style="118" hidden="1" customWidth="1"/>
    <col min="9856" max="9856" width="6.6328125" style="118" hidden="1" customWidth="1"/>
    <col min="9857" max="9857" width="10.6328125" style="118" hidden="1" customWidth="1"/>
    <col min="9858" max="9859" width="6.6328125" style="118" hidden="1" customWidth="1"/>
    <col min="9860" max="9860" width="10.6328125" style="118" hidden="1" customWidth="1"/>
    <col min="9861" max="9862" width="6.6328125" style="118" hidden="1" customWidth="1"/>
    <col min="9863" max="9863" width="10.6328125" style="118" hidden="1" customWidth="1"/>
    <col min="9864" max="9864" width="6.6328125" style="118" hidden="1" customWidth="1"/>
    <col min="9865" max="9891" width="10.6328125" style="118" hidden="1" customWidth="1"/>
    <col min="9892" max="9892" width="6.6328125" style="118" hidden="1" customWidth="1"/>
    <col min="9893" max="9893" width="10.6328125" style="118" hidden="1" customWidth="1"/>
    <col min="9894" max="9895" width="6.6328125" style="118" hidden="1" customWidth="1"/>
    <col min="9896" max="9896" width="10.6328125" style="118" hidden="1" customWidth="1"/>
    <col min="9897" max="9898" width="6.6328125" style="118" hidden="1" customWidth="1"/>
    <col min="9899" max="9899" width="10.6328125" style="118" hidden="1" customWidth="1"/>
    <col min="9900" max="9900" width="6.6328125" style="118" hidden="1" customWidth="1"/>
    <col min="9901" max="9927" width="10.6328125" style="118" hidden="1" customWidth="1"/>
    <col min="9928" max="9928" width="6.6328125" style="118" hidden="1" customWidth="1"/>
    <col min="9929" max="9929" width="10.6328125" style="118" hidden="1" customWidth="1"/>
    <col min="9930" max="9931" width="6.6328125" style="118" hidden="1" customWidth="1"/>
    <col min="9932" max="9932" width="10.6328125" style="118" hidden="1" customWidth="1"/>
    <col min="9933" max="9934" width="6.6328125" style="118" hidden="1" customWidth="1"/>
    <col min="9935" max="9935" width="10.6328125" style="118" hidden="1" customWidth="1"/>
    <col min="9936" max="9936" width="6.6328125" style="118" hidden="1" customWidth="1"/>
    <col min="9937" max="9963" width="10.6328125" style="118" hidden="1" customWidth="1"/>
    <col min="9964" max="9964" width="6.6328125" style="118" hidden="1" customWidth="1"/>
    <col min="9965" max="9965" width="10.6328125" style="118" hidden="1" customWidth="1"/>
    <col min="9966" max="9967" width="6.6328125" style="118" hidden="1" customWidth="1"/>
    <col min="9968" max="9968" width="10.6328125" style="118" hidden="1" customWidth="1"/>
    <col min="9969" max="9970" width="6.6328125" style="118" hidden="1" customWidth="1"/>
    <col min="9971" max="9971" width="10.6328125" style="118" hidden="1" customWidth="1"/>
    <col min="9972" max="9972" width="6.6328125" style="118" hidden="1" customWidth="1"/>
    <col min="9973" max="9999" width="10.6328125" style="118" hidden="1" customWidth="1"/>
    <col min="10000" max="10000" width="6.6328125" style="118" hidden="1" customWidth="1"/>
    <col min="10001" max="10001" width="10.6328125" style="118" hidden="1" customWidth="1"/>
    <col min="10002" max="10003" width="6.6328125" style="118" hidden="1" customWidth="1"/>
    <col min="10004" max="10004" width="10.6328125" style="118" hidden="1" customWidth="1"/>
    <col min="10005" max="10006" width="6.6328125" style="118" hidden="1" customWidth="1"/>
    <col min="10007" max="10007" width="10.6328125" style="118" hidden="1" customWidth="1"/>
    <col min="10008" max="10008" width="6.6328125" style="118" hidden="1" customWidth="1"/>
    <col min="10009" max="10035" width="10.6328125" style="118" hidden="1" customWidth="1"/>
    <col min="10036" max="10036" width="6.6328125" style="118" hidden="1" customWidth="1"/>
    <col min="10037" max="10037" width="10.6328125" style="118" hidden="1" customWidth="1"/>
    <col min="10038" max="10039" width="6.6328125" style="118" hidden="1" customWidth="1"/>
    <col min="10040" max="10040" width="10.6328125" style="118" hidden="1" customWidth="1"/>
    <col min="10041" max="10042" width="6.6328125" style="118" hidden="1" customWidth="1"/>
    <col min="10043" max="10043" width="10.6328125" style="118" hidden="1" customWidth="1"/>
    <col min="10044" max="10044" width="6.6328125" style="118" hidden="1" customWidth="1"/>
    <col min="10045" max="10071" width="10.6328125" style="118" hidden="1" customWidth="1"/>
    <col min="10072" max="10072" width="6.6328125" style="118" hidden="1" customWidth="1"/>
    <col min="10073" max="10073" width="10.6328125" style="118" hidden="1" customWidth="1"/>
    <col min="10074" max="10075" width="6.6328125" style="118" hidden="1" customWidth="1"/>
    <col min="10076" max="10076" width="10.6328125" style="118" hidden="1" customWidth="1"/>
    <col min="10077" max="10078" width="6.6328125" style="118" hidden="1" customWidth="1"/>
    <col min="10079" max="10079" width="10.6328125" style="118" hidden="1" customWidth="1"/>
    <col min="10080" max="10080" width="6.6328125" style="118" hidden="1" customWidth="1"/>
    <col min="10081" max="10107" width="10.6328125" style="118" hidden="1" customWidth="1"/>
    <col min="10108" max="10108" width="6.6328125" style="118" hidden="1" customWidth="1"/>
    <col min="10109" max="10109" width="10.6328125" style="118" hidden="1" customWidth="1"/>
    <col min="10110" max="10111" width="6.6328125" style="118" hidden="1" customWidth="1"/>
    <col min="10112" max="10112" width="10.6328125" style="118" hidden="1" customWidth="1"/>
    <col min="10113" max="10114" width="6.6328125" style="118" hidden="1" customWidth="1"/>
    <col min="10115" max="10115" width="10.6328125" style="118" hidden="1" customWidth="1"/>
    <col min="10116" max="10116" width="6.6328125" style="118" hidden="1" customWidth="1"/>
    <col min="10117" max="10143" width="10.6328125" style="118" hidden="1" customWidth="1"/>
    <col min="10144" max="10144" width="6.6328125" style="118" hidden="1" customWidth="1"/>
    <col min="10145" max="10145" width="10.6328125" style="118" hidden="1" customWidth="1"/>
    <col min="10146" max="10147" width="6.6328125" style="118" hidden="1" customWidth="1"/>
    <col min="10148" max="10148" width="10.6328125" style="118" hidden="1" customWidth="1"/>
    <col min="10149" max="10150" width="6.6328125" style="118" hidden="1" customWidth="1"/>
    <col min="10151" max="10151" width="10.6328125" style="118" hidden="1" customWidth="1"/>
    <col min="10152" max="10152" width="6.6328125" style="118" hidden="1" customWidth="1"/>
    <col min="10153" max="10179" width="10.6328125" style="118" hidden="1" customWidth="1"/>
    <col min="10180" max="10180" width="6.6328125" style="118" hidden="1" customWidth="1"/>
    <col min="10181" max="10181" width="10.6328125" style="118" hidden="1" customWidth="1"/>
    <col min="10182" max="10183" width="6.6328125" style="118" hidden="1" customWidth="1"/>
    <col min="10184" max="10184" width="10.6328125" style="118" hidden="1" customWidth="1"/>
    <col min="10185" max="10186" width="6.6328125" style="118" hidden="1" customWidth="1"/>
    <col min="10187" max="10187" width="10.6328125" style="118" hidden="1" customWidth="1"/>
    <col min="10188" max="10188" width="6.6328125" style="118" hidden="1" customWidth="1"/>
    <col min="10189" max="10215" width="10.6328125" style="118" hidden="1" customWidth="1"/>
    <col min="10216" max="10216" width="6.6328125" style="118" hidden="1" customWidth="1"/>
    <col min="10217" max="10217" width="10.6328125" style="118" hidden="1" customWidth="1"/>
    <col min="10218" max="10219" width="6.6328125" style="118" hidden="1" customWidth="1"/>
    <col min="10220" max="10220" width="10.6328125" style="118" hidden="1" customWidth="1"/>
    <col min="10221" max="10222" width="6.6328125" style="118" hidden="1" customWidth="1"/>
    <col min="10223" max="10223" width="10.6328125" style="118" hidden="1" customWidth="1"/>
    <col min="10224" max="10224" width="6.6328125" style="118" hidden="1" customWidth="1"/>
    <col min="10225" max="10251" width="10.6328125" style="118" hidden="1" customWidth="1"/>
    <col min="10252" max="10252" width="6.6328125" style="118" hidden="1" customWidth="1"/>
    <col min="10253" max="10253" width="10.6328125" style="118" hidden="1" customWidth="1"/>
    <col min="10254" max="10255" width="6.6328125" style="118" hidden="1" customWidth="1"/>
    <col min="10256" max="10256" width="10.6328125" style="118" hidden="1" customWidth="1"/>
    <col min="10257" max="10258" width="6.6328125" style="118" hidden="1" customWidth="1"/>
    <col min="10259" max="10259" width="10.6328125" style="118" hidden="1" customWidth="1"/>
    <col min="10260" max="10260" width="6.6328125" style="118" hidden="1" customWidth="1"/>
    <col min="10261" max="10287" width="10.6328125" style="118" hidden="1" customWidth="1"/>
    <col min="10288" max="10288" width="6.6328125" style="118" hidden="1" customWidth="1"/>
    <col min="10289" max="10289" width="10.6328125" style="118" hidden="1" customWidth="1"/>
    <col min="10290" max="10291" width="6.6328125" style="118" hidden="1" customWidth="1"/>
    <col min="10292" max="10292" width="10.6328125" style="118" hidden="1" customWidth="1"/>
    <col min="10293" max="10294" width="6.6328125" style="118" hidden="1" customWidth="1"/>
    <col min="10295" max="10295" width="10.6328125" style="118" hidden="1" customWidth="1"/>
    <col min="10296" max="10296" width="6.6328125" style="118" hidden="1" customWidth="1"/>
    <col min="10297" max="10323" width="10.6328125" style="118" hidden="1" customWidth="1"/>
    <col min="10324" max="10324" width="6.6328125" style="118" hidden="1" customWidth="1"/>
    <col min="10325" max="10325" width="10.6328125" style="118" hidden="1" customWidth="1"/>
    <col min="10326" max="10327" width="6.6328125" style="118" hidden="1" customWidth="1"/>
    <col min="10328" max="10328" width="10.6328125" style="118" hidden="1" customWidth="1"/>
    <col min="10329" max="10330" width="6.6328125" style="118" hidden="1" customWidth="1"/>
    <col min="10331" max="10331" width="10.6328125" style="118" hidden="1" customWidth="1"/>
    <col min="10332" max="10332" width="6.6328125" style="118" hidden="1" customWidth="1"/>
    <col min="10333" max="10359" width="10.6328125" style="118" hidden="1" customWidth="1"/>
    <col min="10360" max="10360" width="6.6328125" style="118" hidden="1" customWidth="1"/>
    <col min="10361" max="10361" width="10.6328125" style="118" hidden="1" customWidth="1"/>
    <col min="10362" max="10363" width="6.6328125" style="118" hidden="1" customWidth="1"/>
    <col min="10364" max="10364" width="10.6328125" style="118" hidden="1" customWidth="1"/>
    <col min="10365" max="10366" width="6.6328125" style="118" hidden="1" customWidth="1"/>
    <col min="10367" max="10367" width="10.6328125" style="118" hidden="1" customWidth="1"/>
    <col min="10368" max="10368" width="6.6328125" style="118" hidden="1" customWidth="1"/>
    <col min="10369" max="10395" width="10.6328125" style="118" hidden="1" customWidth="1"/>
    <col min="10396" max="10396" width="6.6328125" style="118" hidden="1" customWidth="1"/>
    <col min="10397" max="10397" width="10.6328125" style="118" hidden="1" customWidth="1"/>
    <col min="10398" max="10399" width="6.6328125" style="118" hidden="1" customWidth="1"/>
    <col min="10400" max="10400" width="10.6328125" style="118" hidden="1" customWidth="1"/>
    <col min="10401" max="10402" width="6.6328125" style="118" hidden="1" customWidth="1"/>
    <col min="10403" max="10403" width="10.6328125" style="118" hidden="1" customWidth="1"/>
    <col min="10404" max="10404" width="6.6328125" style="118" hidden="1" customWidth="1"/>
    <col min="10405" max="10431" width="10.6328125" style="118" hidden="1" customWidth="1"/>
    <col min="10432" max="10432" width="6.6328125" style="118" hidden="1" customWidth="1"/>
    <col min="10433" max="10433" width="10.6328125" style="118" hidden="1" customWidth="1"/>
    <col min="10434" max="10435" width="6.6328125" style="118" hidden="1" customWidth="1"/>
    <col min="10436" max="10436" width="10.6328125" style="118" hidden="1" customWidth="1"/>
    <col min="10437" max="10438" width="6.6328125" style="118" hidden="1" customWidth="1"/>
    <col min="10439" max="10439" width="10.6328125" style="118" hidden="1" customWidth="1"/>
    <col min="10440" max="10440" width="6.6328125" style="118" hidden="1" customWidth="1"/>
    <col min="10441" max="10467" width="10.6328125" style="118" hidden="1" customWidth="1"/>
    <col min="10468" max="10468" width="6.6328125" style="118" hidden="1" customWidth="1"/>
    <col min="10469" max="10469" width="10.6328125" style="118" hidden="1" customWidth="1"/>
    <col min="10470" max="10471" width="6.6328125" style="118" hidden="1" customWidth="1"/>
    <col min="10472" max="10472" width="10.6328125" style="118" hidden="1" customWidth="1"/>
    <col min="10473" max="10474" width="6.6328125" style="118" hidden="1" customWidth="1"/>
    <col min="10475" max="10475" width="10.6328125" style="118" hidden="1" customWidth="1"/>
    <col min="10476" max="10476" width="6.6328125" style="118" hidden="1" customWidth="1"/>
    <col min="10477" max="10503" width="10.6328125" style="118" hidden="1" customWidth="1"/>
    <col min="10504" max="10504" width="6.6328125" style="118" hidden="1" customWidth="1"/>
    <col min="10505" max="10505" width="10.6328125" style="118" hidden="1" customWidth="1"/>
    <col min="10506" max="10507" width="6.6328125" style="118" hidden="1" customWidth="1"/>
    <col min="10508" max="10508" width="10.6328125" style="118" hidden="1" customWidth="1"/>
    <col min="10509" max="10510" width="6.6328125" style="118" hidden="1" customWidth="1"/>
    <col min="10511" max="10511" width="10.6328125" style="118" hidden="1" customWidth="1"/>
    <col min="10512" max="10512" width="6.6328125" style="118" hidden="1" customWidth="1"/>
    <col min="10513" max="10539" width="10.6328125" style="118" hidden="1" customWidth="1"/>
    <col min="10540" max="10540" width="6.6328125" style="118" hidden="1" customWidth="1"/>
    <col min="10541" max="10541" width="10.6328125" style="118" hidden="1" customWidth="1"/>
    <col min="10542" max="10543" width="6.6328125" style="118" hidden="1" customWidth="1"/>
    <col min="10544" max="10544" width="10.6328125" style="118" hidden="1" customWidth="1"/>
    <col min="10545" max="10546" width="6.6328125" style="118" hidden="1" customWidth="1"/>
    <col min="10547" max="10547" width="10.6328125" style="118" hidden="1" customWidth="1"/>
    <col min="10548" max="10548" width="6.6328125" style="118" hidden="1" customWidth="1"/>
    <col min="10549" max="10575" width="10.6328125" style="118" hidden="1" customWidth="1"/>
    <col min="10576" max="10576" width="6.6328125" style="118" hidden="1" customWidth="1"/>
    <col min="10577" max="10577" width="10.6328125" style="118" hidden="1" customWidth="1"/>
    <col min="10578" max="10579" width="6.6328125" style="118" hidden="1" customWidth="1"/>
    <col min="10580" max="10580" width="10.6328125" style="118" hidden="1" customWidth="1"/>
    <col min="10581" max="10582" width="6.6328125" style="118" hidden="1" customWidth="1"/>
    <col min="10583" max="10583" width="10.6328125" style="118" hidden="1" customWidth="1"/>
    <col min="10584" max="10584" width="6.6328125" style="118" hidden="1" customWidth="1"/>
    <col min="10585" max="10611" width="10.6328125" style="118" hidden="1" customWidth="1"/>
    <col min="10612" max="10612" width="6.6328125" style="118" hidden="1" customWidth="1"/>
    <col min="10613" max="10613" width="10.6328125" style="118" hidden="1" customWidth="1"/>
    <col min="10614" max="10615" width="6.6328125" style="118" hidden="1" customWidth="1"/>
    <col min="10616" max="10616" width="10.6328125" style="118" hidden="1" customWidth="1"/>
    <col min="10617" max="10618" width="6.6328125" style="118" hidden="1" customWidth="1"/>
    <col min="10619" max="10619" width="10.6328125" style="118" hidden="1" customWidth="1"/>
    <col min="10620" max="10620" width="6.6328125" style="118" hidden="1" customWidth="1"/>
    <col min="10621" max="10647" width="10.6328125" style="118" hidden="1" customWidth="1"/>
    <col min="10648" max="10648" width="6.6328125" style="118" hidden="1" customWidth="1"/>
    <col min="10649" max="10649" width="10.6328125" style="118" hidden="1" customWidth="1"/>
    <col min="10650" max="10651" width="6.6328125" style="118" hidden="1" customWidth="1"/>
    <col min="10652" max="10652" width="10.6328125" style="118" hidden="1" customWidth="1"/>
    <col min="10653" max="10654" width="6.6328125" style="118" hidden="1" customWidth="1"/>
    <col min="10655" max="10655" width="10.6328125" style="118" hidden="1" customWidth="1"/>
    <col min="10656" max="10656" width="6.6328125" style="118" hidden="1" customWidth="1"/>
    <col min="10657" max="10683" width="10.6328125" style="118" hidden="1" customWidth="1"/>
    <col min="10684" max="10684" width="6.6328125" style="118" hidden="1" customWidth="1"/>
    <col min="10685" max="10685" width="10.6328125" style="118" hidden="1" customWidth="1"/>
    <col min="10686" max="10687" width="6.6328125" style="118" hidden="1" customWidth="1"/>
    <col min="10688" max="10688" width="10.6328125" style="118" hidden="1" customWidth="1"/>
    <col min="10689" max="10690" width="6.6328125" style="118" hidden="1" customWidth="1"/>
    <col min="10691" max="10691" width="10.6328125" style="118" hidden="1" customWidth="1"/>
    <col min="10692" max="10692" width="6.6328125" style="118" hidden="1" customWidth="1"/>
    <col min="10693" max="10719" width="10.6328125" style="118" hidden="1" customWidth="1"/>
    <col min="10720" max="10720" width="6.6328125" style="118" hidden="1" customWidth="1"/>
    <col min="10721" max="10721" width="10.6328125" style="118" hidden="1" customWidth="1"/>
    <col min="10722" max="10723" width="6.6328125" style="118" hidden="1" customWidth="1"/>
    <col min="10724" max="10724" width="10.6328125" style="118" hidden="1" customWidth="1"/>
    <col min="10725" max="10726" width="6.6328125" style="118" hidden="1" customWidth="1"/>
    <col min="10727" max="10727" width="10.6328125" style="118" hidden="1" customWidth="1"/>
    <col min="10728" max="10728" width="6.6328125" style="118" hidden="1" customWidth="1"/>
    <col min="10729" max="10755" width="10.6328125" style="118" hidden="1" customWidth="1"/>
    <col min="10756" max="10756" width="6.6328125" style="118" hidden="1" customWidth="1"/>
    <col min="10757" max="10757" width="10.6328125" style="118" hidden="1" customWidth="1"/>
    <col min="10758" max="10759" width="6.6328125" style="118" hidden="1" customWidth="1"/>
    <col min="10760" max="10760" width="10.6328125" style="118" hidden="1" customWidth="1"/>
    <col min="10761" max="10762" width="6.6328125" style="118" hidden="1" customWidth="1"/>
    <col min="10763" max="10763" width="10.6328125" style="118" hidden="1" customWidth="1"/>
    <col min="10764" max="10764" width="6.6328125" style="118" hidden="1" customWidth="1"/>
    <col min="10765" max="10791" width="10.6328125" style="118" hidden="1" customWidth="1"/>
    <col min="10792" max="10792" width="6.6328125" style="118" hidden="1" customWidth="1"/>
    <col min="10793" max="10793" width="10.6328125" style="118" hidden="1" customWidth="1"/>
    <col min="10794" max="10795" width="6.6328125" style="118" hidden="1" customWidth="1"/>
    <col min="10796" max="10796" width="10.6328125" style="118" hidden="1" customWidth="1"/>
    <col min="10797" max="10798" width="6.6328125" style="118" hidden="1" customWidth="1"/>
    <col min="10799" max="10799" width="10.6328125" style="118" hidden="1" customWidth="1"/>
    <col min="10800" max="10800" width="6.6328125" style="118" hidden="1" customWidth="1"/>
    <col min="10801" max="10827" width="10.6328125" style="118" hidden="1" customWidth="1"/>
    <col min="10828" max="10828" width="6.6328125" style="118" hidden="1" customWidth="1"/>
    <col min="10829" max="10829" width="10.6328125" style="118" hidden="1" customWidth="1"/>
    <col min="10830" max="10831" width="6.6328125" style="118" hidden="1" customWidth="1"/>
    <col min="10832" max="10832" width="10.6328125" style="118" hidden="1" customWidth="1"/>
    <col min="10833" max="10834" width="6.6328125" style="118" hidden="1" customWidth="1"/>
    <col min="10835" max="10835" width="10.6328125" style="118" hidden="1" customWidth="1"/>
    <col min="10836" max="10836" width="6.6328125" style="118" hidden="1" customWidth="1"/>
    <col min="10837" max="10863" width="10.6328125" style="118" hidden="1" customWidth="1"/>
    <col min="10864" max="10864" width="6.6328125" style="118" hidden="1" customWidth="1"/>
    <col min="10865" max="10865" width="10.6328125" style="118" hidden="1" customWidth="1"/>
    <col min="10866" max="10867" width="6.6328125" style="118" hidden="1" customWidth="1"/>
    <col min="10868" max="10868" width="10.6328125" style="118" hidden="1" customWidth="1"/>
    <col min="10869" max="10870" width="6.6328125" style="118" hidden="1" customWidth="1"/>
    <col min="10871" max="10871" width="10.6328125" style="118" hidden="1" customWidth="1"/>
    <col min="10872" max="10872" width="6.6328125" style="118" hidden="1" customWidth="1"/>
    <col min="10873" max="10899" width="10.6328125" style="118" hidden="1" customWidth="1"/>
    <col min="10900" max="10900" width="6.6328125" style="118" hidden="1" customWidth="1"/>
    <col min="10901" max="10901" width="10.6328125" style="118" hidden="1" customWidth="1"/>
    <col min="10902" max="10903" width="6.6328125" style="118" hidden="1" customWidth="1"/>
    <col min="10904" max="10904" width="10.6328125" style="118" hidden="1" customWidth="1"/>
    <col min="10905" max="10906" width="6.6328125" style="118" hidden="1" customWidth="1"/>
    <col min="10907" max="10907" width="10.6328125" style="118" hidden="1" customWidth="1"/>
    <col min="10908" max="10908" width="6.6328125" style="118" hidden="1" customWidth="1"/>
    <col min="10909" max="10935" width="10.6328125" style="118" hidden="1" customWidth="1"/>
    <col min="10936" max="10936" width="6.6328125" style="118" hidden="1" customWidth="1"/>
    <col min="10937" max="10937" width="10.6328125" style="118" hidden="1" customWidth="1"/>
    <col min="10938" max="10939" width="6.6328125" style="118" hidden="1" customWidth="1"/>
    <col min="10940" max="10940" width="10.6328125" style="118" hidden="1" customWidth="1"/>
    <col min="10941" max="10942" width="6.6328125" style="118" hidden="1" customWidth="1"/>
    <col min="10943" max="10943" width="10.6328125" style="118" hidden="1" customWidth="1"/>
    <col min="10944" max="10944" width="6.6328125" style="118" hidden="1" customWidth="1"/>
    <col min="10945" max="10971" width="10.6328125" style="118" hidden="1" customWidth="1"/>
    <col min="10972" max="10972" width="6.6328125" style="118" hidden="1" customWidth="1"/>
    <col min="10973" max="10973" width="10.6328125" style="118" hidden="1" customWidth="1"/>
    <col min="10974" max="10975" width="6.6328125" style="118" hidden="1" customWidth="1"/>
    <col min="10976" max="10976" width="10.6328125" style="118" hidden="1" customWidth="1"/>
    <col min="10977" max="10978" width="6.6328125" style="118" hidden="1" customWidth="1"/>
    <col min="10979" max="10979" width="10.6328125" style="118" hidden="1" customWidth="1"/>
    <col min="10980" max="10980" width="6.6328125" style="118" hidden="1" customWidth="1"/>
    <col min="10981" max="11007" width="10.6328125" style="118" hidden="1" customWidth="1"/>
    <col min="11008" max="11008" width="6.6328125" style="118" hidden="1" customWidth="1"/>
    <col min="11009" max="11009" width="10.6328125" style="118" hidden="1" customWidth="1"/>
    <col min="11010" max="11011" width="6.6328125" style="118" hidden="1" customWidth="1"/>
    <col min="11012" max="11012" width="10.6328125" style="118" hidden="1" customWidth="1"/>
    <col min="11013" max="11014" width="6.6328125" style="118" hidden="1" customWidth="1"/>
    <col min="11015" max="11015" width="10.6328125" style="118" hidden="1" customWidth="1"/>
    <col min="11016" max="11016" width="6.6328125" style="118" hidden="1" customWidth="1"/>
    <col min="11017" max="11043" width="10.6328125" style="118" hidden="1" customWidth="1"/>
    <col min="11044" max="11044" width="6.6328125" style="118" hidden="1" customWidth="1"/>
    <col min="11045" max="11045" width="10.6328125" style="118" hidden="1" customWidth="1"/>
    <col min="11046" max="11047" width="6.6328125" style="118" hidden="1" customWidth="1"/>
    <col min="11048" max="11048" width="10.6328125" style="118" hidden="1" customWidth="1"/>
    <col min="11049" max="11050" width="6.6328125" style="118" hidden="1" customWidth="1"/>
    <col min="11051" max="11051" width="10.6328125" style="118" hidden="1" customWidth="1"/>
    <col min="11052" max="11052" width="6.6328125" style="118" hidden="1" customWidth="1"/>
    <col min="11053" max="11079" width="10.6328125" style="118" hidden="1" customWidth="1"/>
    <col min="11080" max="11080" width="6.6328125" style="118" hidden="1" customWidth="1"/>
    <col min="11081" max="11081" width="10.6328125" style="118" hidden="1" customWidth="1"/>
    <col min="11082" max="11083" width="6.6328125" style="118" hidden="1" customWidth="1"/>
    <col min="11084" max="11084" width="10.6328125" style="118" hidden="1" customWidth="1"/>
    <col min="11085" max="11086" width="6.6328125" style="118" hidden="1" customWidth="1"/>
    <col min="11087" max="11087" width="10.6328125" style="118" hidden="1" customWidth="1"/>
    <col min="11088" max="11088" width="6.6328125" style="118" hidden="1" customWidth="1"/>
    <col min="11089" max="11115" width="10.6328125" style="118" hidden="1" customWidth="1"/>
    <col min="11116" max="11116" width="6.6328125" style="118" hidden="1" customWidth="1"/>
    <col min="11117" max="11117" width="10.6328125" style="118" hidden="1" customWidth="1"/>
    <col min="11118" max="11119" width="6.6328125" style="118" hidden="1" customWidth="1"/>
    <col min="11120" max="11120" width="10.6328125" style="118" hidden="1" customWidth="1"/>
    <col min="11121" max="11122" width="6.6328125" style="118" hidden="1" customWidth="1"/>
    <col min="11123" max="11123" width="10.6328125" style="118" hidden="1" customWidth="1"/>
    <col min="11124" max="11124" width="6.6328125" style="118" hidden="1" customWidth="1"/>
    <col min="11125" max="11151" width="10.6328125" style="118" hidden="1" customWidth="1"/>
    <col min="11152" max="11152" width="6.6328125" style="118" hidden="1" customWidth="1"/>
    <col min="11153" max="11153" width="10.6328125" style="118" hidden="1" customWidth="1"/>
    <col min="11154" max="11155" width="6.6328125" style="118" hidden="1" customWidth="1"/>
    <col min="11156" max="11156" width="10.6328125" style="118" hidden="1" customWidth="1"/>
    <col min="11157" max="11158" width="6.6328125" style="118" hidden="1" customWidth="1"/>
    <col min="11159" max="11159" width="10.6328125" style="118" hidden="1" customWidth="1"/>
    <col min="11160" max="11160" width="6.6328125" style="118" hidden="1" customWidth="1"/>
    <col min="11161" max="11187" width="10.6328125" style="118" hidden="1" customWidth="1"/>
    <col min="11188" max="11188" width="6.6328125" style="118" hidden="1" customWidth="1"/>
    <col min="11189" max="11189" width="10.6328125" style="118" hidden="1" customWidth="1"/>
    <col min="11190" max="11191" width="6.6328125" style="118" hidden="1" customWidth="1"/>
    <col min="11192" max="11192" width="10.6328125" style="118" hidden="1" customWidth="1"/>
    <col min="11193" max="11194" width="6.6328125" style="118" hidden="1" customWidth="1"/>
    <col min="11195" max="11195" width="10.6328125" style="118" hidden="1" customWidth="1"/>
    <col min="11196" max="11196" width="6.6328125" style="118" hidden="1" customWidth="1"/>
    <col min="11197" max="11223" width="10.6328125" style="118" hidden="1" customWidth="1"/>
    <col min="11224" max="11224" width="6.6328125" style="118" hidden="1" customWidth="1"/>
    <col min="11225" max="11225" width="10.6328125" style="118" hidden="1" customWidth="1"/>
    <col min="11226" max="11227" width="6.6328125" style="118" hidden="1" customWidth="1"/>
    <col min="11228" max="11228" width="10.6328125" style="118" hidden="1" customWidth="1"/>
    <col min="11229" max="11230" width="6.6328125" style="118" hidden="1" customWidth="1"/>
    <col min="11231" max="11231" width="10.6328125" style="118" hidden="1" customWidth="1"/>
    <col min="11232" max="11232" width="6.6328125" style="118" hidden="1" customWidth="1"/>
    <col min="11233" max="11259" width="10.6328125" style="118" hidden="1" customWidth="1"/>
    <col min="11260" max="11260" width="6.6328125" style="118" hidden="1" customWidth="1"/>
    <col min="11261" max="11261" width="10.6328125" style="118" hidden="1" customWidth="1"/>
    <col min="11262" max="11263" width="6.6328125" style="118" hidden="1" customWidth="1"/>
    <col min="11264" max="11264" width="10.6328125" style="118" hidden="1" customWidth="1"/>
    <col min="11265" max="11266" width="6.6328125" style="118" hidden="1" customWidth="1"/>
    <col min="11267" max="11267" width="10.6328125" style="118" hidden="1" customWidth="1"/>
    <col min="11268" max="11268" width="6.6328125" style="118" hidden="1" customWidth="1"/>
    <col min="11269" max="11295" width="10.6328125" style="118" hidden="1" customWidth="1"/>
    <col min="11296" max="11296" width="6.6328125" style="118" hidden="1" customWidth="1"/>
    <col min="11297" max="11297" width="10.6328125" style="118" hidden="1" customWidth="1"/>
    <col min="11298" max="11299" width="6.6328125" style="118" hidden="1" customWidth="1"/>
    <col min="11300" max="11300" width="10.6328125" style="118" hidden="1" customWidth="1"/>
    <col min="11301" max="11302" width="6.6328125" style="118" hidden="1" customWidth="1"/>
    <col min="11303" max="11303" width="10.6328125" style="118" hidden="1" customWidth="1"/>
    <col min="11304" max="11304" width="6.6328125" style="118" hidden="1" customWidth="1"/>
    <col min="11305" max="11331" width="10.6328125" style="118" hidden="1" customWidth="1"/>
    <col min="11332" max="11332" width="6.6328125" style="118" hidden="1" customWidth="1"/>
    <col min="11333" max="11333" width="10.6328125" style="118" hidden="1" customWidth="1"/>
    <col min="11334" max="11335" width="6.6328125" style="118" hidden="1" customWidth="1"/>
    <col min="11336" max="11336" width="10.6328125" style="118" hidden="1" customWidth="1"/>
    <col min="11337" max="11338" width="6.6328125" style="118" hidden="1" customWidth="1"/>
    <col min="11339" max="11339" width="10.6328125" style="118" hidden="1" customWidth="1"/>
    <col min="11340" max="11340" width="6.6328125" style="118" hidden="1" customWidth="1"/>
    <col min="11341" max="11367" width="10.6328125" style="118" hidden="1" customWidth="1"/>
    <col min="11368" max="11368" width="6.6328125" style="118" hidden="1" customWidth="1"/>
    <col min="11369" max="11369" width="10.6328125" style="118" hidden="1" customWidth="1"/>
    <col min="11370" max="11371" width="6.6328125" style="118" hidden="1" customWidth="1"/>
    <col min="11372" max="11372" width="10.6328125" style="118" hidden="1" customWidth="1"/>
    <col min="11373" max="11374" width="6.6328125" style="118" hidden="1" customWidth="1"/>
    <col min="11375" max="11375" width="10.6328125" style="118" hidden="1" customWidth="1"/>
    <col min="11376" max="11376" width="6.6328125" style="118" hidden="1" customWidth="1"/>
    <col min="11377" max="11403" width="10.6328125" style="118" hidden="1" customWidth="1"/>
    <col min="11404" max="11404" width="6.6328125" style="118" hidden="1" customWidth="1"/>
    <col min="11405" max="11405" width="10.6328125" style="118" hidden="1" customWidth="1"/>
    <col min="11406" max="11407" width="6.6328125" style="118" hidden="1" customWidth="1"/>
    <col min="11408" max="11408" width="10.6328125" style="118" hidden="1" customWidth="1"/>
    <col min="11409" max="11410" width="6.6328125" style="118" hidden="1" customWidth="1"/>
    <col min="11411" max="11411" width="10.6328125" style="118" hidden="1" customWidth="1"/>
    <col min="11412" max="11412" width="6.6328125" style="118" hidden="1" customWidth="1"/>
    <col min="11413" max="11439" width="10.6328125" style="118" hidden="1" customWidth="1"/>
    <col min="11440" max="11440" width="6.6328125" style="118" hidden="1" customWidth="1"/>
    <col min="11441" max="11441" width="10.6328125" style="118" hidden="1" customWidth="1"/>
    <col min="11442" max="11443" width="6.6328125" style="118" hidden="1" customWidth="1"/>
    <col min="11444" max="11444" width="10.6328125" style="118" hidden="1" customWidth="1"/>
    <col min="11445" max="11446" width="6.6328125" style="118" hidden="1" customWidth="1"/>
    <col min="11447" max="11447" width="10.6328125" style="118" hidden="1" customWidth="1"/>
    <col min="11448" max="11448" width="6.6328125" style="118" hidden="1" customWidth="1"/>
    <col min="11449" max="11475" width="10.6328125" style="118" hidden="1" customWidth="1"/>
    <col min="11476" max="11476" width="6.6328125" style="118" hidden="1" customWidth="1"/>
    <col min="11477" max="11477" width="10.6328125" style="118" hidden="1" customWidth="1"/>
    <col min="11478" max="11479" width="6.6328125" style="118" hidden="1" customWidth="1"/>
    <col min="11480" max="11480" width="10.6328125" style="118" hidden="1" customWidth="1"/>
    <col min="11481" max="11482" width="6.6328125" style="118" hidden="1" customWidth="1"/>
    <col min="11483" max="11483" width="10.6328125" style="118" hidden="1" customWidth="1"/>
    <col min="11484" max="11484" width="6.6328125" style="118" hidden="1" customWidth="1"/>
    <col min="11485" max="11511" width="10.6328125" style="118" hidden="1" customWidth="1"/>
    <col min="11512" max="11512" width="6.6328125" style="118" hidden="1" customWidth="1"/>
    <col min="11513" max="11513" width="10.6328125" style="118" hidden="1" customWidth="1"/>
    <col min="11514" max="11515" width="6.6328125" style="118" hidden="1" customWidth="1"/>
    <col min="11516" max="11516" width="10.6328125" style="118" hidden="1" customWidth="1"/>
    <col min="11517" max="11518" width="6.6328125" style="118" hidden="1" customWidth="1"/>
    <col min="11519" max="11519" width="10.6328125" style="118" hidden="1" customWidth="1"/>
    <col min="11520" max="11520" width="6.6328125" style="118" hidden="1" customWidth="1"/>
    <col min="11521" max="11547" width="10.6328125" style="118" hidden="1" customWidth="1"/>
    <col min="11548" max="11548" width="6.6328125" style="118" hidden="1" customWidth="1"/>
    <col min="11549" max="11549" width="10.6328125" style="118" hidden="1" customWidth="1"/>
    <col min="11550" max="11551" width="6.6328125" style="118" hidden="1" customWidth="1"/>
    <col min="11552" max="11552" width="10.6328125" style="118" hidden="1" customWidth="1"/>
    <col min="11553" max="11554" width="6.6328125" style="118" hidden="1" customWidth="1"/>
    <col min="11555" max="11555" width="10.6328125" style="118" hidden="1" customWidth="1"/>
    <col min="11556" max="11556" width="6.6328125" style="118" hidden="1" customWidth="1"/>
    <col min="11557" max="11583" width="10.6328125" style="118" hidden="1" customWidth="1"/>
    <col min="11584" max="11584" width="6.6328125" style="118" hidden="1" customWidth="1"/>
    <col min="11585" max="11585" width="10.6328125" style="118" hidden="1" customWidth="1"/>
    <col min="11586" max="11587" width="6.6328125" style="118" hidden="1" customWidth="1"/>
    <col min="11588" max="11588" width="10.6328125" style="118" hidden="1" customWidth="1"/>
    <col min="11589" max="11590" width="6.6328125" style="118" hidden="1" customWidth="1"/>
    <col min="11591" max="11591" width="10.6328125" style="118" hidden="1" customWidth="1"/>
    <col min="11592" max="11592" width="6.6328125" style="118" hidden="1" customWidth="1"/>
    <col min="11593" max="11619" width="10.6328125" style="118" hidden="1" customWidth="1"/>
    <col min="11620" max="11620" width="6.6328125" style="118" hidden="1" customWidth="1"/>
    <col min="11621" max="11621" width="10.6328125" style="118" hidden="1" customWidth="1"/>
    <col min="11622" max="11623" width="6.6328125" style="118" hidden="1" customWidth="1"/>
    <col min="11624" max="11624" width="10.6328125" style="118" hidden="1" customWidth="1"/>
    <col min="11625" max="11626" width="6.6328125" style="118" hidden="1" customWidth="1"/>
    <col min="11627" max="11627" width="10.6328125" style="118" hidden="1" customWidth="1"/>
    <col min="11628" max="11628" width="6.6328125" style="118" hidden="1" customWidth="1"/>
    <col min="11629" max="11655" width="10.6328125" style="118" hidden="1" customWidth="1"/>
    <col min="11656" max="11656" width="6.6328125" style="118" hidden="1" customWidth="1"/>
    <col min="11657" max="11657" width="10.6328125" style="118" hidden="1" customWidth="1"/>
    <col min="11658" max="11659" width="6.6328125" style="118" hidden="1" customWidth="1"/>
    <col min="11660" max="11660" width="10.6328125" style="118" hidden="1" customWidth="1"/>
    <col min="11661" max="11662" width="6.6328125" style="118" hidden="1" customWidth="1"/>
    <col min="11663" max="11663" width="10.6328125" style="118" hidden="1" customWidth="1"/>
    <col min="11664" max="11664" width="6.6328125" style="118" hidden="1" customWidth="1"/>
    <col min="11665" max="11691" width="10.6328125" style="118" hidden="1" customWidth="1"/>
    <col min="11692" max="11692" width="6.6328125" style="118" hidden="1" customWidth="1"/>
    <col min="11693" max="11693" width="10.6328125" style="118" hidden="1" customWidth="1"/>
    <col min="11694" max="11695" width="6.6328125" style="118" hidden="1" customWidth="1"/>
    <col min="11696" max="11696" width="10.6328125" style="118" hidden="1" customWidth="1"/>
    <col min="11697" max="11698" width="6.6328125" style="118" hidden="1" customWidth="1"/>
    <col min="11699" max="11699" width="10.6328125" style="118" hidden="1" customWidth="1"/>
    <col min="11700" max="11700" width="6.6328125" style="118" hidden="1" customWidth="1"/>
    <col min="11701" max="11727" width="10.6328125" style="118" hidden="1" customWidth="1"/>
    <col min="11728" max="11728" width="6.6328125" style="118" hidden="1" customWidth="1"/>
    <col min="11729" max="11729" width="10.6328125" style="118" hidden="1" customWidth="1"/>
    <col min="11730" max="11731" width="6.6328125" style="118" hidden="1" customWidth="1"/>
    <col min="11732" max="11732" width="10.6328125" style="118" hidden="1" customWidth="1"/>
    <col min="11733" max="11734" width="6.6328125" style="118" hidden="1" customWidth="1"/>
    <col min="11735" max="11735" width="10.6328125" style="118" hidden="1" customWidth="1"/>
    <col min="11736" max="11736" width="6.6328125" style="118" hidden="1" customWidth="1"/>
    <col min="11737" max="11763" width="10.6328125" style="118" hidden="1" customWidth="1"/>
    <col min="11764" max="11764" width="6.6328125" style="118" hidden="1" customWidth="1"/>
    <col min="11765" max="11765" width="10.6328125" style="118" hidden="1" customWidth="1"/>
    <col min="11766" max="11767" width="6.6328125" style="118" hidden="1" customWidth="1"/>
    <col min="11768" max="11768" width="10.6328125" style="118" hidden="1" customWidth="1"/>
    <col min="11769" max="11770" width="6.6328125" style="118" hidden="1" customWidth="1"/>
    <col min="11771" max="11771" width="10.6328125" style="118" hidden="1" customWidth="1"/>
    <col min="11772" max="11772" width="6.6328125" style="118" hidden="1" customWidth="1"/>
    <col min="11773" max="11799" width="10.6328125" style="118" hidden="1" customWidth="1"/>
    <col min="11800" max="11800" width="6.6328125" style="118" hidden="1" customWidth="1"/>
    <col min="11801" max="11801" width="10.6328125" style="118" hidden="1" customWidth="1"/>
    <col min="11802" max="11803" width="6.6328125" style="118" hidden="1" customWidth="1"/>
    <col min="11804" max="11804" width="10.6328125" style="118" hidden="1" customWidth="1"/>
    <col min="11805" max="11806" width="6.6328125" style="118" hidden="1" customWidth="1"/>
    <col min="11807" max="11807" width="10.6328125" style="118" hidden="1" customWidth="1"/>
    <col min="11808" max="11808" width="6.6328125" style="118" hidden="1" customWidth="1"/>
    <col min="11809" max="11835" width="10.6328125" style="118" hidden="1" customWidth="1"/>
    <col min="11836" max="11836" width="6.6328125" style="118" hidden="1" customWidth="1"/>
    <col min="11837" max="11837" width="10.6328125" style="118" hidden="1" customWidth="1"/>
    <col min="11838" max="11839" width="6.6328125" style="118" hidden="1" customWidth="1"/>
    <col min="11840" max="11840" width="10.6328125" style="118" hidden="1" customWidth="1"/>
    <col min="11841" max="11842" width="6.6328125" style="118" hidden="1" customWidth="1"/>
    <col min="11843" max="11843" width="10.6328125" style="118" hidden="1" customWidth="1"/>
    <col min="11844" max="11844" width="6.6328125" style="118" hidden="1" customWidth="1"/>
    <col min="11845" max="11871" width="10.6328125" style="118" hidden="1" customWidth="1"/>
    <col min="11872" max="11872" width="6.6328125" style="118" hidden="1" customWidth="1"/>
    <col min="11873" max="11873" width="10.6328125" style="118" hidden="1" customWidth="1"/>
    <col min="11874" max="11875" width="6.6328125" style="118" hidden="1" customWidth="1"/>
    <col min="11876" max="11876" width="10.6328125" style="118" hidden="1" customWidth="1"/>
    <col min="11877" max="11878" width="6.6328125" style="118" hidden="1" customWidth="1"/>
    <col min="11879" max="11879" width="10.6328125" style="118" hidden="1" customWidth="1"/>
    <col min="11880" max="11880" width="6.6328125" style="118" hidden="1" customWidth="1"/>
    <col min="11881" max="11907" width="10.6328125" style="118" hidden="1" customWidth="1"/>
    <col min="11908" max="11908" width="6.6328125" style="118" hidden="1" customWidth="1"/>
    <col min="11909" max="11909" width="10.6328125" style="118" hidden="1" customWidth="1"/>
    <col min="11910" max="11911" width="6.6328125" style="118" hidden="1" customWidth="1"/>
    <col min="11912" max="11912" width="10.6328125" style="118" hidden="1" customWidth="1"/>
    <col min="11913" max="11914" width="6.6328125" style="118" hidden="1" customWidth="1"/>
    <col min="11915" max="11915" width="10.6328125" style="118" hidden="1" customWidth="1"/>
    <col min="11916" max="11916" width="6.6328125" style="118" hidden="1" customWidth="1"/>
    <col min="11917" max="11943" width="10.6328125" style="118" hidden="1" customWidth="1"/>
    <col min="11944" max="11944" width="6.6328125" style="118" hidden="1" customWidth="1"/>
    <col min="11945" max="11945" width="10.6328125" style="118" hidden="1" customWidth="1"/>
    <col min="11946" max="11947" width="6.6328125" style="118" hidden="1" customWidth="1"/>
    <col min="11948" max="11948" width="10.6328125" style="118" hidden="1" customWidth="1"/>
    <col min="11949" max="11950" width="6.6328125" style="118" hidden="1" customWidth="1"/>
    <col min="11951" max="11951" width="10.6328125" style="118" hidden="1" customWidth="1"/>
    <col min="11952" max="11952" width="6.6328125" style="118" hidden="1" customWidth="1"/>
    <col min="11953" max="11979" width="10.6328125" style="118" hidden="1" customWidth="1"/>
    <col min="11980" max="11980" width="6.6328125" style="118" hidden="1" customWidth="1"/>
    <col min="11981" max="11981" width="10.6328125" style="118" hidden="1" customWidth="1"/>
    <col min="11982" max="11983" width="6.6328125" style="118" hidden="1" customWidth="1"/>
    <col min="11984" max="11984" width="10.6328125" style="118" hidden="1" customWidth="1"/>
    <col min="11985" max="11986" width="6.6328125" style="118" hidden="1" customWidth="1"/>
    <col min="11987" max="11987" width="10.6328125" style="118" hidden="1" customWidth="1"/>
    <col min="11988" max="11988" width="6.6328125" style="118" hidden="1" customWidth="1"/>
    <col min="11989" max="12015" width="10.6328125" style="118" hidden="1" customWidth="1"/>
    <col min="12016" max="12016" width="6.6328125" style="118" hidden="1" customWidth="1"/>
    <col min="12017" max="12017" width="10.6328125" style="118" hidden="1" customWidth="1"/>
    <col min="12018" max="12019" width="6.6328125" style="118" hidden="1" customWidth="1"/>
    <col min="12020" max="12020" width="10.6328125" style="118" hidden="1" customWidth="1"/>
    <col min="12021" max="12022" width="6.6328125" style="118" hidden="1" customWidth="1"/>
    <col min="12023" max="12023" width="10.6328125" style="118" hidden="1" customWidth="1"/>
    <col min="12024" max="12024" width="6.6328125" style="118" hidden="1" customWidth="1"/>
    <col min="12025" max="12051" width="10.6328125" style="118" hidden="1" customWidth="1"/>
    <col min="12052" max="12052" width="6.6328125" style="118" hidden="1" customWidth="1"/>
    <col min="12053" max="12053" width="10.6328125" style="118" hidden="1" customWidth="1"/>
    <col min="12054" max="12055" width="6.6328125" style="118" hidden="1" customWidth="1"/>
    <col min="12056" max="12056" width="10.6328125" style="118" hidden="1" customWidth="1"/>
    <col min="12057" max="12058" width="6.6328125" style="118" hidden="1" customWidth="1"/>
    <col min="12059" max="12059" width="10.6328125" style="118" hidden="1" customWidth="1"/>
    <col min="12060" max="12060" width="6.6328125" style="118" hidden="1" customWidth="1"/>
    <col min="12061" max="12087" width="10.6328125" style="118" hidden="1" customWidth="1"/>
    <col min="12088" max="12088" width="6.6328125" style="118" hidden="1" customWidth="1"/>
    <col min="12089" max="12089" width="10.6328125" style="118" hidden="1" customWidth="1"/>
    <col min="12090" max="12091" width="6.6328125" style="118" hidden="1" customWidth="1"/>
    <col min="12092" max="12092" width="10.6328125" style="118" hidden="1" customWidth="1"/>
    <col min="12093" max="12094" width="6.6328125" style="118" hidden="1" customWidth="1"/>
    <col min="12095" max="12095" width="10.6328125" style="118" hidden="1" customWidth="1"/>
    <col min="12096" max="12096" width="6.6328125" style="118" hidden="1" customWidth="1"/>
    <col min="12097" max="12123" width="10.6328125" style="118" hidden="1" customWidth="1"/>
    <col min="12124" max="12124" width="6.6328125" style="118" hidden="1" customWidth="1"/>
    <col min="12125" max="12125" width="10.6328125" style="118" hidden="1" customWidth="1"/>
    <col min="12126" max="12127" width="6.6328125" style="118" hidden="1" customWidth="1"/>
    <col min="12128" max="12128" width="10.6328125" style="118" hidden="1" customWidth="1"/>
    <col min="12129" max="12130" width="6.6328125" style="118" hidden="1" customWidth="1"/>
    <col min="12131" max="12131" width="10.6328125" style="118" hidden="1" customWidth="1"/>
    <col min="12132" max="12132" width="6.6328125" style="118" hidden="1" customWidth="1"/>
    <col min="12133" max="12159" width="10.6328125" style="118" hidden="1" customWidth="1"/>
    <col min="12160" max="12160" width="6.6328125" style="118" hidden="1" customWidth="1"/>
    <col min="12161" max="12161" width="10.6328125" style="118" hidden="1" customWidth="1"/>
    <col min="12162" max="12163" width="6.6328125" style="118" hidden="1" customWidth="1"/>
    <col min="12164" max="12164" width="10.6328125" style="118" hidden="1" customWidth="1"/>
    <col min="12165" max="12166" width="6.6328125" style="118" hidden="1" customWidth="1"/>
    <col min="12167" max="12167" width="10.6328125" style="118" hidden="1" customWidth="1"/>
    <col min="12168" max="12168" width="6.6328125" style="118" hidden="1" customWidth="1"/>
    <col min="12169" max="12195" width="10.6328125" style="118" hidden="1" customWidth="1"/>
    <col min="12196" max="12196" width="6.6328125" style="118" hidden="1" customWidth="1"/>
    <col min="12197" max="12197" width="10.6328125" style="118" hidden="1" customWidth="1"/>
    <col min="12198" max="12199" width="6.6328125" style="118" hidden="1" customWidth="1"/>
    <col min="12200" max="12200" width="10.6328125" style="118" hidden="1" customWidth="1"/>
    <col min="12201" max="12202" width="6.6328125" style="118" hidden="1" customWidth="1"/>
    <col min="12203" max="12203" width="10.6328125" style="118" hidden="1" customWidth="1"/>
    <col min="12204" max="12204" width="6.6328125" style="118" hidden="1" customWidth="1"/>
    <col min="12205" max="12231" width="10.6328125" style="118" hidden="1" customWidth="1"/>
    <col min="12232" max="12232" width="6.6328125" style="118" hidden="1" customWidth="1"/>
    <col min="12233" max="12233" width="10.6328125" style="118" hidden="1" customWidth="1"/>
    <col min="12234" max="12235" width="6.6328125" style="118" hidden="1" customWidth="1"/>
    <col min="12236" max="12236" width="10.6328125" style="118" hidden="1" customWidth="1"/>
    <col min="12237" max="12238" width="6.6328125" style="118" hidden="1" customWidth="1"/>
    <col min="12239" max="12239" width="10.6328125" style="118" hidden="1" customWidth="1"/>
    <col min="12240" max="12240" width="6.6328125" style="118" hidden="1" customWidth="1"/>
    <col min="12241" max="12267" width="10.6328125" style="118" hidden="1" customWidth="1"/>
    <col min="12268" max="12268" width="6.6328125" style="118" hidden="1" customWidth="1"/>
    <col min="12269" max="12269" width="10.6328125" style="118" hidden="1" customWidth="1"/>
    <col min="12270" max="12271" width="6.6328125" style="118" hidden="1" customWidth="1"/>
    <col min="12272" max="12272" width="10.6328125" style="118" hidden="1" customWidth="1"/>
    <col min="12273" max="12274" width="6.6328125" style="118" hidden="1" customWidth="1"/>
    <col min="12275" max="12275" width="10.6328125" style="118" hidden="1" customWidth="1"/>
    <col min="12276" max="12276" width="6.6328125" style="118" hidden="1" customWidth="1"/>
    <col min="12277" max="12303" width="10.6328125" style="118" hidden="1" customWidth="1"/>
    <col min="12304" max="12304" width="6.6328125" style="118" hidden="1" customWidth="1"/>
    <col min="12305" max="12305" width="10.6328125" style="118" hidden="1" customWidth="1"/>
    <col min="12306" max="12307" width="6.6328125" style="118" hidden="1" customWidth="1"/>
    <col min="12308" max="12308" width="10.6328125" style="118" hidden="1" customWidth="1"/>
    <col min="12309" max="12310" width="6.6328125" style="118" hidden="1" customWidth="1"/>
    <col min="12311" max="12311" width="10.6328125" style="118" hidden="1" customWidth="1"/>
    <col min="12312" max="12312" width="6.6328125" style="118" hidden="1" customWidth="1"/>
    <col min="12313" max="12339" width="10.6328125" style="118" hidden="1" customWidth="1"/>
    <col min="12340" max="12340" width="6.6328125" style="118" hidden="1" customWidth="1"/>
    <col min="12341" max="12341" width="10.6328125" style="118" hidden="1" customWidth="1"/>
    <col min="12342" max="12343" width="6.6328125" style="118" hidden="1" customWidth="1"/>
    <col min="12344" max="12344" width="10.6328125" style="118" hidden="1" customWidth="1"/>
    <col min="12345" max="12346" width="6.6328125" style="118" hidden="1" customWidth="1"/>
    <col min="12347" max="12347" width="10.6328125" style="118" hidden="1" customWidth="1"/>
    <col min="12348" max="12348" width="6.6328125" style="118" hidden="1" customWidth="1"/>
    <col min="12349" max="12375" width="10.6328125" style="118" hidden="1" customWidth="1"/>
    <col min="12376" max="12376" width="6.6328125" style="118" hidden="1" customWidth="1"/>
    <col min="12377" max="12377" width="10.6328125" style="118" hidden="1" customWidth="1"/>
    <col min="12378" max="12379" width="6.6328125" style="118" hidden="1" customWidth="1"/>
    <col min="12380" max="12380" width="10.6328125" style="118" hidden="1" customWidth="1"/>
    <col min="12381" max="12382" width="6.6328125" style="118" hidden="1" customWidth="1"/>
    <col min="12383" max="12383" width="10.6328125" style="118" hidden="1" customWidth="1"/>
    <col min="12384" max="12384" width="6.6328125" style="118" hidden="1" customWidth="1"/>
    <col min="12385" max="12411" width="10.6328125" style="118" hidden="1" customWidth="1"/>
    <col min="12412" max="12412" width="6.6328125" style="118" hidden="1" customWidth="1"/>
    <col min="12413" max="12413" width="10.6328125" style="118" hidden="1" customWidth="1"/>
    <col min="12414" max="12415" width="6.6328125" style="118" hidden="1" customWidth="1"/>
    <col min="12416" max="12416" width="10.6328125" style="118" hidden="1" customWidth="1"/>
    <col min="12417" max="12418" width="6.6328125" style="118" hidden="1" customWidth="1"/>
    <col min="12419" max="12419" width="10.6328125" style="118" hidden="1" customWidth="1"/>
    <col min="12420" max="12420" width="6.6328125" style="118" hidden="1" customWidth="1"/>
    <col min="12421" max="12447" width="10.6328125" style="118" hidden="1" customWidth="1"/>
    <col min="12448" max="12448" width="6.6328125" style="118" hidden="1" customWidth="1"/>
    <col min="12449" max="12449" width="10.6328125" style="118" hidden="1" customWidth="1"/>
    <col min="12450" max="12451" width="6.6328125" style="118" hidden="1" customWidth="1"/>
    <col min="12452" max="12452" width="10.6328125" style="118" hidden="1" customWidth="1"/>
    <col min="12453" max="12454" width="6.6328125" style="118" hidden="1" customWidth="1"/>
    <col min="12455" max="12455" width="10.6328125" style="118" hidden="1" customWidth="1"/>
    <col min="12456" max="12456" width="6.6328125" style="118" hidden="1" customWidth="1"/>
    <col min="12457" max="12483" width="10.6328125" style="118" hidden="1" customWidth="1"/>
    <col min="12484" max="12484" width="6.6328125" style="118" hidden="1" customWidth="1"/>
    <col min="12485" max="12485" width="10.6328125" style="118" hidden="1" customWidth="1"/>
    <col min="12486" max="12487" width="6.6328125" style="118" hidden="1" customWidth="1"/>
    <col min="12488" max="12488" width="10.6328125" style="118" hidden="1" customWidth="1"/>
    <col min="12489" max="12490" width="6.6328125" style="118" hidden="1" customWidth="1"/>
    <col min="12491" max="12491" width="10.6328125" style="118" hidden="1" customWidth="1"/>
    <col min="12492" max="12492" width="6.6328125" style="118" hidden="1" customWidth="1"/>
    <col min="12493" max="12519" width="10.6328125" style="118" hidden="1" customWidth="1"/>
    <col min="12520" max="12520" width="6.6328125" style="118" hidden="1" customWidth="1"/>
    <col min="12521" max="12521" width="10.6328125" style="118" hidden="1" customWidth="1"/>
    <col min="12522" max="12523" width="6.6328125" style="118" hidden="1" customWidth="1"/>
    <col min="12524" max="12524" width="10.6328125" style="118" hidden="1" customWidth="1"/>
    <col min="12525" max="12526" width="6.6328125" style="118" hidden="1" customWidth="1"/>
    <col min="12527" max="12527" width="10.6328125" style="118" hidden="1" customWidth="1"/>
    <col min="12528" max="12528" width="6.6328125" style="118" hidden="1" customWidth="1"/>
    <col min="12529" max="12555" width="10.6328125" style="118" hidden="1" customWidth="1"/>
    <col min="12556" max="12556" width="6.6328125" style="118" hidden="1" customWidth="1"/>
    <col min="12557" max="12557" width="10.6328125" style="118" hidden="1" customWidth="1"/>
    <col min="12558" max="12559" width="6.6328125" style="118" hidden="1" customWidth="1"/>
    <col min="12560" max="12560" width="10.6328125" style="118" hidden="1" customWidth="1"/>
    <col min="12561" max="12562" width="6.6328125" style="118" hidden="1" customWidth="1"/>
    <col min="12563" max="12563" width="10.6328125" style="118" hidden="1" customWidth="1"/>
    <col min="12564" max="12564" width="6.6328125" style="118" hidden="1" customWidth="1"/>
    <col min="12565" max="12591" width="10.6328125" style="118" hidden="1" customWidth="1"/>
    <col min="12592" max="12592" width="6.6328125" style="118" hidden="1" customWidth="1"/>
    <col min="12593" max="12593" width="10.6328125" style="118" hidden="1" customWidth="1"/>
    <col min="12594" max="12595" width="6.6328125" style="118" hidden="1" customWidth="1"/>
    <col min="12596" max="12596" width="10.6328125" style="118" hidden="1" customWidth="1"/>
    <col min="12597" max="12598" width="6.6328125" style="118" hidden="1" customWidth="1"/>
    <col min="12599" max="12599" width="10.6328125" style="118" hidden="1" customWidth="1"/>
    <col min="12600" max="12600" width="6.6328125" style="118" hidden="1" customWidth="1"/>
    <col min="12601" max="12627" width="10.6328125" style="118" hidden="1" customWidth="1"/>
    <col min="12628" max="12628" width="6.6328125" style="118" hidden="1" customWidth="1"/>
    <col min="12629" max="12629" width="10.6328125" style="118" hidden="1" customWidth="1"/>
    <col min="12630" max="12631" width="6.6328125" style="118" hidden="1" customWidth="1"/>
    <col min="12632" max="12632" width="10.6328125" style="118" hidden="1" customWidth="1"/>
    <col min="12633" max="12634" width="6.6328125" style="118" hidden="1" customWidth="1"/>
    <col min="12635" max="12635" width="10.6328125" style="118" hidden="1" customWidth="1"/>
    <col min="12636" max="12636" width="6.6328125" style="118" hidden="1" customWidth="1"/>
    <col min="12637" max="12663" width="10.6328125" style="118" hidden="1" customWidth="1"/>
    <col min="12664" max="12664" width="6.6328125" style="118" hidden="1" customWidth="1"/>
    <col min="12665" max="12665" width="10.6328125" style="118" hidden="1" customWidth="1"/>
    <col min="12666" max="12667" width="6.6328125" style="118" hidden="1" customWidth="1"/>
    <col min="12668" max="12668" width="10.6328125" style="118" hidden="1" customWidth="1"/>
    <col min="12669" max="12670" width="6.6328125" style="118" hidden="1" customWidth="1"/>
    <col min="12671" max="12671" width="10.6328125" style="118" hidden="1" customWidth="1"/>
    <col min="12672" max="12672" width="6.6328125" style="118" hidden="1" customWidth="1"/>
    <col min="12673" max="12699" width="10.6328125" style="118" hidden="1" customWidth="1"/>
    <col min="12700" max="12700" width="6.6328125" style="118" hidden="1" customWidth="1"/>
    <col min="12701" max="12701" width="10.6328125" style="118" hidden="1" customWidth="1"/>
    <col min="12702" max="12703" width="6.6328125" style="118" hidden="1" customWidth="1"/>
    <col min="12704" max="12704" width="10.6328125" style="118" hidden="1" customWidth="1"/>
    <col min="12705" max="12706" width="6.6328125" style="118" hidden="1" customWidth="1"/>
    <col min="12707" max="12707" width="10.6328125" style="118" hidden="1" customWidth="1"/>
    <col min="12708" max="12708" width="6.6328125" style="118" hidden="1" customWidth="1"/>
    <col min="12709" max="12735" width="10.6328125" style="118" hidden="1" customWidth="1"/>
    <col min="12736" max="12736" width="6.6328125" style="118" hidden="1" customWidth="1"/>
    <col min="12737" max="12737" width="10.6328125" style="118" hidden="1" customWidth="1"/>
    <col min="12738" max="12739" width="6.6328125" style="118" hidden="1" customWidth="1"/>
    <col min="12740" max="12740" width="10.6328125" style="118" hidden="1" customWidth="1"/>
    <col min="12741" max="12742" width="6.6328125" style="118" hidden="1" customWidth="1"/>
    <col min="12743" max="12743" width="10.6328125" style="118" hidden="1" customWidth="1"/>
    <col min="12744" max="12744" width="6.6328125" style="118" hidden="1" customWidth="1"/>
    <col min="12745" max="12771" width="10.6328125" style="118" hidden="1" customWidth="1"/>
    <col min="12772" max="12772" width="6.6328125" style="118" hidden="1" customWidth="1"/>
    <col min="12773" max="12773" width="10.6328125" style="118" hidden="1" customWidth="1"/>
    <col min="12774" max="12775" width="6.6328125" style="118" hidden="1" customWidth="1"/>
    <col min="12776" max="12776" width="10.6328125" style="118" hidden="1" customWidth="1"/>
    <col min="12777" max="12778" width="6.6328125" style="118" hidden="1" customWidth="1"/>
    <col min="12779" max="12779" width="10.6328125" style="118" hidden="1" customWidth="1"/>
    <col min="12780" max="12780" width="6.6328125" style="118" hidden="1" customWidth="1"/>
    <col min="12781" max="12807" width="10.6328125" style="118" hidden="1" customWidth="1"/>
    <col min="12808" max="12808" width="6.6328125" style="118" hidden="1" customWidth="1"/>
    <col min="12809" max="12809" width="10.6328125" style="118" hidden="1" customWidth="1"/>
    <col min="12810" max="12811" width="6.6328125" style="118" hidden="1" customWidth="1"/>
    <col min="12812" max="12812" width="10.6328125" style="118" hidden="1" customWidth="1"/>
    <col min="12813" max="12814" width="6.6328125" style="118" hidden="1" customWidth="1"/>
    <col min="12815" max="12815" width="10.6328125" style="118" hidden="1" customWidth="1"/>
    <col min="12816" max="12816" width="6.6328125" style="118" hidden="1" customWidth="1"/>
    <col min="12817" max="12843" width="10.6328125" style="118" hidden="1" customWidth="1"/>
    <col min="12844" max="12844" width="6.6328125" style="118" hidden="1" customWidth="1"/>
    <col min="12845" max="12845" width="10.6328125" style="118" hidden="1" customWidth="1"/>
    <col min="12846" max="12847" width="6.6328125" style="118" hidden="1" customWidth="1"/>
    <col min="12848" max="12848" width="10.6328125" style="118" hidden="1" customWidth="1"/>
    <col min="12849" max="12850" width="6.6328125" style="118" hidden="1" customWidth="1"/>
    <col min="12851" max="12851" width="10.6328125" style="118" hidden="1" customWidth="1"/>
    <col min="12852" max="12852" width="6.6328125" style="118" hidden="1" customWidth="1"/>
    <col min="12853" max="12879" width="10.6328125" style="118" hidden="1" customWidth="1"/>
    <col min="12880" max="12880" width="6.6328125" style="118" hidden="1" customWidth="1"/>
    <col min="12881" max="12881" width="10.6328125" style="118" hidden="1" customWidth="1"/>
    <col min="12882" max="12883" width="6.6328125" style="118" hidden="1" customWidth="1"/>
    <col min="12884" max="12884" width="10.6328125" style="118" hidden="1" customWidth="1"/>
    <col min="12885" max="12886" width="6.6328125" style="118" hidden="1" customWidth="1"/>
    <col min="12887" max="12887" width="10.6328125" style="118" hidden="1" customWidth="1"/>
    <col min="12888" max="12888" width="6.6328125" style="118" hidden="1" customWidth="1"/>
    <col min="12889" max="12915" width="10.6328125" style="118" hidden="1" customWidth="1"/>
    <col min="12916" max="12916" width="6.6328125" style="118" hidden="1" customWidth="1"/>
    <col min="12917" max="12917" width="10.6328125" style="118" hidden="1" customWidth="1"/>
    <col min="12918" max="12919" width="6.6328125" style="118" hidden="1" customWidth="1"/>
    <col min="12920" max="12920" width="10.6328125" style="118" hidden="1" customWidth="1"/>
    <col min="12921" max="12922" width="6.6328125" style="118" hidden="1" customWidth="1"/>
    <col min="12923" max="12923" width="10.6328125" style="118" hidden="1" customWidth="1"/>
    <col min="12924" max="12924" width="6.6328125" style="118" hidden="1" customWidth="1"/>
    <col min="12925" max="12951" width="10.6328125" style="118" hidden="1" customWidth="1"/>
    <col min="12952" max="12952" width="6.6328125" style="118" hidden="1" customWidth="1"/>
    <col min="12953" max="12953" width="10.6328125" style="118" hidden="1" customWidth="1"/>
    <col min="12954" max="12955" width="6.6328125" style="118" hidden="1" customWidth="1"/>
    <col min="12956" max="12956" width="10.6328125" style="118" hidden="1" customWidth="1"/>
    <col min="12957" max="12958" width="6.6328125" style="118" hidden="1" customWidth="1"/>
    <col min="12959" max="12959" width="10.6328125" style="118" hidden="1" customWidth="1"/>
    <col min="12960" max="12960" width="6.6328125" style="118" hidden="1" customWidth="1"/>
    <col min="12961" max="12987" width="10.6328125" style="118" hidden="1" customWidth="1"/>
    <col min="12988" max="12988" width="6.6328125" style="118" hidden="1" customWidth="1"/>
    <col min="12989" max="12989" width="10.6328125" style="118" hidden="1" customWidth="1"/>
    <col min="12990" max="12991" width="6.6328125" style="118" hidden="1" customWidth="1"/>
    <col min="12992" max="12992" width="10.6328125" style="118" hidden="1" customWidth="1"/>
    <col min="12993" max="12994" width="6.6328125" style="118" hidden="1" customWidth="1"/>
    <col min="12995" max="12995" width="10.6328125" style="118" hidden="1" customWidth="1"/>
    <col min="12996" max="12996" width="6.6328125" style="118" hidden="1" customWidth="1"/>
    <col min="12997" max="13023" width="10.6328125" style="118" hidden="1" customWidth="1"/>
    <col min="13024" max="13024" width="6.6328125" style="118" hidden="1" customWidth="1"/>
    <col min="13025" max="13025" width="10.6328125" style="118" hidden="1" customWidth="1"/>
    <col min="13026" max="13027" width="6.6328125" style="118" hidden="1" customWidth="1"/>
    <col min="13028" max="13028" width="10.6328125" style="118" hidden="1" customWidth="1"/>
    <col min="13029" max="13030" width="6.6328125" style="118" hidden="1" customWidth="1"/>
    <col min="13031" max="13031" width="10.6328125" style="118" hidden="1" customWidth="1"/>
    <col min="13032" max="13032" width="6.6328125" style="118" hidden="1" customWidth="1"/>
    <col min="13033" max="13059" width="10.6328125" style="118" hidden="1" customWidth="1"/>
    <col min="13060" max="13060" width="6.6328125" style="118" hidden="1" customWidth="1"/>
    <col min="13061" max="13061" width="10.6328125" style="118" hidden="1" customWidth="1"/>
    <col min="13062" max="13063" width="6.6328125" style="118" hidden="1" customWidth="1"/>
    <col min="13064" max="13064" width="10.6328125" style="118" hidden="1" customWidth="1"/>
    <col min="13065" max="13066" width="6.6328125" style="118" hidden="1" customWidth="1"/>
    <col min="13067" max="13067" width="10.6328125" style="118" hidden="1" customWidth="1"/>
    <col min="13068" max="13068" width="6.6328125" style="118" hidden="1" customWidth="1"/>
    <col min="13069" max="13095" width="10.6328125" style="118" hidden="1" customWidth="1"/>
    <col min="13096" max="13096" width="6.6328125" style="118" hidden="1" customWidth="1"/>
    <col min="13097" max="13097" width="10.6328125" style="118" hidden="1" customWidth="1"/>
    <col min="13098" max="13099" width="6.6328125" style="118" hidden="1" customWidth="1"/>
    <col min="13100" max="13100" width="10.6328125" style="118" hidden="1" customWidth="1"/>
    <col min="13101" max="13102" width="6.6328125" style="118" hidden="1" customWidth="1"/>
    <col min="13103" max="13103" width="10.6328125" style="118" hidden="1" customWidth="1"/>
    <col min="13104" max="13104" width="6.6328125" style="118" hidden="1" customWidth="1"/>
    <col min="13105" max="13131" width="10.6328125" style="118" hidden="1" customWidth="1"/>
    <col min="13132" max="13132" width="6.6328125" style="118" hidden="1" customWidth="1"/>
    <col min="13133" max="13133" width="10.6328125" style="118" hidden="1" customWidth="1"/>
    <col min="13134" max="13135" width="6.6328125" style="118" hidden="1" customWidth="1"/>
    <col min="13136" max="13136" width="10.6328125" style="118" hidden="1" customWidth="1"/>
    <col min="13137" max="13138" width="6.6328125" style="118" hidden="1" customWidth="1"/>
    <col min="13139" max="13139" width="10.6328125" style="118" hidden="1" customWidth="1"/>
    <col min="13140" max="13140" width="6.6328125" style="118" hidden="1" customWidth="1"/>
    <col min="13141" max="13167" width="10.6328125" style="118" hidden="1" customWidth="1"/>
    <col min="13168" max="13168" width="6.6328125" style="118" hidden="1" customWidth="1"/>
    <col min="13169" max="13169" width="10.6328125" style="118" hidden="1" customWidth="1"/>
    <col min="13170" max="13171" width="6.6328125" style="118" hidden="1" customWidth="1"/>
    <col min="13172" max="13172" width="10.6328125" style="118" hidden="1" customWidth="1"/>
    <col min="13173" max="13174" width="6.6328125" style="118" hidden="1" customWidth="1"/>
    <col min="13175" max="13175" width="10.6328125" style="118" hidden="1" customWidth="1"/>
    <col min="13176" max="13176" width="6.6328125" style="118" hidden="1" customWidth="1"/>
    <col min="13177" max="13203" width="10.6328125" style="118" hidden="1" customWidth="1"/>
    <col min="13204" max="13204" width="6.6328125" style="118" hidden="1" customWidth="1"/>
    <col min="13205" max="13205" width="10.6328125" style="118" hidden="1" customWidth="1"/>
    <col min="13206" max="13207" width="6.6328125" style="118" hidden="1" customWidth="1"/>
    <col min="13208" max="13208" width="10.6328125" style="118" hidden="1" customWidth="1"/>
    <col min="13209" max="13210" width="6.6328125" style="118" hidden="1" customWidth="1"/>
    <col min="13211" max="13211" width="10.6328125" style="118" hidden="1" customWidth="1"/>
    <col min="13212" max="13212" width="6.6328125" style="118" hidden="1" customWidth="1"/>
    <col min="13213" max="13239" width="10.6328125" style="118" hidden="1" customWidth="1"/>
    <col min="13240" max="13240" width="6.6328125" style="118" hidden="1" customWidth="1"/>
    <col min="13241" max="13241" width="10.6328125" style="118" hidden="1" customWidth="1"/>
    <col min="13242" max="13243" width="6.6328125" style="118" hidden="1" customWidth="1"/>
    <col min="13244" max="13244" width="10.6328125" style="118" hidden="1" customWidth="1"/>
    <col min="13245" max="13246" width="6.6328125" style="118" hidden="1" customWidth="1"/>
    <col min="13247" max="13247" width="10.6328125" style="118" hidden="1" customWidth="1"/>
    <col min="13248" max="13248" width="6.6328125" style="118" hidden="1" customWidth="1"/>
    <col min="13249" max="13275" width="10.6328125" style="118" hidden="1" customWidth="1"/>
    <col min="13276" max="13276" width="6.6328125" style="118" hidden="1" customWidth="1"/>
    <col min="13277" max="13277" width="10.6328125" style="118" hidden="1" customWidth="1"/>
    <col min="13278" max="13279" width="6.6328125" style="118" hidden="1" customWidth="1"/>
    <col min="13280" max="13280" width="10.6328125" style="118" hidden="1" customWidth="1"/>
    <col min="13281" max="13282" width="6.6328125" style="118" hidden="1" customWidth="1"/>
    <col min="13283" max="13283" width="10.6328125" style="118" hidden="1" customWidth="1"/>
    <col min="13284" max="13284" width="6.6328125" style="118" hidden="1" customWidth="1"/>
    <col min="13285" max="13311" width="10.6328125" style="118" hidden="1" customWidth="1"/>
    <col min="13312" max="13312" width="6.6328125" style="118" hidden="1" customWidth="1"/>
    <col min="13313" max="13313" width="10.6328125" style="118" hidden="1" customWidth="1"/>
    <col min="13314" max="13315" width="6.6328125" style="118" hidden="1" customWidth="1"/>
    <col min="13316" max="13316" width="10.6328125" style="118" hidden="1" customWidth="1"/>
    <col min="13317" max="13318" width="6.6328125" style="118" hidden="1" customWidth="1"/>
    <col min="13319" max="13319" width="10.6328125" style="118" hidden="1" customWidth="1"/>
    <col min="13320" max="13320" width="6.6328125" style="118" hidden="1" customWidth="1"/>
    <col min="13321" max="13347" width="10.6328125" style="118" hidden="1" customWidth="1"/>
    <col min="13348" max="13348" width="6.6328125" style="118" hidden="1" customWidth="1"/>
    <col min="13349" max="13349" width="10.6328125" style="118" hidden="1" customWidth="1"/>
    <col min="13350" max="13351" width="6.6328125" style="118" hidden="1" customWidth="1"/>
    <col min="13352" max="13352" width="10.6328125" style="118" hidden="1" customWidth="1"/>
    <col min="13353" max="13354" width="6.6328125" style="118" hidden="1" customWidth="1"/>
    <col min="13355" max="13355" width="10.6328125" style="118" hidden="1" customWidth="1"/>
    <col min="13356" max="13356" width="6.6328125" style="118" hidden="1" customWidth="1"/>
    <col min="13357" max="13383" width="10.6328125" style="118" hidden="1" customWidth="1"/>
    <col min="13384" max="13384" width="6.6328125" style="118" hidden="1" customWidth="1"/>
    <col min="13385" max="13385" width="10.6328125" style="118" hidden="1" customWidth="1"/>
    <col min="13386" max="13387" width="6.6328125" style="118" hidden="1" customWidth="1"/>
    <col min="13388" max="13388" width="10.6328125" style="118" hidden="1" customWidth="1"/>
    <col min="13389" max="13390" width="6.6328125" style="118" hidden="1" customWidth="1"/>
    <col min="13391" max="13391" width="10.6328125" style="118" hidden="1" customWidth="1"/>
    <col min="13392" max="13392" width="6.6328125" style="118" hidden="1" customWidth="1"/>
    <col min="13393" max="13419" width="10.6328125" style="118" hidden="1" customWidth="1"/>
    <col min="13420" max="13420" width="6.6328125" style="118" hidden="1" customWidth="1"/>
    <col min="13421" max="13421" width="10.6328125" style="118" hidden="1" customWidth="1"/>
    <col min="13422" max="13423" width="6.6328125" style="118" hidden="1" customWidth="1"/>
    <col min="13424" max="13424" width="10.6328125" style="118" hidden="1" customWidth="1"/>
    <col min="13425" max="13426" width="6.6328125" style="118" hidden="1" customWidth="1"/>
    <col min="13427" max="13427" width="10.6328125" style="118" hidden="1" customWidth="1"/>
    <col min="13428" max="13428" width="6.6328125" style="118" hidden="1" customWidth="1"/>
    <col min="13429" max="13455" width="10.6328125" style="118" hidden="1" customWidth="1"/>
    <col min="13456" max="13456" width="6.6328125" style="118" hidden="1" customWidth="1"/>
    <col min="13457" max="13457" width="10.6328125" style="118" hidden="1" customWidth="1"/>
    <col min="13458" max="13459" width="6.6328125" style="118" hidden="1" customWidth="1"/>
    <col min="13460" max="13460" width="10.6328125" style="118" hidden="1" customWidth="1"/>
    <col min="13461" max="13462" width="6.6328125" style="118" hidden="1" customWidth="1"/>
    <col min="13463" max="13463" width="10.6328125" style="118" hidden="1" customWidth="1"/>
    <col min="13464" max="13464" width="6.6328125" style="118" hidden="1" customWidth="1"/>
    <col min="13465" max="13491" width="10.6328125" style="118" hidden="1" customWidth="1"/>
    <col min="13492" max="13492" width="6.6328125" style="118" hidden="1" customWidth="1"/>
    <col min="13493" max="13493" width="10.6328125" style="118" hidden="1" customWidth="1"/>
    <col min="13494" max="13495" width="6.6328125" style="118" hidden="1" customWidth="1"/>
    <col min="13496" max="13496" width="10.6328125" style="118" hidden="1" customWidth="1"/>
    <col min="13497" max="13498" width="6.6328125" style="118" hidden="1" customWidth="1"/>
    <col min="13499" max="13499" width="10.6328125" style="118" hidden="1" customWidth="1"/>
    <col min="13500" max="13500" width="6.6328125" style="118" hidden="1" customWidth="1"/>
    <col min="13501" max="13527" width="10.6328125" style="118" hidden="1" customWidth="1"/>
    <col min="13528" max="13528" width="6.6328125" style="118" hidden="1" customWidth="1"/>
    <col min="13529" max="13529" width="10.6328125" style="118" hidden="1" customWidth="1"/>
    <col min="13530" max="13531" width="6.6328125" style="118" hidden="1" customWidth="1"/>
    <col min="13532" max="13532" width="10.6328125" style="118" hidden="1" customWidth="1"/>
    <col min="13533" max="13534" width="6.6328125" style="118" hidden="1" customWidth="1"/>
    <col min="13535" max="13535" width="10.6328125" style="118" hidden="1" customWidth="1"/>
    <col min="13536" max="13536" width="6.6328125" style="118" hidden="1" customWidth="1"/>
    <col min="13537" max="13563" width="10.6328125" style="118" hidden="1" customWidth="1"/>
    <col min="13564" max="13564" width="6.6328125" style="118" hidden="1" customWidth="1"/>
    <col min="13565" max="13565" width="10.6328125" style="118" hidden="1" customWidth="1"/>
    <col min="13566" max="13567" width="6.6328125" style="118" hidden="1" customWidth="1"/>
    <col min="13568" max="13568" width="10.6328125" style="118" hidden="1" customWidth="1"/>
    <col min="13569" max="13570" width="6.6328125" style="118" hidden="1" customWidth="1"/>
    <col min="13571" max="13571" width="10.6328125" style="118" hidden="1" customWidth="1"/>
    <col min="13572" max="13572" width="6.6328125" style="118" hidden="1" customWidth="1"/>
    <col min="13573" max="13599" width="10.6328125" style="118" hidden="1" customWidth="1"/>
    <col min="13600" max="13600" width="6.6328125" style="118" hidden="1" customWidth="1"/>
    <col min="13601" max="13601" width="10.6328125" style="118" hidden="1" customWidth="1"/>
    <col min="13602" max="13603" width="6.6328125" style="118" hidden="1" customWidth="1"/>
    <col min="13604" max="13604" width="10.6328125" style="118" hidden="1" customWidth="1"/>
    <col min="13605" max="13606" width="6.6328125" style="118" hidden="1" customWidth="1"/>
    <col min="13607" max="13607" width="10.6328125" style="118" hidden="1" customWidth="1"/>
    <col min="13608" max="13608" width="6.6328125" style="118" hidden="1" customWidth="1"/>
    <col min="13609" max="13635" width="10.6328125" style="118" hidden="1" customWidth="1"/>
    <col min="13636" max="13636" width="6.6328125" style="118" hidden="1" customWidth="1"/>
    <col min="13637" max="13637" width="10.6328125" style="118" hidden="1" customWidth="1"/>
    <col min="13638" max="13639" width="6.6328125" style="118" hidden="1" customWidth="1"/>
    <col min="13640" max="13640" width="10.6328125" style="118" hidden="1" customWidth="1"/>
    <col min="13641" max="13642" width="6.6328125" style="118" hidden="1" customWidth="1"/>
    <col min="13643" max="13643" width="10.6328125" style="118" hidden="1" customWidth="1"/>
    <col min="13644" max="13644" width="6.6328125" style="118" hidden="1" customWidth="1"/>
    <col min="13645" max="13671" width="10.6328125" style="118" hidden="1" customWidth="1"/>
    <col min="13672" max="13672" width="6.6328125" style="118" hidden="1" customWidth="1"/>
    <col min="13673" max="13673" width="10.6328125" style="118" hidden="1" customWidth="1"/>
    <col min="13674" max="13675" width="6.6328125" style="118" hidden="1" customWidth="1"/>
    <col min="13676" max="13676" width="10.6328125" style="118" hidden="1" customWidth="1"/>
    <col min="13677" max="13678" width="6.6328125" style="118" hidden="1" customWidth="1"/>
    <col min="13679" max="13679" width="10.6328125" style="118" hidden="1" customWidth="1"/>
    <col min="13680" max="13680" width="6.6328125" style="118" hidden="1" customWidth="1"/>
    <col min="13681" max="13707" width="10.6328125" style="118" hidden="1" customWidth="1"/>
    <col min="13708" max="13708" width="6.6328125" style="118" hidden="1" customWidth="1"/>
    <col min="13709" max="13709" width="10.6328125" style="118" hidden="1" customWidth="1"/>
    <col min="13710" max="13711" width="6.6328125" style="118" hidden="1" customWidth="1"/>
    <col min="13712" max="13712" width="10.6328125" style="118" hidden="1" customWidth="1"/>
    <col min="13713" max="13714" width="6.6328125" style="118" hidden="1" customWidth="1"/>
    <col min="13715" max="13715" width="10.6328125" style="118" hidden="1" customWidth="1"/>
    <col min="13716" max="13716" width="6.6328125" style="118" hidden="1" customWidth="1"/>
    <col min="13717" max="13743" width="10.6328125" style="118" hidden="1" customWidth="1"/>
    <col min="13744" max="13744" width="6.6328125" style="118" hidden="1" customWidth="1"/>
    <col min="13745" max="13745" width="10.6328125" style="118" hidden="1" customWidth="1"/>
    <col min="13746" max="13747" width="6.6328125" style="118" hidden="1" customWidth="1"/>
    <col min="13748" max="13748" width="10.6328125" style="118" hidden="1" customWidth="1"/>
    <col min="13749" max="13750" width="6.6328125" style="118" hidden="1" customWidth="1"/>
    <col min="13751" max="13751" width="10.6328125" style="118" hidden="1" customWidth="1"/>
    <col min="13752" max="13752" width="6.6328125" style="118" hidden="1" customWidth="1"/>
    <col min="13753" max="13779" width="10.6328125" style="118" hidden="1" customWidth="1"/>
    <col min="13780" max="13780" width="6.6328125" style="118" hidden="1" customWidth="1"/>
    <col min="13781" max="13781" width="10.6328125" style="118" hidden="1" customWidth="1"/>
    <col min="13782" max="13783" width="6.6328125" style="118" hidden="1" customWidth="1"/>
    <col min="13784" max="13784" width="10.6328125" style="118" hidden="1" customWidth="1"/>
    <col min="13785" max="13786" width="6.6328125" style="118" hidden="1" customWidth="1"/>
    <col min="13787" max="13787" width="10.6328125" style="118" hidden="1" customWidth="1"/>
    <col min="13788" max="13788" width="6.6328125" style="118" hidden="1" customWidth="1"/>
    <col min="13789" max="13815" width="10.6328125" style="118" hidden="1" customWidth="1"/>
    <col min="13816" max="13816" width="6.6328125" style="118" hidden="1" customWidth="1"/>
    <col min="13817" max="13817" width="10.6328125" style="118" hidden="1" customWidth="1"/>
    <col min="13818" max="13819" width="6.6328125" style="118" hidden="1" customWidth="1"/>
    <col min="13820" max="13820" width="10.6328125" style="118" hidden="1" customWidth="1"/>
    <col min="13821" max="13822" width="6.6328125" style="118" hidden="1" customWidth="1"/>
    <col min="13823" max="13823" width="10.6328125" style="118" hidden="1" customWidth="1"/>
    <col min="13824" max="13824" width="6.6328125" style="118" hidden="1" customWidth="1"/>
    <col min="13825" max="13851" width="10.6328125" style="118" hidden="1" customWidth="1"/>
    <col min="13852" max="13852" width="6.6328125" style="118" hidden="1" customWidth="1"/>
    <col min="13853" max="13853" width="10.6328125" style="118" hidden="1" customWidth="1"/>
    <col min="13854" max="13855" width="6.6328125" style="118" hidden="1" customWidth="1"/>
    <col min="13856" max="13856" width="10.6328125" style="118" hidden="1" customWidth="1"/>
    <col min="13857" max="13858" width="6.6328125" style="118" hidden="1" customWidth="1"/>
    <col min="13859" max="13859" width="10.6328125" style="118" hidden="1" customWidth="1"/>
    <col min="13860" max="13860" width="6.6328125" style="118" hidden="1" customWidth="1"/>
    <col min="13861" max="13887" width="10.6328125" style="118" hidden="1" customWidth="1"/>
    <col min="13888" max="13888" width="6.6328125" style="118" hidden="1" customWidth="1"/>
    <col min="13889" max="13889" width="10.6328125" style="118" hidden="1" customWidth="1"/>
    <col min="13890" max="13891" width="6.6328125" style="118" hidden="1" customWidth="1"/>
    <col min="13892" max="13892" width="10.6328125" style="118" hidden="1" customWidth="1"/>
    <col min="13893" max="13894" width="6.6328125" style="118" hidden="1" customWidth="1"/>
    <col min="13895" max="13895" width="10.6328125" style="118" hidden="1" customWidth="1"/>
    <col min="13896" max="13896" width="6.6328125" style="118" hidden="1" customWidth="1"/>
    <col min="13897" max="13923" width="10.6328125" style="118" hidden="1" customWidth="1"/>
    <col min="13924" max="13924" width="6.6328125" style="118" hidden="1" customWidth="1"/>
    <col min="13925" max="13925" width="10.6328125" style="118" hidden="1" customWidth="1"/>
    <col min="13926" max="13927" width="6.6328125" style="118" hidden="1" customWidth="1"/>
    <col min="13928" max="13928" width="10.6328125" style="118" hidden="1" customWidth="1"/>
    <col min="13929" max="13930" width="6.6328125" style="118" hidden="1" customWidth="1"/>
    <col min="13931" max="13931" width="10.6328125" style="118" hidden="1" customWidth="1"/>
    <col min="13932" max="13932" width="6.6328125" style="118" hidden="1" customWidth="1"/>
    <col min="13933" max="13959" width="10.6328125" style="118" hidden="1" customWidth="1"/>
    <col min="13960" max="13960" width="6.6328125" style="118" hidden="1" customWidth="1"/>
    <col min="13961" max="13961" width="10.6328125" style="118" hidden="1" customWidth="1"/>
    <col min="13962" max="13963" width="6.6328125" style="118" hidden="1" customWidth="1"/>
    <col min="13964" max="13964" width="10.6328125" style="118" hidden="1" customWidth="1"/>
    <col min="13965" max="13966" width="6.6328125" style="118" hidden="1" customWidth="1"/>
    <col min="13967" max="13967" width="10.6328125" style="118" hidden="1" customWidth="1"/>
    <col min="13968" max="13968" width="6.6328125" style="118" hidden="1" customWidth="1"/>
    <col min="13969" max="13995" width="10.6328125" style="118" hidden="1" customWidth="1"/>
    <col min="13996" max="13996" width="6.6328125" style="118" hidden="1" customWidth="1"/>
    <col min="13997" max="13997" width="10.6328125" style="118" hidden="1" customWidth="1"/>
    <col min="13998" max="13999" width="6.6328125" style="118" hidden="1" customWidth="1"/>
    <col min="14000" max="14000" width="10.6328125" style="118" hidden="1" customWidth="1"/>
    <col min="14001" max="14002" width="6.6328125" style="118" hidden="1" customWidth="1"/>
    <col min="14003" max="14003" width="10.6328125" style="118" hidden="1" customWidth="1"/>
    <col min="14004" max="14004" width="6.6328125" style="118" hidden="1" customWidth="1"/>
    <col min="14005" max="14031" width="10.6328125" style="118" hidden="1" customWidth="1"/>
    <col min="14032" max="14032" width="6.6328125" style="118" hidden="1" customWidth="1"/>
    <col min="14033" max="14033" width="10.6328125" style="118" hidden="1" customWidth="1"/>
    <col min="14034" max="14035" width="6.6328125" style="118" hidden="1" customWidth="1"/>
    <col min="14036" max="14036" width="10.6328125" style="118" hidden="1" customWidth="1"/>
    <col min="14037" max="14038" width="6.6328125" style="118" hidden="1" customWidth="1"/>
    <col min="14039" max="14039" width="10.6328125" style="118" hidden="1" customWidth="1"/>
    <col min="14040" max="14040" width="6.6328125" style="118" hidden="1" customWidth="1"/>
    <col min="14041" max="14067" width="10.6328125" style="118" hidden="1" customWidth="1"/>
    <col min="14068" max="14068" width="6.6328125" style="118" hidden="1" customWidth="1"/>
    <col min="14069" max="14069" width="10.6328125" style="118" hidden="1" customWidth="1"/>
    <col min="14070" max="14071" width="6.6328125" style="118" hidden="1" customWidth="1"/>
    <col min="14072" max="14072" width="10.6328125" style="118" hidden="1" customWidth="1"/>
    <col min="14073" max="14074" width="6.6328125" style="118" hidden="1" customWidth="1"/>
    <col min="14075" max="14075" width="10.6328125" style="118" hidden="1" customWidth="1"/>
    <col min="14076" max="14076" width="6.6328125" style="118" hidden="1" customWidth="1"/>
    <col min="14077" max="14103" width="10.6328125" style="118" hidden="1" customWidth="1"/>
    <col min="14104" max="14104" width="6.6328125" style="118" hidden="1" customWidth="1"/>
    <col min="14105" max="14105" width="10.6328125" style="118" hidden="1" customWidth="1"/>
    <col min="14106" max="14107" width="6.6328125" style="118" hidden="1" customWidth="1"/>
    <col min="14108" max="14108" width="10.6328125" style="118" hidden="1" customWidth="1"/>
    <col min="14109" max="14110" width="6.6328125" style="118" hidden="1" customWidth="1"/>
    <col min="14111" max="14111" width="10.6328125" style="118" hidden="1" customWidth="1"/>
    <col min="14112" max="14112" width="6.6328125" style="118" hidden="1" customWidth="1"/>
    <col min="14113" max="14139" width="10.6328125" style="118" hidden="1" customWidth="1"/>
    <col min="14140" max="14140" width="6.6328125" style="118" hidden="1" customWidth="1"/>
    <col min="14141" max="14141" width="10.6328125" style="118" hidden="1" customWidth="1"/>
    <col min="14142" max="14143" width="6.6328125" style="118" hidden="1" customWidth="1"/>
    <col min="14144" max="14144" width="10.6328125" style="118" hidden="1" customWidth="1"/>
    <col min="14145" max="14146" width="6.6328125" style="118" hidden="1" customWidth="1"/>
    <col min="14147" max="14147" width="10.6328125" style="118" hidden="1" customWidth="1"/>
    <col min="14148" max="14148" width="6.6328125" style="118" hidden="1" customWidth="1"/>
    <col min="14149" max="14175" width="10.6328125" style="118" hidden="1" customWidth="1"/>
    <col min="14176" max="14176" width="6.6328125" style="118" hidden="1" customWidth="1"/>
    <col min="14177" max="14177" width="10.6328125" style="118" hidden="1" customWidth="1"/>
    <col min="14178" max="14179" width="6.6328125" style="118" hidden="1" customWidth="1"/>
    <col min="14180" max="14180" width="10.6328125" style="118" hidden="1" customWidth="1"/>
    <col min="14181" max="14182" width="6.6328125" style="118" hidden="1" customWidth="1"/>
    <col min="14183" max="14183" width="10.6328125" style="118" hidden="1" customWidth="1"/>
    <col min="14184" max="14184" width="6.6328125" style="118" hidden="1" customWidth="1"/>
    <col min="14185" max="14211" width="10.6328125" style="118" hidden="1" customWidth="1"/>
    <col min="14212" max="14212" width="6.6328125" style="118" hidden="1" customWidth="1"/>
    <col min="14213" max="14213" width="10.6328125" style="118" hidden="1" customWidth="1"/>
    <col min="14214" max="14215" width="6.6328125" style="118" hidden="1" customWidth="1"/>
    <col min="14216" max="14216" width="10.6328125" style="118" hidden="1" customWidth="1"/>
    <col min="14217" max="14218" width="6.6328125" style="118" hidden="1" customWidth="1"/>
    <col min="14219" max="14219" width="10.6328125" style="118" hidden="1" customWidth="1"/>
    <col min="14220" max="14220" width="6.6328125" style="118" hidden="1" customWidth="1"/>
    <col min="14221" max="14247" width="10.6328125" style="118" hidden="1" customWidth="1"/>
    <col min="14248" max="14248" width="6.6328125" style="118" hidden="1" customWidth="1"/>
    <col min="14249" max="14249" width="10.6328125" style="118" hidden="1" customWidth="1"/>
    <col min="14250" max="14251" width="6.6328125" style="118" hidden="1" customWidth="1"/>
    <col min="14252" max="14252" width="10.6328125" style="118" hidden="1" customWidth="1"/>
    <col min="14253" max="14254" width="6.6328125" style="118" hidden="1" customWidth="1"/>
    <col min="14255" max="14255" width="10.6328125" style="118" hidden="1" customWidth="1"/>
    <col min="14256" max="14256" width="6.6328125" style="118" hidden="1" customWidth="1"/>
    <col min="14257" max="14283" width="10.6328125" style="118" hidden="1" customWidth="1"/>
    <col min="14284" max="14284" width="6.6328125" style="118" hidden="1" customWidth="1"/>
    <col min="14285" max="14285" width="10.6328125" style="118" hidden="1" customWidth="1"/>
    <col min="14286" max="14287" width="6.6328125" style="118" hidden="1" customWidth="1"/>
    <col min="14288" max="14288" width="10.6328125" style="118" hidden="1" customWidth="1"/>
    <col min="14289" max="14290" width="6.6328125" style="118" hidden="1" customWidth="1"/>
    <col min="14291" max="14291" width="10.6328125" style="118" hidden="1" customWidth="1"/>
    <col min="14292" max="14292" width="6.6328125" style="118" hidden="1" customWidth="1"/>
    <col min="14293" max="14319" width="10.6328125" style="118" hidden="1" customWidth="1"/>
    <col min="14320" max="14320" width="6.6328125" style="118" hidden="1" customWidth="1"/>
    <col min="14321" max="14321" width="10.6328125" style="118" hidden="1" customWidth="1"/>
    <col min="14322" max="14323" width="6.6328125" style="118" hidden="1" customWidth="1"/>
    <col min="14324" max="14324" width="10.6328125" style="118" hidden="1" customWidth="1"/>
    <col min="14325" max="14326" width="6.6328125" style="118" hidden="1" customWidth="1"/>
    <col min="14327" max="14327" width="10.6328125" style="118" hidden="1" customWidth="1"/>
    <col min="14328" max="14328" width="6.6328125" style="118" hidden="1" customWidth="1"/>
    <col min="14329" max="14355" width="10.6328125" style="118" hidden="1" customWidth="1"/>
    <col min="14356" max="14356" width="6.6328125" style="118" hidden="1" customWidth="1"/>
    <col min="14357" max="14357" width="10.6328125" style="118" hidden="1" customWidth="1"/>
    <col min="14358" max="14359" width="6.6328125" style="118" hidden="1" customWidth="1"/>
    <col min="14360" max="14360" width="10.6328125" style="118" hidden="1" customWidth="1"/>
    <col min="14361" max="14362" width="6.6328125" style="118" hidden="1" customWidth="1"/>
    <col min="14363" max="14363" width="10.6328125" style="118" hidden="1" customWidth="1"/>
    <col min="14364" max="14364" width="6.6328125" style="118" hidden="1" customWidth="1"/>
    <col min="14365" max="14391" width="10.6328125" style="118" hidden="1" customWidth="1"/>
    <col min="14392" max="14392" width="6.6328125" style="118" hidden="1" customWidth="1"/>
    <col min="14393" max="14393" width="10.6328125" style="118" hidden="1" customWidth="1"/>
    <col min="14394" max="14395" width="6.6328125" style="118" hidden="1" customWidth="1"/>
    <col min="14396" max="14396" width="10.6328125" style="118" hidden="1" customWidth="1"/>
    <col min="14397" max="14398" width="6.6328125" style="118" hidden="1" customWidth="1"/>
    <col min="14399" max="14399" width="10.6328125" style="118" hidden="1" customWidth="1"/>
    <col min="14400" max="14400" width="6.6328125" style="118" hidden="1" customWidth="1"/>
    <col min="14401" max="14427" width="10.6328125" style="118" hidden="1" customWidth="1"/>
    <col min="14428" max="14428" width="6.6328125" style="118" hidden="1" customWidth="1"/>
    <col min="14429" max="14429" width="10.6328125" style="118" hidden="1" customWidth="1"/>
    <col min="14430" max="14431" width="6.6328125" style="118" hidden="1" customWidth="1"/>
    <col min="14432" max="14432" width="10.6328125" style="118" hidden="1" customWidth="1"/>
    <col min="14433" max="14434" width="6.6328125" style="118" hidden="1" customWidth="1"/>
    <col min="14435" max="14435" width="10.6328125" style="118" hidden="1" customWidth="1"/>
    <col min="14436" max="14436" width="6.6328125" style="118" hidden="1" customWidth="1"/>
    <col min="14437" max="14463" width="10.6328125" style="118" hidden="1" customWidth="1"/>
    <col min="14464" max="14464" width="6.6328125" style="118" hidden="1" customWidth="1"/>
    <col min="14465" max="14465" width="10.6328125" style="118" hidden="1" customWidth="1"/>
    <col min="14466" max="14467" width="6.6328125" style="118" hidden="1" customWidth="1"/>
    <col min="14468" max="14468" width="10.6328125" style="118" hidden="1" customWidth="1"/>
    <col min="14469" max="14470" width="6.6328125" style="118" hidden="1" customWidth="1"/>
    <col min="14471" max="14471" width="10.6328125" style="118" hidden="1" customWidth="1"/>
    <col min="14472" max="14472" width="6.6328125" style="118" hidden="1" customWidth="1"/>
    <col min="14473" max="14499" width="10.6328125" style="118" hidden="1" customWidth="1"/>
    <col min="14500" max="14500" width="6.6328125" style="118" hidden="1" customWidth="1"/>
    <col min="14501" max="14501" width="10.6328125" style="118" hidden="1" customWidth="1"/>
    <col min="14502" max="14503" width="6.6328125" style="118" hidden="1" customWidth="1"/>
    <col min="14504" max="14504" width="10.6328125" style="118" hidden="1" customWidth="1"/>
    <col min="14505" max="14506" width="6.6328125" style="118" hidden="1" customWidth="1"/>
    <col min="14507" max="14507" width="10.6328125" style="118" hidden="1" customWidth="1"/>
    <col min="14508" max="14508" width="6.6328125" style="118" hidden="1" customWidth="1"/>
    <col min="14509" max="14535" width="10.6328125" style="118" hidden="1" customWidth="1"/>
    <col min="14536" max="14536" width="6.6328125" style="118" hidden="1" customWidth="1"/>
    <col min="14537" max="14537" width="10.6328125" style="118" hidden="1" customWidth="1"/>
    <col min="14538" max="14539" width="6.6328125" style="118" hidden="1" customWidth="1"/>
    <col min="14540" max="14540" width="10.6328125" style="118" hidden="1" customWidth="1"/>
    <col min="14541" max="14542" width="6.6328125" style="118" hidden="1" customWidth="1"/>
    <col min="14543" max="14543" width="10.6328125" style="118" hidden="1" customWidth="1"/>
    <col min="14544" max="14544" width="6.6328125" style="118" hidden="1" customWidth="1"/>
    <col min="14545" max="14571" width="10.6328125" style="118" hidden="1" customWidth="1"/>
    <col min="14572" max="14572" width="6.6328125" style="118" hidden="1" customWidth="1"/>
    <col min="14573" max="14573" width="10.6328125" style="118" hidden="1" customWidth="1"/>
    <col min="14574" max="14575" width="6.6328125" style="118" hidden="1" customWidth="1"/>
    <col min="14576" max="14576" width="10.6328125" style="118" hidden="1" customWidth="1"/>
    <col min="14577" max="14578" width="6.6328125" style="118" hidden="1" customWidth="1"/>
    <col min="14579" max="14579" width="10.6328125" style="118" hidden="1" customWidth="1"/>
    <col min="14580" max="14580" width="6.6328125" style="118" hidden="1" customWidth="1"/>
    <col min="14581" max="14607" width="10.6328125" style="118" hidden="1" customWidth="1"/>
    <col min="14608" max="14608" width="6.6328125" style="118" hidden="1" customWidth="1"/>
    <col min="14609" max="14609" width="10.6328125" style="118" hidden="1" customWidth="1"/>
    <col min="14610" max="14611" width="6.6328125" style="118" hidden="1" customWidth="1"/>
    <col min="14612" max="14612" width="10.6328125" style="118" hidden="1" customWidth="1"/>
    <col min="14613" max="14614" width="6.6328125" style="118" hidden="1" customWidth="1"/>
    <col min="14615" max="14615" width="10.6328125" style="118" hidden="1" customWidth="1"/>
    <col min="14616" max="14616" width="6.6328125" style="118" hidden="1" customWidth="1"/>
    <col min="14617" max="14643" width="10.6328125" style="118" hidden="1" customWidth="1"/>
    <col min="14644" max="14644" width="6.6328125" style="118" hidden="1" customWidth="1"/>
    <col min="14645" max="14645" width="10.6328125" style="118" hidden="1" customWidth="1"/>
    <col min="14646" max="14647" width="6.6328125" style="118" hidden="1" customWidth="1"/>
    <col min="14648" max="14648" width="10.6328125" style="118" hidden="1" customWidth="1"/>
    <col min="14649" max="14650" width="6.6328125" style="118" hidden="1" customWidth="1"/>
    <col min="14651" max="14651" width="10.6328125" style="118" hidden="1" customWidth="1"/>
    <col min="14652" max="14652" width="6.6328125" style="118" hidden="1" customWidth="1"/>
    <col min="14653" max="14679" width="10.6328125" style="118" hidden="1" customWidth="1"/>
    <col min="14680" max="14680" width="6.6328125" style="118" hidden="1" customWidth="1"/>
    <col min="14681" max="14681" width="10.6328125" style="118" hidden="1" customWidth="1"/>
    <col min="14682" max="14683" width="6.6328125" style="118" hidden="1" customWidth="1"/>
    <col min="14684" max="14684" width="10.6328125" style="118" hidden="1" customWidth="1"/>
    <col min="14685" max="14686" width="6.6328125" style="118" hidden="1" customWidth="1"/>
    <col min="14687" max="14687" width="10.6328125" style="118" hidden="1" customWidth="1"/>
    <col min="14688" max="14688" width="6.6328125" style="118" hidden="1" customWidth="1"/>
    <col min="14689" max="14715" width="10.6328125" style="118" hidden="1" customWidth="1"/>
    <col min="14716" max="14716" width="6.6328125" style="118" hidden="1" customWidth="1"/>
    <col min="14717" max="14717" width="10.6328125" style="118" hidden="1" customWidth="1"/>
    <col min="14718" max="14719" width="6.6328125" style="118" hidden="1" customWidth="1"/>
    <col min="14720" max="14720" width="10.6328125" style="118" hidden="1" customWidth="1"/>
    <col min="14721" max="14722" width="6.6328125" style="118" hidden="1" customWidth="1"/>
    <col min="14723" max="14723" width="10.6328125" style="118" hidden="1" customWidth="1"/>
    <col min="14724" max="14724" width="6.6328125" style="118" hidden="1" customWidth="1"/>
    <col min="14725" max="14751" width="10.6328125" style="118" hidden="1" customWidth="1"/>
    <col min="14752" max="14752" width="6.6328125" style="118" hidden="1" customWidth="1"/>
    <col min="14753" max="14753" width="10.6328125" style="118" hidden="1" customWidth="1"/>
    <col min="14754" max="14755" width="6.6328125" style="118" hidden="1" customWidth="1"/>
    <col min="14756" max="14756" width="10.6328125" style="118" hidden="1" customWidth="1"/>
    <col min="14757" max="14758" width="6.6328125" style="118" hidden="1" customWidth="1"/>
    <col min="14759" max="14759" width="10.6328125" style="118" hidden="1" customWidth="1"/>
    <col min="14760" max="14760" width="6.6328125" style="118" hidden="1" customWidth="1"/>
    <col min="14761" max="14787" width="10.6328125" style="118" hidden="1" customWidth="1"/>
    <col min="14788" max="14788" width="6.6328125" style="118" hidden="1" customWidth="1"/>
    <col min="14789" max="14789" width="10.6328125" style="118" hidden="1" customWidth="1"/>
    <col min="14790" max="14791" width="6.6328125" style="118" hidden="1" customWidth="1"/>
    <col min="14792" max="14792" width="10.6328125" style="118" hidden="1" customWidth="1"/>
    <col min="14793" max="14794" width="6.6328125" style="118" hidden="1" customWidth="1"/>
    <col min="14795" max="14795" width="10.6328125" style="118" hidden="1" customWidth="1"/>
    <col min="14796" max="14796" width="6.6328125" style="118" hidden="1" customWidth="1"/>
    <col min="14797" max="14823" width="10.6328125" style="118" hidden="1" customWidth="1"/>
    <col min="14824" max="14824" width="6.6328125" style="118" hidden="1" customWidth="1"/>
    <col min="14825" max="14825" width="10.6328125" style="118" hidden="1" customWidth="1"/>
    <col min="14826" max="14827" width="6.6328125" style="118" hidden="1" customWidth="1"/>
    <col min="14828" max="14828" width="10.6328125" style="118" hidden="1" customWidth="1"/>
    <col min="14829" max="14830" width="6.6328125" style="118" hidden="1" customWidth="1"/>
    <col min="14831" max="14831" width="10.6328125" style="118" hidden="1" customWidth="1"/>
    <col min="14832" max="14832" width="6.6328125" style="118" hidden="1" customWidth="1"/>
    <col min="14833" max="14859" width="10.6328125" style="118" hidden="1" customWidth="1"/>
    <col min="14860" max="14860" width="6.6328125" style="118" hidden="1" customWidth="1"/>
    <col min="14861" max="14861" width="10.6328125" style="118" hidden="1" customWidth="1"/>
    <col min="14862" max="14863" width="6.6328125" style="118" hidden="1" customWidth="1"/>
    <col min="14864" max="14864" width="10.6328125" style="118" hidden="1" customWidth="1"/>
    <col min="14865" max="14866" width="6.6328125" style="118" hidden="1" customWidth="1"/>
    <col min="14867" max="14867" width="10.6328125" style="118" hidden="1" customWidth="1"/>
    <col min="14868" max="14868" width="6.6328125" style="118" hidden="1" customWidth="1"/>
    <col min="14869" max="14895" width="10.6328125" style="118" hidden="1" customWidth="1"/>
    <col min="14896" max="14896" width="6.6328125" style="118" hidden="1" customWidth="1"/>
    <col min="14897" max="14897" width="10.6328125" style="118" hidden="1" customWidth="1"/>
    <col min="14898" max="14899" width="6.6328125" style="118" hidden="1" customWidth="1"/>
    <col min="14900" max="14900" width="10.6328125" style="118" hidden="1" customWidth="1"/>
    <col min="14901" max="14902" width="6.6328125" style="118" hidden="1" customWidth="1"/>
    <col min="14903" max="14903" width="10.6328125" style="118" hidden="1" customWidth="1"/>
    <col min="14904" max="14904" width="6.6328125" style="118" hidden="1" customWidth="1"/>
    <col min="14905" max="14931" width="10.6328125" style="118" hidden="1" customWidth="1"/>
    <col min="14932" max="14932" width="6.6328125" style="118" hidden="1" customWidth="1"/>
    <col min="14933" max="14933" width="10.6328125" style="118" hidden="1" customWidth="1"/>
    <col min="14934" max="14935" width="6.6328125" style="118" hidden="1" customWidth="1"/>
    <col min="14936" max="14936" width="10.6328125" style="118" hidden="1" customWidth="1"/>
    <col min="14937" max="14938" width="6.6328125" style="118" hidden="1" customWidth="1"/>
    <col min="14939" max="14939" width="10.6328125" style="118" hidden="1" customWidth="1"/>
    <col min="14940" max="14940" width="6.6328125" style="118" hidden="1" customWidth="1"/>
    <col min="14941" max="14967" width="10.6328125" style="118" hidden="1" customWidth="1"/>
    <col min="14968" max="14968" width="6.6328125" style="118" hidden="1" customWidth="1"/>
    <col min="14969" max="14969" width="10.6328125" style="118" hidden="1" customWidth="1"/>
    <col min="14970" max="14971" width="6.6328125" style="118" hidden="1" customWidth="1"/>
    <col min="14972" max="14972" width="10.6328125" style="118" hidden="1" customWidth="1"/>
    <col min="14973" max="14974" width="6.6328125" style="118" hidden="1" customWidth="1"/>
    <col min="14975" max="14975" width="10.6328125" style="118" hidden="1" customWidth="1"/>
    <col min="14976" max="14976" width="6.6328125" style="118" hidden="1" customWidth="1"/>
    <col min="14977" max="15003" width="10.6328125" style="118" hidden="1" customWidth="1"/>
    <col min="15004" max="15004" width="6.6328125" style="118" hidden="1" customWidth="1"/>
    <col min="15005" max="15005" width="10.6328125" style="118" hidden="1" customWidth="1"/>
    <col min="15006" max="15007" width="6.6328125" style="118" hidden="1" customWidth="1"/>
    <col min="15008" max="15008" width="10.6328125" style="118" hidden="1" customWidth="1"/>
    <col min="15009" max="15010" width="6.6328125" style="118" hidden="1" customWidth="1"/>
    <col min="15011" max="15011" width="10.6328125" style="118" hidden="1" customWidth="1"/>
    <col min="15012" max="15012" width="6.6328125" style="118" hidden="1" customWidth="1"/>
    <col min="15013" max="15039" width="10.6328125" style="118" hidden="1" customWidth="1"/>
    <col min="15040" max="15040" width="6.6328125" style="118" hidden="1" customWidth="1"/>
    <col min="15041" max="15041" width="10.6328125" style="118" hidden="1" customWidth="1"/>
    <col min="15042" max="15043" width="6.6328125" style="118" hidden="1" customWidth="1"/>
    <col min="15044" max="15044" width="10.6328125" style="118" hidden="1" customWidth="1"/>
    <col min="15045" max="15046" width="6.6328125" style="118" hidden="1" customWidth="1"/>
    <col min="15047" max="15047" width="10.6328125" style="118" hidden="1" customWidth="1"/>
    <col min="15048" max="15048" width="6.6328125" style="118" hidden="1" customWidth="1"/>
    <col min="15049" max="15075" width="10.6328125" style="118" hidden="1" customWidth="1"/>
    <col min="15076" max="15076" width="6.6328125" style="118" hidden="1" customWidth="1"/>
    <col min="15077" max="15077" width="10.6328125" style="118" hidden="1" customWidth="1"/>
    <col min="15078" max="15079" width="6.6328125" style="118" hidden="1" customWidth="1"/>
    <col min="15080" max="15080" width="10.6328125" style="118" hidden="1" customWidth="1"/>
    <col min="15081" max="15082" width="6.6328125" style="118" hidden="1" customWidth="1"/>
    <col min="15083" max="15083" width="10.6328125" style="118" hidden="1" customWidth="1"/>
    <col min="15084" max="15084" width="6.6328125" style="118" hidden="1" customWidth="1"/>
    <col min="15085" max="15111" width="10.6328125" style="118" hidden="1" customWidth="1"/>
    <col min="15112" max="15112" width="6.6328125" style="118" hidden="1" customWidth="1"/>
    <col min="15113" max="15113" width="10.6328125" style="118" hidden="1" customWidth="1"/>
    <col min="15114" max="15115" width="6.6328125" style="118" hidden="1" customWidth="1"/>
    <col min="15116" max="15116" width="10.6328125" style="118" hidden="1" customWidth="1"/>
    <col min="15117" max="15118" width="6.6328125" style="118" hidden="1" customWidth="1"/>
    <col min="15119" max="15119" width="10.6328125" style="118" hidden="1" customWidth="1"/>
    <col min="15120" max="15120" width="6.6328125" style="118" hidden="1" customWidth="1"/>
    <col min="15121" max="15147" width="10.6328125" style="118" hidden="1" customWidth="1"/>
    <col min="15148" max="15148" width="6.6328125" style="118" hidden="1" customWidth="1"/>
    <col min="15149" max="15149" width="10.6328125" style="118" hidden="1" customWidth="1"/>
    <col min="15150" max="15151" width="6.6328125" style="118" hidden="1" customWidth="1"/>
    <col min="15152" max="15152" width="10.6328125" style="118" hidden="1" customWidth="1"/>
    <col min="15153" max="15154" width="6.6328125" style="118" hidden="1" customWidth="1"/>
    <col min="15155" max="15155" width="10.6328125" style="118" hidden="1" customWidth="1"/>
    <col min="15156" max="15156" width="6.6328125" style="118" hidden="1" customWidth="1"/>
    <col min="15157" max="15183" width="10.6328125" style="118" hidden="1" customWidth="1"/>
    <col min="15184" max="15184" width="6.6328125" style="118" hidden="1" customWidth="1"/>
    <col min="15185" max="15185" width="10.6328125" style="118" hidden="1" customWidth="1"/>
    <col min="15186" max="15187" width="6.6328125" style="118" hidden="1" customWidth="1"/>
    <col min="15188" max="15188" width="10.6328125" style="118" hidden="1" customWidth="1"/>
    <col min="15189" max="15190" width="6.6328125" style="118" hidden="1" customWidth="1"/>
    <col min="15191" max="15191" width="10.6328125" style="118" hidden="1" customWidth="1"/>
    <col min="15192" max="15192" width="6.6328125" style="118" hidden="1" customWidth="1"/>
    <col min="15193" max="15219" width="10.6328125" style="118" hidden="1" customWidth="1"/>
    <col min="15220" max="15220" width="6.6328125" style="118" hidden="1" customWidth="1"/>
    <col min="15221" max="15221" width="10.6328125" style="118" hidden="1" customWidth="1"/>
    <col min="15222" max="15223" width="6.6328125" style="118" hidden="1" customWidth="1"/>
    <col min="15224" max="15224" width="10.6328125" style="118" hidden="1" customWidth="1"/>
    <col min="15225" max="15226" width="6.6328125" style="118" hidden="1" customWidth="1"/>
    <col min="15227" max="15227" width="10.6328125" style="118" hidden="1" customWidth="1"/>
    <col min="15228" max="15228" width="6.6328125" style="118" hidden="1" customWidth="1"/>
    <col min="15229" max="15255" width="10.6328125" style="118" hidden="1" customWidth="1"/>
    <col min="15256" max="15256" width="6.6328125" style="118" hidden="1" customWidth="1"/>
    <col min="15257" max="15257" width="10.6328125" style="118" hidden="1" customWidth="1"/>
    <col min="15258" max="15259" width="6.6328125" style="118" hidden="1" customWidth="1"/>
    <col min="15260" max="15260" width="10.6328125" style="118" hidden="1" customWidth="1"/>
    <col min="15261" max="15262" width="6.6328125" style="118" hidden="1" customWidth="1"/>
    <col min="15263" max="15263" width="10.6328125" style="118" hidden="1" customWidth="1"/>
    <col min="15264" max="15264" width="6.6328125" style="118" hidden="1" customWidth="1"/>
    <col min="15265" max="15291" width="10.6328125" style="118" hidden="1" customWidth="1"/>
    <col min="15292" max="15292" width="6.6328125" style="118" hidden="1" customWidth="1"/>
    <col min="15293" max="15293" width="10.6328125" style="118" hidden="1" customWidth="1"/>
    <col min="15294" max="15295" width="6.6328125" style="118" hidden="1" customWidth="1"/>
    <col min="15296" max="15296" width="10.6328125" style="118" hidden="1" customWidth="1"/>
    <col min="15297" max="15298" width="6.6328125" style="118" hidden="1" customWidth="1"/>
    <col min="15299" max="15299" width="10.6328125" style="118" hidden="1" customWidth="1"/>
    <col min="15300" max="15300" width="6.6328125" style="118" hidden="1" customWidth="1"/>
    <col min="15301" max="15327" width="10.6328125" style="118" hidden="1" customWidth="1"/>
    <col min="15328" max="15328" width="6.6328125" style="118" hidden="1" customWidth="1"/>
    <col min="15329" max="15329" width="10.6328125" style="118" hidden="1" customWidth="1"/>
    <col min="15330" max="15331" width="6.6328125" style="118" hidden="1" customWidth="1"/>
    <col min="15332" max="15332" width="10.6328125" style="118" hidden="1" customWidth="1"/>
    <col min="15333" max="15334" width="6.6328125" style="118" hidden="1" customWidth="1"/>
    <col min="15335" max="15335" width="10.6328125" style="118" hidden="1" customWidth="1"/>
    <col min="15336" max="15336" width="6.6328125" style="118" hidden="1" customWidth="1"/>
    <col min="15337" max="15363" width="10.6328125" style="118" hidden="1" customWidth="1"/>
    <col min="15364" max="15364" width="6.6328125" style="118" hidden="1" customWidth="1"/>
    <col min="15365" max="15365" width="10.6328125" style="118" hidden="1" customWidth="1"/>
    <col min="15366" max="15367" width="6.6328125" style="118" hidden="1" customWidth="1"/>
    <col min="15368" max="15368" width="10.6328125" style="118" hidden="1" customWidth="1"/>
    <col min="15369" max="15370" width="6.6328125" style="118" hidden="1" customWidth="1"/>
    <col min="15371" max="15371" width="10.6328125" style="118" hidden="1" customWidth="1"/>
    <col min="15372" max="15372" width="6.6328125" style="118" hidden="1" customWidth="1"/>
    <col min="15373" max="15399" width="10.6328125" style="118" hidden="1" customWidth="1"/>
    <col min="15400" max="15400" width="6.6328125" style="118" hidden="1" customWidth="1"/>
    <col min="15401" max="15401" width="10.6328125" style="118" hidden="1" customWidth="1"/>
    <col min="15402" max="15403" width="6.6328125" style="118" hidden="1" customWidth="1"/>
    <col min="15404" max="15404" width="10.6328125" style="118" hidden="1" customWidth="1"/>
    <col min="15405" max="15406" width="6.6328125" style="118" hidden="1" customWidth="1"/>
    <col min="15407" max="15407" width="10.6328125" style="118" hidden="1" customWidth="1"/>
    <col min="15408" max="15408" width="6.6328125" style="118" hidden="1" customWidth="1"/>
    <col min="15409" max="15435" width="10.6328125" style="118" hidden="1" customWidth="1"/>
    <col min="15436" max="15436" width="6.6328125" style="118" hidden="1" customWidth="1"/>
    <col min="15437" max="15437" width="10.6328125" style="118" hidden="1" customWidth="1"/>
    <col min="15438" max="15439" width="6.6328125" style="118" hidden="1" customWidth="1"/>
    <col min="15440" max="15440" width="10.6328125" style="118" hidden="1" customWidth="1"/>
    <col min="15441" max="15442" width="6.6328125" style="118" hidden="1" customWidth="1"/>
    <col min="15443" max="15443" width="10.6328125" style="118" hidden="1" customWidth="1"/>
    <col min="15444" max="15444" width="6.6328125" style="118" hidden="1" customWidth="1"/>
    <col min="15445" max="15471" width="10.6328125" style="118" hidden="1" customWidth="1"/>
    <col min="15472" max="15472" width="6.6328125" style="118" hidden="1" customWidth="1"/>
    <col min="15473" max="15473" width="10.6328125" style="118" hidden="1" customWidth="1"/>
    <col min="15474" max="15475" width="6.6328125" style="118" hidden="1" customWidth="1"/>
    <col min="15476" max="15476" width="10.6328125" style="118" hidden="1" customWidth="1"/>
    <col min="15477" max="15478" width="6.6328125" style="118" hidden="1" customWidth="1"/>
    <col min="15479" max="15479" width="10.6328125" style="118" hidden="1" customWidth="1"/>
    <col min="15480" max="15480" width="6.6328125" style="118" hidden="1" customWidth="1"/>
    <col min="15481" max="15507" width="10.6328125" style="118" hidden="1" customWidth="1"/>
    <col min="15508" max="15508" width="6.6328125" style="118" hidden="1" customWidth="1"/>
    <col min="15509" max="15509" width="10.6328125" style="118" hidden="1" customWidth="1"/>
    <col min="15510" max="15511" width="6.6328125" style="118" hidden="1" customWidth="1"/>
    <col min="15512" max="15512" width="10.6328125" style="118" hidden="1" customWidth="1"/>
    <col min="15513" max="15514" width="6.6328125" style="118" hidden="1" customWidth="1"/>
    <col min="15515" max="15515" width="10.6328125" style="118" hidden="1" customWidth="1"/>
    <col min="15516" max="15516" width="6.6328125" style="118" hidden="1" customWidth="1"/>
    <col min="15517" max="15543" width="10.6328125" style="118" hidden="1" customWidth="1"/>
    <col min="15544" max="15544" width="6.6328125" style="118" hidden="1" customWidth="1"/>
    <col min="15545" max="15545" width="10.6328125" style="118" hidden="1" customWidth="1"/>
    <col min="15546" max="15547" width="6.6328125" style="118" hidden="1" customWidth="1"/>
    <col min="15548" max="15548" width="10.6328125" style="118" hidden="1" customWidth="1"/>
    <col min="15549" max="15550" width="6.6328125" style="118" hidden="1" customWidth="1"/>
    <col min="15551" max="15551" width="10.6328125" style="118" hidden="1" customWidth="1"/>
    <col min="15552" max="15552" width="6.6328125" style="118" hidden="1" customWidth="1"/>
    <col min="15553" max="15579" width="10.6328125" style="118" hidden="1" customWidth="1"/>
    <col min="15580" max="15580" width="6.6328125" style="118" hidden="1" customWidth="1"/>
    <col min="15581" max="15581" width="10.6328125" style="118" hidden="1" customWidth="1"/>
    <col min="15582" max="15583" width="6.6328125" style="118" hidden="1" customWidth="1"/>
    <col min="15584" max="15584" width="10.6328125" style="118" hidden="1" customWidth="1"/>
    <col min="15585" max="15586" width="6.6328125" style="118" hidden="1" customWidth="1"/>
    <col min="15587" max="15587" width="10.6328125" style="118" hidden="1" customWidth="1"/>
    <col min="15588" max="15588" width="6.6328125" style="118" hidden="1" customWidth="1"/>
    <col min="15589" max="15615" width="10.6328125" style="118" hidden="1" customWidth="1"/>
    <col min="15616" max="15616" width="6.6328125" style="118" hidden="1" customWidth="1"/>
    <col min="15617" max="15617" width="10.6328125" style="118" hidden="1" customWidth="1"/>
    <col min="15618" max="15619" width="6.6328125" style="118" hidden="1" customWidth="1"/>
    <col min="15620" max="15620" width="10.6328125" style="118" hidden="1" customWidth="1"/>
    <col min="15621" max="15622" width="6.6328125" style="118" hidden="1" customWidth="1"/>
    <col min="15623" max="15623" width="10.6328125" style="118" hidden="1" customWidth="1"/>
    <col min="15624" max="15624" width="6.6328125" style="118" hidden="1" customWidth="1"/>
    <col min="15625" max="15651" width="10.6328125" style="118" hidden="1" customWidth="1"/>
    <col min="15652" max="15652" width="6.6328125" style="118" hidden="1" customWidth="1"/>
    <col min="15653" max="15653" width="10.6328125" style="118" hidden="1" customWidth="1"/>
    <col min="15654" max="15655" width="6.6328125" style="118" hidden="1" customWidth="1"/>
    <col min="15656" max="15656" width="10.6328125" style="118" hidden="1" customWidth="1"/>
    <col min="15657" max="15658" width="6.6328125" style="118" hidden="1" customWidth="1"/>
    <col min="15659" max="15659" width="10.6328125" style="118" hidden="1" customWidth="1"/>
    <col min="15660" max="15660" width="6.6328125" style="118" hidden="1" customWidth="1"/>
    <col min="15661" max="15687" width="10.6328125" style="118" hidden="1" customWidth="1"/>
    <col min="15688" max="15688" width="6.6328125" style="118" hidden="1" customWidth="1"/>
    <col min="15689" max="15689" width="10.6328125" style="118" hidden="1" customWidth="1"/>
    <col min="15690" max="15691" width="6.6328125" style="118" hidden="1" customWidth="1"/>
    <col min="15692" max="15692" width="10.6328125" style="118" hidden="1" customWidth="1"/>
    <col min="15693" max="15694" width="6.6328125" style="118" hidden="1" customWidth="1"/>
    <col min="15695" max="15695" width="10.6328125" style="118" hidden="1" customWidth="1"/>
    <col min="15696" max="15696" width="6.6328125" style="118" hidden="1" customWidth="1"/>
    <col min="15697" max="15723" width="10.6328125" style="118" hidden="1" customWidth="1"/>
    <col min="15724" max="15724" width="6.6328125" style="118" hidden="1" customWidth="1"/>
    <col min="15725" max="15725" width="10.6328125" style="118" hidden="1" customWidth="1"/>
    <col min="15726" max="15727" width="6.6328125" style="118" hidden="1" customWidth="1"/>
    <col min="15728" max="15728" width="10.6328125" style="118" hidden="1" customWidth="1"/>
    <col min="15729" max="15730" width="6.6328125" style="118" hidden="1" customWidth="1"/>
    <col min="15731" max="15731" width="10.6328125" style="118" hidden="1" customWidth="1"/>
    <col min="15732" max="15732" width="6.6328125" style="118" hidden="1" customWidth="1"/>
    <col min="15733" max="15759" width="10.6328125" style="118" hidden="1" customWidth="1"/>
    <col min="15760" max="15760" width="6.6328125" style="118" hidden="1" customWidth="1"/>
    <col min="15761" max="15761" width="10.6328125" style="118" hidden="1" customWidth="1"/>
    <col min="15762" max="15763" width="6.6328125" style="118" hidden="1" customWidth="1"/>
    <col min="15764" max="15764" width="10.6328125" style="118" hidden="1" customWidth="1"/>
    <col min="15765" max="15766" width="6.6328125" style="118" hidden="1" customWidth="1"/>
    <col min="15767" max="15767" width="10.6328125" style="118" hidden="1" customWidth="1"/>
    <col min="15768" max="15768" width="6.6328125" style="118" hidden="1" customWidth="1"/>
    <col min="15769" max="15795" width="10.6328125" style="118" hidden="1" customWidth="1"/>
    <col min="15796" max="15796" width="6.6328125" style="118" hidden="1" customWidth="1"/>
    <col min="15797" max="15797" width="10.6328125" style="118" hidden="1" customWidth="1"/>
    <col min="15798" max="15799" width="6.6328125" style="118" hidden="1" customWidth="1"/>
    <col min="15800" max="15800" width="10.6328125" style="118" hidden="1" customWidth="1"/>
    <col min="15801" max="15802" width="6.6328125" style="118" hidden="1" customWidth="1"/>
    <col min="15803" max="15803" width="10.6328125" style="118" hidden="1" customWidth="1"/>
    <col min="15804" max="15804" width="6.6328125" style="118" hidden="1" customWidth="1"/>
    <col min="15805" max="15831" width="10.6328125" style="118" hidden="1" customWidth="1"/>
    <col min="15832" max="15832" width="6.6328125" style="118" hidden="1" customWidth="1"/>
    <col min="15833" max="15833" width="10.6328125" style="118" hidden="1" customWidth="1"/>
    <col min="15834" max="15835" width="6.6328125" style="118" hidden="1" customWidth="1"/>
    <col min="15836" max="15836" width="10.6328125" style="118" hidden="1" customWidth="1"/>
    <col min="15837" max="15838" width="6.6328125" style="118" hidden="1" customWidth="1"/>
    <col min="15839" max="15839" width="10.6328125" style="118" hidden="1" customWidth="1"/>
    <col min="15840" max="15840" width="6.6328125" style="118" hidden="1" customWidth="1"/>
    <col min="15841" max="15867" width="10.6328125" style="118" hidden="1" customWidth="1"/>
    <col min="15868" max="15868" width="6.6328125" style="118" hidden="1" customWidth="1"/>
    <col min="15869" max="15869" width="10.6328125" style="118" hidden="1" customWidth="1"/>
    <col min="15870" max="15871" width="6.6328125" style="118" hidden="1" customWidth="1"/>
    <col min="15872" max="15872" width="10.6328125" style="118" hidden="1" customWidth="1"/>
    <col min="15873" max="15874" width="6.6328125" style="118" hidden="1" customWidth="1"/>
    <col min="15875" max="15875" width="10.6328125" style="118" hidden="1" customWidth="1"/>
    <col min="15876" max="15876" width="6.6328125" style="118" hidden="1" customWidth="1"/>
    <col min="15877" max="15903" width="10.6328125" style="118" hidden="1" customWidth="1"/>
    <col min="15904" max="15904" width="6.6328125" style="118" hidden="1" customWidth="1"/>
    <col min="15905" max="15905" width="10.6328125" style="118" hidden="1" customWidth="1"/>
    <col min="15906" max="15907" width="6.6328125" style="118" hidden="1" customWidth="1"/>
    <col min="15908" max="15908" width="10.6328125" style="118" hidden="1" customWidth="1"/>
    <col min="15909" max="15910" width="6.6328125" style="118" hidden="1" customWidth="1"/>
    <col min="15911" max="15911" width="10.6328125" style="118" hidden="1" customWidth="1"/>
    <col min="15912" max="15912" width="6.6328125" style="118" hidden="1" customWidth="1"/>
    <col min="15913" max="15939" width="10.6328125" style="118" hidden="1" customWidth="1"/>
    <col min="15940" max="15940" width="6.6328125" style="118" hidden="1" customWidth="1"/>
    <col min="15941" max="15941" width="10.6328125" style="118" hidden="1" customWidth="1"/>
    <col min="15942" max="15943" width="6.6328125" style="118" hidden="1" customWidth="1"/>
    <col min="15944" max="15944" width="10.6328125" style="118" hidden="1" customWidth="1"/>
    <col min="15945" max="15946" width="6.6328125" style="118" hidden="1" customWidth="1"/>
    <col min="15947" max="15947" width="10.6328125" style="118" hidden="1" customWidth="1"/>
    <col min="15948" max="15948" width="6.6328125" style="118" hidden="1" customWidth="1"/>
    <col min="15949" max="15975" width="10.6328125" style="118" hidden="1" customWidth="1"/>
    <col min="15976" max="15976" width="6.6328125" style="118" hidden="1" customWidth="1"/>
    <col min="15977" max="15977" width="10.6328125" style="118" hidden="1" customWidth="1"/>
    <col min="15978" max="15979" width="6.6328125" style="118" hidden="1" customWidth="1"/>
    <col min="15980" max="15980" width="10.6328125" style="118" hidden="1" customWidth="1"/>
    <col min="15981" max="15982" width="6.6328125" style="118" hidden="1" customWidth="1"/>
    <col min="15983" max="15983" width="10.6328125" style="118" hidden="1" customWidth="1"/>
    <col min="15984" max="15984" width="6.6328125" style="118" hidden="1" customWidth="1"/>
    <col min="15985" max="16011" width="10.6328125" style="118" hidden="1" customWidth="1"/>
    <col min="16012" max="16012" width="6.6328125" style="118" hidden="1" customWidth="1"/>
    <col min="16013" max="16013" width="10.6328125" style="118" hidden="1" customWidth="1"/>
    <col min="16014" max="16015" width="6.6328125" style="118" hidden="1" customWidth="1"/>
    <col min="16016" max="16016" width="10.6328125" style="118" hidden="1" customWidth="1"/>
    <col min="16017" max="16018" width="6.6328125" style="118" hidden="1" customWidth="1"/>
    <col min="16019" max="16019" width="10.6328125" style="118" hidden="1" customWidth="1"/>
    <col min="16020" max="16020" width="6.6328125" style="118" hidden="1" customWidth="1"/>
    <col min="16021" max="16047" width="10.6328125" style="118" hidden="1" customWidth="1"/>
    <col min="16048" max="16048" width="6.6328125" style="118" hidden="1" customWidth="1"/>
    <col min="16049" max="16049" width="10.6328125" style="118" hidden="1" customWidth="1"/>
    <col min="16050" max="16051" width="6.6328125" style="118" hidden="1" customWidth="1"/>
    <col min="16052" max="16052" width="10.6328125" style="118" hidden="1" customWidth="1"/>
    <col min="16053" max="16054" width="6.6328125" style="118" hidden="1" customWidth="1"/>
    <col min="16055" max="16055" width="10.6328125" style="118" hidden="1" customWidth="1"/>
    <col min="16056" max="16056" width="6.6328125" style="118" hidden="1" customWidth="1"/>
    <col min="16057" max="16083" width="10.6328125" style="118" hidden="1" customWidth="1"/>
    <col min="16084" max="16084" width="6.6328125" style="118" hidden="1" customWidth="1"/>
    <col min="16085" max="16085" width="10.6328125" style="118" hidden="1" customWidth="1"/>
    <col min="16086" max="16087" width="6.6328125" style="118" hidden="1" customWidth="1"/>
    <col min="16088" max="16088" width="10.6328125" style="118" hidden="1" customWidth="1"/>
    <col min="16089" max="16090" width="6.6328125" style="118" hidden="1" customWidth="1"/>
    <col min="16091" max="16091" width="10.6328125" style="118" hidden="1" customWidth="1"/>
    <col min="16092" max="16092" width="6.6328125" style="118" hidden="1" customWidth="1"/>
    <col min="16093" max="16119" width="10.6328125" style="118" hidden="1" customWidth="1"/>
    <col min="16120" max="16120" width="6.6328125" style="118" hidden="1" customWidth="1"/>
    <col min="16121" max="16121" width="10.6328125" style="118" hidden="1" customWidth="1"/>
    <col min="16122" max="16123" width="6.6328125" style="118" hidden="1" customWidth="1"/>
    <col min="16124" max="16124" width="10.6328125" style="118" hidden="1" customWidth="1"/>
    <col min="16125" max="16126" width="6.6328125" style="118" hidden="1" customWidth="1"/>
    <col min="16127" max="16127" width="10.6328125" style="118" hidden="1" customWidth="1"/>
    <col min="16128" max="16128" width="6.6328125" style="118" hidden="1" customWidth="1"/>
    <col min="16129" max="16155" width="10.6328125" style="118" hidden="1" customWidth="1"/>
    <col min="16156" max="16156" width="6.6328125" style="118" hidden="1" customWidth="1"/>
    <col min="16157" max="16157" width="10.6328125" style="118" hidden="1" customWidth="1"/>
    <col min="16158" max="16159" width="6.6328125" style="118" hidden="1" customWidth="1"/>
    <col min="16160" max="16160" width="10.6328125" style="118" hidden="1" customWidth="1"/>
    <col min="16161" max="16162" width="6.6328125" style="118" hidden="1" customWidth="1"/>
    <col min="16163" max="16163" width="10.6328125" style="118" hidden="1" customWidth="1"/>
    <col min="16164" max="16164" width="6.6328125" style="118" hidden="1" customWidth="1"/>
    <col min="16165" max="16191" width="10.6328125" style="118" hidden="1" customWidth="1"/>
    <col min="16192" max="16192" width="6.6328125" style="118" hidden="1" customWidth="1"/>
    <col min="16193" max="16193" width="10.6328125" style="118" hidden="1" customWidth="1"/>
    <col min="16194" max="16195" width="6.6328125" style="118" hidden="1" customWidth="1"/>
    <col min="16196" max="16196" width="10.6328125" style="118" hidden="1" customWidth="1"/>
    <col min="16197" max="16198" width="6.6328125" style="118" hidden="1" customWidth="1"/>
    <col min="16199" max="16199" width="10.6328125" style="118" hidden="1" customWidth="1"/>
    <col min="16200" max="16200" width="6.6328125" style="118" hidden="1" customWidth="1"/>
    <col min="16201" max="16227" width="10.6328125" style="118" hidden="1" customWidth="1"/>
    <col min="16228" max="16228" width="6.6328125" style="118" hidden="1" customWidth="1"/>
    <col min="16229" max="16229" width="10.6328125" style="118" hidden="1" customWidth="1"/>
    <col min="16230" max="16231" width="6.6328125" style="118" hidden="1" customWidth="1"/>
    <col min="16232" max="16232" width="10.6328125" style="118" hidden="1" customWidth="1"/>
    <col min="16233" max="16234" width="6.6328125" style="118" hidden="1" customWidth="1"/>
    <col min="16235" max="16235" width="10.6328125" style="118" hidden="1" customWidth="1"/>
    <col min="16236" max="16236" width="6.6328125" style="118" hidden="1" customWidth="1"/>
    <col min="16237" max="16263" width="10.6328125" style="118" hidden="1" customWidth="1"/>
    <col min="16264" max="16264" width="6.6328125" style="118" hidden="1" customWidth="1"/>
    <col min="16265" max="16265" width="10.6328125" style="118" hidden="1" customWidth="1"/>
    <col min="16266" max="16267" width="6.6328125" style="118" hidden="1" customWidth="1"/>
    <col min="16268" max="16268" width="10.6328125" style="118" hidden="1" customWidth="1"/>
    <col min="16269" max="16270" width="6.6328125" style="118" hidden="1" customWidth="1"/>
    <col min="16271" max="16271" width="10.6328125" style="118" hidden="1" customWidth="1"/>
    <col min="16272" max="16272" width="6.6328125" style="118" hidden="1" customWidth="1"/>
    <col min="16273" max="16299" width="10.6328125" style="118" hidden="1" customWidth="1"/>
    <col min="16300" max="16300" width="6.6328125" style="118" hidden="1" customWidth="1"/>
    <col min="16301" max="16301" width="10.6328125" style="118" hidden="1" customWidth="1"/>
    <col min="16302" max="16303" width="6.6328125" style="118" hidden="1" customWidth="1"/>
    <col min="16304" max="16304" width="10.6328125" style="118" hidden="1" customWidth="1"/>
    <col min="16305" max="16306" width="6.6328125" style="118" hidden="1" customWidth="1"/>
    <col min="16307" max="16307" width="10.6328125" style="118" hidden="1" customWidth="1"/>
    <col min="16308" max="16308" width="6.6328125" style="118" hidden="1" customWidth="1"/>
    <col min="16309" max="16335" width="10.6328125" style="118" hidden="1" customWidth="1"/>
    <col min="16336" max="16336" width="6.6328125" style="118" hidden="1" customWidth="1"/>
    <col min="16337" max="16337" width="10.6328125" style="118" hidden="1" customWidth="1"/>
    <col min="16338" max="16339" width="6.6328125" style="118" hidden="1" customWidth="1"/>
    <col min="16340" max="16340" width="10.6328125" style="118" hidden="1" customWidth="1"/>
    <col min="16341" max="16342" width="6.6328125" style="118" hidden="1" customWidth="1"/>
    <col min="16343" max="16343" width="10.6328125" style="118" hidden="1" customWidth="1"/>
    <col min="16344" max="16344" width="6.6328125" style="118" hidden="1" customWidth="1"/>
    <col min="16345" max="16371" width="10.6328125" style="118" hidden="1" customWidth="1"/>
    <col min="16372" max="16372" width="6.6328125" style="118" hidden="1" customWidth="1"/>
    <col min="16373" max="16373" width="10.6328125" style="118" hidden="1" customWidth="1"/>
    <col min="16374" max="16375" width="6.6328125" style="118" hidden="1" customWidth="1"/>
    <col min="16376" max="16383" width="6.1796875" style="118" hidden="1" customWidth="1"/>
    <col min="16384" max="16384" width="6.1796875" style="118" hidden="1"/>
  </cols>
  <sheetData>
    <row r="1" spans="1:36" s="117" customFormat="1" ht="59.5" customHeight="1" x14ac:dyDescent="0.35">
      <c r="A1" s="191" t="s">
        <v>74</v>
      </c>
      <c r="B1" s="141" t="s">
        <v>1</v>
      </c>
      <c r="C1" s="142" t="s">
        <v>2</v>
      </c>
      <c r="D1" s="141" t="s">
        <v>3</v>
      </c>
      <c r="E1" s="143" t="s">
        <v>4</v>
      </c>
      <c r="F1" s="141" t="s">
        <v>5</v>
      </c>
      <c r="G1" s="141" t="s">
        <v>6</v>
      </c>
      <c r="H1" s="141" t="s">
        <v>7</v>
      </c>
      <c r="I1" s="141" t="s">
        <v>8</v>
      </c>
      <c r="J1" s="141" t="s">
        <v>68</v>
      </c>
      <c r="K1" s="141" t="s">
        <v>69</v>
      </c>
      <c r="L1" s="141" t="s">
        <v>70</v>
      </c>
      <c r="M1" s="141" t="s">
        <v>71</v>
      </c>
      <c r="N1" s="141" t="s">
        <v>10</v>
      </c>
      <c r="O1" s="141" t="s">
        <v>11</v>
      </c>
      <c r="P1" s="141" t="s">
        <v>775</v>
      </c>
      <c r="Q1" s="141" t="s">
        <v>776</v>
      </c>
      <c r="R1" s="141" t="s">
        <v>12</v>
      </c>
      <c r="S1" s="141" t="s">
        <v>13</v>
      </c>
      <c r="T1" s="141" t="s">
        <v>14</v>
      </c>
      <c r="U1" s="141" t="s">
        <v>15</v>
      </c>
      <c r="V1" s="141" t="s">
        <v>16</v>
      </c>
      <c r="W1" s="141" t="s">
        <v>17</v>
      </c>
      <c r="X1" s="141" t="s">
        <v>18</v>
      </c>
      <c r="Y1" s="141" t="s">
        <v>19</v>
      </c>
      <c r="Z1" s="141" t="s">
        <v>20</v>
      </c>
      <c r="AA1" s="141" t="s">
        <v>21</v>
      </c>
      <c r="AB1" s="141" t="s">
        <v>22</v>
      </c>
      <c r="AC1" s="141" t="s">
        <v>23</v>
      </c>
      <c r="AD1" s="141" t="s">
        <v>24</v>
      </c>
      <c r="AE1" s="141" t="s">
        <v>25</v>
      </c>
      <c r="AF1" s="141" t="s">
        <v>26</v>
      </c>
      <c r="AG1" s="141" t="s">
        <v>27</v>
      </c>
      <c r="AH1" s="263" t="s">
        <v>72</v>
      </c>
      <c r="AI1" s="192" t="s">
        <v>73</v>
      </c>
    </row>
    <row r="2" spans="1:36" s="210" customFormat="1" ht="12.5" customHeight="1" x14ac:dyDescent="0.35">
      <c r="A2" s="118">
        <v>518</v>
      </c>
      <c r="B2" s="118" t="s">
        <v>645</v>
      </c>
      <c r="C2" s="295" t="s">
        <v>646</v>
      </c>
      <c r="D2" s="195">
        <v>37989</v>
      </c>
      <c r="E2" s="118" t="s">
        <v>47</v>
      </c>
      <c r="F2" s="118" t="s">
        <v>33</v>
      </c>
      <c r="G2" s="220">
        <v>185.7</v>
      </c>
      <c r="H2" s="220">
        <v>79.8</v>
      </c>
      <c r="I2" s="118">
        <v>237</v>
      </c>
      <c r="J2" s="118">
        <v>323</v>
      </c>
      <c r="K2" s="118">
        <v>338</v>
      </c>
      <c r="L2" s="118">
        <v>333</v>
      </c>
      <c r="M2" s="118">
        <v>86</v>
      </c>
      <c r="N2" s="118">
        <v>101</v>
      </c>
      <c r="O2" s="118">
        <v>96</v>
      </c>
      <c r="P2" s="118">
        <f>tbl_data[[#This Row],[RunVJ_R]]+tbl_data[[#This Row],[RunVJ_L]]+tbl_data[[#This Row],[SVJ]]</f>
        <v>283</v>
      </c>
      <c r="Q2" s="338">
        <v>461</v>
      </c>
      <c r="R2" s="118">
        <v>1.046</v>
      </c>
      <c r="S2" s="118">
        <v>1.742</v>
      </c>
      <c r="T2" s="118">
        <v>2.9039999999999999</v>
      </c>
      <c r="U2" s="118">
        <v>1.0489999999999999</v>
      </c>
      <c r="V2" s="118">
        <v>1.7430000000000001</v>
      </c>
      <c r="W2" s="118">
        <v>2.8919999999999999</v>
      </c>
      <c r="X2" s="118">
        <v>1.101</v>
      </c>
      <c r="Y2" s="118">
        <v>1.7969999999999999</v>
      </c>
      <c r="Z2" s="118">
        <v>2.9369999999999998</v>
      </c>
      <c r="AA2" s="118">
        <v>1.046</v>
      </c>
      <c r="AB2" s="118">
        <v>1.742</v>
      </c>
      <c r="AC2" s="118">
        <v>2.8919999999999999</v>
      </c>
      <c r="AD2" s="118">
        <v>8.5890000000000004</v>
      </c>
      <c r="AE2" s="118">
        <v>8.5020000000000007</v>
      </c>
      <c r="AF2" s="118">
        <v>8.6609999999999996</v>
      </c>
      <c r="AG2" s="118">
        <v>8.5020000000000007</v>
      </c>
      <c r="AH2" s="220">
        <v>21.02</v>
      </c>
      <c r="AI2" s="294">
        <v>840</v>
      </c>
      <c r="AJ2"/>
    </row>
    <row r="3" spans="1:36" s="210" customFormat="1" ht="12.5" customHeight="1" x14ac:dyDescent="0.35">
      <c r="A3" s="207">
        <v>257</v>
      </c>
      <c r="B3" s="207" t="s">
        <v>407</v>
      </c>
      <c r="C3" s="119" t="s">
        <v>408</v>
      </c>
      <c r="D3" s="208">
        <v>39019</v>
      </c>
      <c r="E3" s="209" t="s">
        <v>46</v>
      </c>
      <c r="F3" s="210" t="s">
        <v>35</v>
      </c>
      <c r="G3" s="211">
        <v>172.8</v>
      </c>
      <c r="H3" s="211">
        <v>69.3</v>
      </c>
      <c r="I3" s="210">
        <v>224</v>
      </c>
      <c r="J3" s="210">
        <v>299</v>
      </c>
      <c r="K3" s="210">
        <v>320</v>
      </c>
      <c r="L3" s="210">
        <v>308</v>
      </c>
      <c r="M3" s="210">
        <v>75</v>
      </c>
      <c r="N3" s="210">
        <v>96</v>
      </c>
      <c r="O3" s="210">
        <v>84</v>
      </c>
      <c r="P3" s="118">
        <f>tbl_data[[#This Row],[RunVJ_R]]+tbl_data[[#This Row],[RunVJ_L]]+tbl_data[[#This Row],[SVJ]]</f>
        <v>255</v>
      </c>
      <c r="Q3" s="338">
        <v>460</v>
      </c>
      <c r="R3" s="212">
        <v>1.0900000000000001</v>
      </c>
      <c r="S3" s="212">
        <v>1.758</v>
      </c>
      <c r="T3" s="212">
        <v>2.9209999999999998</v>
      </c>
      <c r="U3" s="212">
        <v>0.97099999999999997</v>
      </c>
      <c r="V3" s="212">
        <v>1.702</v>
      </c>
      <c r="W3" s="212">
        <v>2.8570000000000002</v>
      </c>
      <c r="X3" s="212">
        <v>1.0580000000000001</v>
      </c>
      <c r="Y3" s="212">
        <v>1.724</v>
      </c>
      <c r="Z3" s="212">
        <v>2.871</v>
      </c>
      <c r="AA3" s="212">
        <v>0.97099999999999997</v>
      </c>
      <c r="AB3" s="212">
        <v>1.702</v>
      </c>
      <c r="AC3" s="212">
        <v>2.8570000000000002</v>
      </c>
      <c r="AD3" s="212">
        <v>8.0559999999999992</v>
      </c>
      <c r="AE3" s="212">
        <v>8.266</v>
      </c>
      <c r="AF3" s="212"/>
      <c r="AG3" s="212">
        <v>8.0559999999999992</v>
      </c>
      <c r="AH3" s="211">
        <v>20.04</v>
      </c>
      <c r="AI3" s="213">
        <v>600</v>
      </c>
      <c r="AJ3"/>
    </row>
    <row r="4" spans="1:36" s="210" customFormat="1" ht="12.5" customHeight="1" x14ac:dyDescent="0.35">
      <c r="A4" s="207">
        <v>32</v>
      </c>
      <c r="B4" s="207" t="s">
        <v>177</v>
      </c>
      <c r="C4" s="119" t="s">
        <v>178</v>
      </c>
      <c r="D4" s="208">
        <v>38953</v>
      </c>
      <c r="E4" s="209" t="s">
        <v>52</v>
      </c>
      <c r="F4" s="210" t="s">
        <v>33</v>
      </c>
      <c r="G4" s="211">
        <v>184.1</v>
      </c>
      <c r="H4" s="211">
        <v>76.7</v>
      </c>
      <c r="I4" s="210">
        <v>238</v>
      </c>
      <c r="J4" s="210">
        <v>314</v>
      </c>
      <c r="K4" s="210">
        <v>334</v>
      </c>
      <c r="L4" s="210">
        <v>319</v>
      </c>
      <c r="M4" s="210">
        <v>76</v>
      </c>
      <c r="N4" s="210">
        <v>96</v>
      </c>
      <c r="O4" s="210">
        <v>81</v>
      </c>
      <c r="P4" s="118">
        <f>tbl_data[[#This Row],[RunVJ_R]]+tbl_data[[#This Row],[RunVJ_L]]+tbl_data[[#This Row],[SVJ]]</f>
        <v>253</v>
      </c>
      <c r="Q4" s="334" t="s">
        <v>777</v>
      </c>
      <c r="R4" s="212">
        <v>1.056</v>
      </c>
      <c r="S4" s="212">
        <v>1.7390000000000001</v>
      </c>
      <c r="T4" s="212">
        <v>2.9350000000000001</v>
      </c>
      <c r="U4" s="212">
        <v>1.08</v>
      </c>
      <c r="V4" s="212">
        <v>1.7669999999999999</v>
      </c>
      <c r="W4" s="212">
        <v>2.9590000000000001</v>
      </c>
      <c r="X4" s="212">
        <v>1.0920000000000001</v>
      </c>
      <c r="Y4" s="212">
        <v>1.7689999999999999</v>
      </c>
      <c r="Z4" s="212">
        <v>2.94</v>
      </c>
      <c r="AA4" s="212">
        <v>1.056</v>
      </c>
      <c r="AB4" s="212">
        <v>1.7390000000000001</v>
      </c>
      <c r="AC4" s="212">
        <v>2.9350000000000001</v>
      </c>
      <c r="AD4" s="212">
        <v>8.5069999999999997</v>
      </c>
      <c r="AE4" s="212">
        <v>8.2940000000000005</v>
      </c>
      <c r="AF4" s="212">
        <v>8.5739999999999998</v>
      </c>
      <c r="AG4" s="212">
        <v>8.2940000000000005</v>
      </c>
      <c r="AH4" s="211">
        <v>20.03</v>
      </c>
      <c r="AI4" s="213">
        <v>560</v>
      </c>
      <c r="AJ4"/>
    </row>
    <row r="5" spans="1:36" s="210" customFormat="1" ht="12.5" customHeight="1" x14ac:dyDescent="0.35">
      <c r="A5" s="207">
        <v>269</v>
      </c>
      <c r="B5" s="207" t="s">
        <v>422</v>
      </c>
      <c r="C5" s="119" t="s">
        <v>423</v>
      </c>
      <c r="D5" s="208">
        <v>38571</v>
      </c>
      <c r="E5" s="209" t="s">
        <v>46</v>
      </c>
      <c r="F5" s="210" t="s">
        <v>29</v>
      </c>
      <c r="G5" s="211">
        <v>182.1</v>
      </c>
      <c r="H5" s="211">
        <v>66.2</v>
      </c>
      <c r="I5" s="210">
        <v>232</v>
      </c>
      <c r="J5" s="210">
        <v>314</v>
      </c>
      <c r="K5" s="210">
        <v>323</v>
      </c>
      <c r="L5" s="210">
        <v>310</v>
      </c>
      <c r="M5" s="210">
        <v>82</v>
      </c>
      <c r="N5" s="210">
        <v>91</v>
      </c>
      <c r="O5" s="210">
        <v>78</v>
      </c>
      <c r="P5" s="118">
        <f>tbl_data[[#This Row],[RunVJ_R]]+tbl_data[[#This Row],[RunVJ_L]]+tbl_data[[#This Row],[SVJ]]</f>
        <v>251</v>
      </c>
      <c r="Q5" s="335" t="s">
        <v>777</v>
      </c>
      <c r="R5" s="212">
        <v>1.0660000000000001</v>
      </c>
      <c r="S5" s="212">
        <v>1.7709999999999999</v>
      </c>
      <c r="T5" s="212">
        <v>2.9820000000000002</v>
      </c>
      <c r="U5" s="212">
        <v>1.0760000000000001</v>
      </c>
      <c r="V5" s="212">
        <v>1.7709999999999999</v>
      </c>
      <c r="W5" s="212">
        <v>2.976</v>
      </c>
      <c r="X5" s="212">
        <v>1.0549999999999999</v>
      </c>
      <c r="Y5" s="212">
        <v>1.742</v>
      </c>
      <c r="Z5" s="212">
        <v>2.9609999999999999</v>
      </c>
      <c r="AA5" s="212">
        <v>1.0549999999999999</v>
      </c>
      <c r="AB5" s="212">
        <v>1.742</v>
      </c>
      <c r="AC5" s="212">
        <v>2.9609999999999999</v>
      </c>
      <c r="AD5" s="212">
        <v>8.1010000000000009</v>
      </c>
      <c r="AE5" s="212">
        <v>7.9660000000000002</v>
      </c>
      <c r="AF5" s="212">
        <v>7.8920000000000003</v>
      </c>
      <c r="AG5" s="212">
        <v>7.8920000000000003</v>
      </c>
      <c r="AH5" s="211">
        <v>21.03</v>
      </c>
      <c r="AI5" s="213">
        <v>880</v>
      </c>
      <c r="AJ5"/>
    </row>
    <row r="6" spans="1:36" s="210" customFormat="1" ht="12.5" customHeight="1" x14ac:dyDescent="0.35">
      <c r="A6" s="207">
        <v>426</v>
      </c>
      <c r="B6" s="207" t="s">
        <v>233</v>
      </c>
      <c r="C6" s="119" t="s">
        <v>574</v>
      </c>
      <c r="D6" s="208">
        <v>38215</v>
      </c>
      <c r="E6" s="209" t="s">
        <v>50</v>
      </c>
      <c r="F6" s="210" t="s">
        <v>29</v>
      </c>
      <c r="G6" s="211">
        <v>186.1</v>
      </c>
      <c r="H6" s="211">
        <v>78</v>
      </c>
      <c r="I6" s="210">
        <v>243</v>
      </c>
      <c r="J6" s="210">
        <v>311</v>
      </c>
      <c r="K6" s="210">
        <v>343</v>
      </c>
      <c r="L6" s="210">
        <v>325</v>
      </c>
      <c r="M6" s="210">
        <v>68</v>
      </c>
      <c r="N6" s="210">
        <v>100</v>
      </c>
      <c r="O6" s="210">
        <v>82</v>
      </c>
      <c r="P6" s="118">
        <f>tbl_data[[#This Row],[RunVJ_R]]+tbl_data[[#This Row],[RunVJ_L]]+tbl_data[[#This Row],[SVJ]]</f>
        <v>250</v>
      </c>
      <c r="Q6" s="334" t="s">
        <v>777</v>
      </c>
      <c r="R6" s="212">
        <v>1.1870000000000001</v>
      </c>
      <c r="S6" s="212">
        <v>1.911</v>
      </c>
      <c r="T6" s="212">
        <v>3.1320000000000001</v>
      </c>
      <c r="U6" s="212">
        <v>1.224</v>
      </c>
      <c r="V6" s="212">
        <v>1.95</v>
      </c>
      <c r="W6" s="212">
        <v>3.1459999999999999</v>
      </c>
      <c r="X6" s="212">
        <v>1.1950000000000001</v>
      </c>
      <c r="Y6" s="212">
        <v>1.917</v>
      </c>
      <c r="Z6" s="212">
        <v>3.145</v>
      </c>
      <c r="AA6" s="212">
        <v>1.1870000000000001</v>
      </c>
      <c r="AB6" s="212">
        <v>1.911</v>
      </c>
      <c r="AC6" s="212">
        <v>3.1320000000000001</v>
      </c>
      <c r="AD6" s="212">
        <v>8.2569999999999997</v>
      </c>
      <c r="AE6" s="212">
        <v>8.1059999999999999</v>
      </c>
      <c r="AF6" s="212">
        <v>8.1790000000000003</v>
      </c>
      <c r="AG6" s="212">
        <v>8.1059999999999999</v>
      </c>
      <c r="AH6" s="211">
        <v>21.04</v>
      </c>
      <c r="AI6" s="213">
        <v>920</v>
      </c>
      <c r="AJ6"/>
    </row>
    <row r="7" spans="1:36" s="210" customFormat="1" ht="12.5" customHeight="1" x14ac:dyDescent="0.35">
      <c r="A7" s="118">
        <v>506</v>
      </c>
      <c r="B7" s="118" t="s">
        <v>228</v>
      </c>
      <c r="C7" s="295" t="s">
        <v>628</v>
      </c>
      <c r="D7" s="195">
        <v>38250</v>
      </c>
      <c r="E7" s="118" t="s">
        <v>47</v>
      </c>
      <c r="F7" s="118" t="s">
        <v>28</v>
      </c>
      <c r="G7" s="220">
        <v>186.7</v>
      </c>
      <c r="H7" s="220">
        <v>77.5</v>
      </c>
      <c r="I7" s="118">
        <v>248</v>
      </c>
      <c r="J7" s="118">
        <v>322</v>
      </c>
      <c r="K7" s="118">
        <v>342</v>
      </c>
      <c r="L7" s="118">
        <v>328</v>
      </c>
      <c r="M7" s="118">
        <v>74</v>
      </c>
      <c r="N7" s="118">
        <v>94</v>
      </c>
      <c r="O7" s="118">
        <v>80</v>
      </c>
      <c r="P7" s="118">
        <f>tbl_data[[#This Row],[RunVJ_R]]+tbl_data[[#This Row],[RunVJ_L]]+tbl_data[[#This Row],[SVJ]]</f>
        <v>248</v>
      </c>
      <c r="Q7" s="335" t="s">
        <v>777</v>
      </c>
      <c r="R7" s="118">
        <v>1.099</v>
      </c>
      <c r="S7" s="118">
        <v>1.8089999999999999</v>
      </c>
      <c r="T7" s="118">
        <v>3.0550000000000002</v>
      </c>
      <c r="U7" s="118">
        <v>1.1060000000000001</v>
      </c>
      <c r="V7" s="118">
        <v>1.8240000000000001</v>
      </c>
      <c r="W7" s="118">
        <v>3.0630000000000002</v>
      </c>
      <c r="X7" s="118">
        <v>1.135</v>
      </c>
      <c r="Y7" s="118">
        <v>1.853</v>
      </c>
      <c r="Z7" s="118">
        <v>3.0979999999999999</v>
      </c>
      <c r="AA7" s="118">
        <v>1.099</v>
      </c>
      <c r="AB7" s="118">
        <v>1.8089999999999999</v>
      </c>
      <c r="AC7" s="118">
        <v>3.0550000000000002</v>
      </c>
      <c r="AD7" s="118">
        <v>8.6549999999999994</v>
      </c>
      <c r="AE7" s="118">
        <v>8.4329999999999998</v>
      </c>
      <c r="AF7" s="118">
        <v>8.5760000000000005</v>
      </c>
      <c r="AG7" s="118">
        <v>8.4329999999999998</v>
      </c>
      <c r="AH7" s="220">
        <v>20.079999999999998</v>
      </c>
      <c r="AI7" s="294">
        <v>760</v>
      </c>
      <c r="AJ7"/>
    </row>
    <row r="8" spans="1:36" s="210" customFormat="1" ht="12.5" customHeight="1" x14ac:dyDescent="0.35">
      <c r="A8" s="207">
        <v>55</v>
      </c>
      <c r="B8" s="207" t="s">
        <v>87</v>
      </c>
      <c r="C8" s="119" t="s">
        <v>194</v>
      </c>
      <c r="D8" s="208">
        <v>38420</v>
      </c>
      <c r="E8" s="209" t="s">
        <v>41</v>
      </c>
      <c r="F8" s="210" t="s">
        <v>28</v>
      </c>
      <c r="G8" s="211">
        <v>187.6</v>
      </c>
      <c r="H8" s="211">
        <v>78.3</v>
      </c>
      <c r="I8" s="210">
        <v>238</v>
      </c>
      <c r="J8" s="210">
        <v>312</v>
      </c>
      <c r="K8" s="210">
        <v>328</v>
      </c>
      <c r="L8" s="210">
        <v>321</v>
      </c>
      <c r="M8" s="210">
        <v>74</v>
      </c>
      <c r="N8" s="210">
        <v>90</v>
      </c>
      <c r="O8" s="210">
        <v>83</v>
      </c>
      <c r="P8" s="118">
        <f>tbl_data[[#This Row],[RunVJ_R]]+tbl_data[[#This Row],[RunVJ_L]]+tbl_data[[#This Row],[SVJ]]</f>
        <v>247</v>
      </c>
      <c r="Q8" s="334" t="s">
        <v>777</v>
      </c>
      <c r="R8" s="212">
        <v>1.1519999999999999</v>
      </c>
      <c r="S8" s="212">
        <v>1.871</v>
      </c>
      <c r="T8" s="212">
        <v>3.0710000000000002</v>
      </c>
      <c r="U8" s="212">
        <v>1.137</v>
      </c>
      <c r="V8" s="212">
        <v>1.849</v>
      </c>
      <c r="W8" s="212">
        <v>3.0379999999999998</v>
      </c>
      <c r="X8" s="212">
        <v>1.198</v>
      </c>
      <c r="Y8" s="212">
        <v>1.9159999999999999</v>
      </c>
      <c r="Z8" s="212">
        <v>3.1059999999999999</v>
      </c>
      <c r="AA8" s="212">
        <v>1.137</v>
      </c>
      <c r="AB8" s="212">
        <v>1.849</v>
      </c>
      <c r="AC8" s="212">
        <v>3.0379999999999998</v>
      </c>
      <c r="AD8" s="212">
        <v>8.6519999999999992</v>
      </c>
      <c r="AE8" s="212">
        <v>8.6690000000000005</v>
      </c>
      <c r="AF8" s="212">
        <v>8.7149999999999999</v>
      </c>
      <c r="AG8" s="212">
        <v>8.6519999999999992</v>
      </c>
      <c r="AH8" s="211">
        <v>20.05</v>
      </c>
      <c r="AI8" s="213">
        <v>640</v>
      </c>
      <c r="AJ8"/>
    </row>
    <row r="9" spans="1:36" s="210" customFormat="1" ht="12.5" customHeight="1" x14ac:dyDescent="0.35">
      <c r="A9" s="118">
        <v>532</v>
      </c>
      <c r="B9" s="118" t="s">
        <v>666</v>
      </c>
      <c r="C9" s="295" t="s">
        <v>667</v>
      </c>
      <c r="D9" s="323">
        <v>38356</v>
      </c>
      <c r="E9" s="216" t="s">
        <v>47</v>
      </c>
      <c r="F9" s="118" t="s">
        <v>35</v>
      </c>
      <c r="G9" s="220">
        <v>178.9</v>
      </c>
      <c r="H9" s="220">
        <v>74.099999999999994</v>
      </c>
      <c r="I9" s="118">
        <v>229</v>
      </c>
      <c r="J9" s="118">
        <v>306</v>
      </c>
      <c r="K9" s="118">
        <v>317</v>
      </c>
      <c r="L9" s="118">
        <v>311</v>
      </c>
      <c r="M9" s="118">
        <v>77</v>
      </c>
      <c r="N9" s="118">
        <v>88</v>
      </c>
      <c r="O9" s="118">
        <v>82</v>
      </c>
      <c r="P9" s="118">
        <f>tbl_data[[#This Row],[RunVJ_R]]+tbl_data[[#This Row],[RunVJ_L]]+tbl_data[[#This Row],[SVJ]]</f>
        <v>247</v>
      </c>
      <c r="Q9" s="335" t="s">
        <v>777</v>
      </c>
      <c r="R9" s="118">
        <v>1.175</v>
      </c>
      <c r="S9" s="118">
        <v>1.8979999999999999</v>
      </c>
      <c r="T9" s="118">
        <v>3.1110000000000002</v>
      </c>
      <c r="U9" s="118">
        <v>1.1950000000000001</v>
      </c>
      <c r="V9" s="118">
        <v>1.91</v>
      </c>
      <c r="W9" s="118">
        <v>3.11</v>
      </c>
      <c r="X9" s="118">
        <v>1.208</v>
      </c>
      <c r="Y9" s="118">
        <v>1.919</v>
      </c>
      <c r="Z9" s="118">
        <v>3.1030000000000002</v>
      </c>
      <c r="AA9" s="118">
        <v>1.175</v>
      </c>
      <c r="AB9" s="118">
        <v>1.8979999999999999</v>
      </c>
      <c r="AC9" s="118">
        <v>3.1030000000000002</v>
      </c>
      <c r="AD9" s="118">
        <v>8.8019999999999996</v>
      </c>
      <c r="AE9" s="118">
        <v>8.673</v>
      </c>
      <c r="AF9" s="118">
        <v>8.4689999999999994</v>
      </c>
      <c r="AG9" s="118">
        <v>8.4689999999999994</v>
      </c>
      <c r="AH9" s="220">
        <v>20.059999999999999</v>
      </c>
      <c r="AI9" s="294">
        <v>680</v>
      </c>
      <c r="AJ9"/>
    </row>
    <row r="10" spans="1:36" s="210" customFormat="1" ht="12.5" customHeight="1" x14ac:dyDescent="0.35">
      <c r="A10" s="316">
        <v>610</v>
      </c>
      <c r="B10" s="316" t="s">
        <v>617</v>
      </c>
      <c r="C10" s="317" t="s">
        <v>576</v>
      </c>
      <c r="D10" s="120">
        <v>38736</v>
      </c>
      <c r="E10" s="120" t="s">
        <v>76</v>
      </c>
      <c r="F10" s="316" t="s">
        <v>60</v>
      </c>
      <c r="G10" s="211">
        <v>179</v>
      </c>
      <c r="H10" s="318">
        <v>74.099999999999994</v>
      </c>
      <c r="I10" s="316">
        <v>236</v>
      </c>
      <c r="J10" s="316">
        <v>310</v>
      </c>
      <c r="K10" s="316">
        <v>316</v>
      </c>
      <c r="L10" s="321">
        <v>328</v>
      </c>
      <c r="M10" s="316">
        <v>74</v>
      </c>
      <c r="N10" s="210">
        <v>80</v>
      </c>
      <c r="O10" s="210">
        <v>92</v>
      </c>
      <c r="P10" s="118">
        <f>tbl_data[[#This Row],[RunVJ_R]]+tbl_data[[#This Row],[RunVJ_L]]+tbl_data[[#This Row],[SVJ]]</f>
        <v>246</v>
      </c>
      <c r="Q10" s="334" t="s">
        <v>777</v>
      </c>
      <c r="R10" s="319">
        <v>0.97699999999999998</v>
      </c>
      <c r="S10" s="319">
        <v>1.716</v>
      </c>
      <c r="T10" s="319">
        <v>2.927</v>
      </c>
      <c r="U10" s="319">
        <v>1.2150000000000001</v>
      </c>
      <c r="V10" s="319">
        <v>1.9370000000000001</v>
      </c>
      <c r="W10" s="319">
        <v>3.141</v>
      </c>
      <c r="X10" s="319"/>
      <c r="Y10" s="319"/>
      <c r="Z10" s="319"/>
      <c r="AA10" s="319">
        <v>0.97699999999999998</v>
      </c>
      <c r="AB10" s="319">
        <v>1.716</v>
      </c>
      <c r="AC10" s="319">
        <v>2.927</v>
      </c>
      <c r="AD10" s="319">
        <v>8.5350000000000001</v>
      </c>
      <c r="AE10" s="319">
        <v>8.5429999999999993</v>
      </c>
      <c r="AF10" s="319"/>
      <c r="AG10" s="319">
        <v>8.5350000000000001</v>
      </c>
      <c r="AH10" s="318">
        <v>20.02</v>
      </c>
      <c r="AI10" s="213">
        <v>520</v>
      </c>
      <c r="AJ10"/>
    </row>
    <row r="11" spans="1:36" s="210" customFormat="1" ht="12.5" customHeight="1" x14ac:dyDescent="0.35">
      <c r="A11" s="207">
        <v>230</v>
      </c>
      <c r="B11" s="207" t="s">
        <v>237</v>
      </c>
      <c r="C11" s="119" t="s">
        <v>352</v>
      </c>
      <c r="D11" s="208">
        <v>38519</v>
      </c>
      <c r="E11" s="209" t="s">
        <v>36</v>
      </c>
      <c r="F11" s="210" t="s">
        <v>28</v>
      </c>
      <c r="G11" s="211">
        <v>182.3</v>
      </c>
      <c r="H11" s="211">
        <v>71.2</v>
      </c>
      <c r="I11" s="210">
        <v>239</v>
      </c>
      <c r="J11" s="210">
        <v>315</v>
      </c>
      <c r="K11" s="210">
        <v>331</v>
      </c>
      <c r="L11" s="210">
        <v>316</v>
      </c>
      <c r="M11" s="210">
        <v>76</v>
      </c>
      <c r="N11" s="210">
        <v>92</v>
      </c>
      <c r="O11" s="210">
        <v>77</v>
      </c>
      <c r="P11" s="118">
        <f>tbl_data[[#This Row],[RunVJ_R]]+tbl_data[[#This Row],[RunVJ_L]]+tbl_data[[#This Row],[SVJ]]</f>
        <v>245</v>
      </c>
      <c r="Q11" s="335" t="s">
        <v>777</v>
      </c>
      <c r="R11" s="212">
        <v>1.105</v>
      </c>
      <c r="S11" s="212">
        <v>1.788</v>
      </c>
      <c r="T11" s="212">
        <v>2.968</v>
      </c>
      <c r="U11" s="212"/>
      <c r="V11" s="212"/>
      <c r="W11" s="212"/>
      <c r="X11" s="212"/>
      <c r="Y11" s="212"/>
      <c r="Z11" s="212"/>
      <c r="AA11" s="212">
        <v>1.105</v>
      </c>
      <c r="AB11" s="212">
        <v>1.788</v>
      </c>
      <c r="AC11" s="212">
        <v>2.968</v>
      </c>
      <c r="AD11" s="212">
        <v>8.4169999999999998</v>
      </c>
      <c r="AE11" s="212">
        <v>8.2829999999999995</v>
      </c>
      <c r="AF11" s="212"/>
      <c r="AG11" s="212">
        <v>8.2829999999999995</v>
      </c>
      <c r="AH11" s="211">
        <v>21.02</v>
      </c>
      <c r="AI11" s="213">
        <v>840</v>
      </c>
      <c r="AJ11"/>
    </row>
    <row r="12" spans="1:36" s="210" customFormat="1" ht="12.5" customHeight="1" x14ac:dyDescent="0.35">
      <c r="A12" s="207">
        <v>315</v>
      </c>
      <c r="B12" s="207" t="s">
        <v>473</v>
      </c>
      <c r="C12" s="119" t="s">
        <v>445</v>
      </c>
      <c r="D12" s="208">
        <v>38501</v>
      </c>
      <c r="E12" s="209" t="s">
        <v>38</v>
      </c>
      <c r="F12" s="210" t="s">
        <v>60</v>
      </c>
      <c r="G12" s="211">
        <v>176</v>
      </c>
      <c r="H12" s="211">
        <v>71.8</v>
      </c>
      <c r="I12" s="210">
        <v>228</v>
      </c>
      <c r="J12" s="210">
        <v>306</v>
      </c>
      <c r="K12" s="210">
        <v>313</v>
      </c>
      <c r="L12" s="210">
        <v>309</v>
      </c>
      <c r="M12" s="210">
        <v>78</v>
      </c>
      <c r="N12" s="210">
        <v>85</v>
      </c>
      <c r="O12" s="210">
        <v>81</v>
      </c>
      <c r="P12" s="118">
        <f>tbl_data[[#This Row],[RunVJ_R]]+tbl_data[[#This Row],[RunVJ_L]]+tbl_data[[#This Row],[SVJ]]</f>
        <v>244</v>
      </c>
      <c r="Q12" s="334" t="s">
        <v>777</v>
      </c>
      <c r="R12" s="212">
        <v>1.0920000000000001</v>
      </c>
      <c r="S12" s="212">
        <v>1.772</v>
      </c>
      <c r="T12" s="212">
        <v>2.931</v>
      </c>
      <c r="U12" s="212">
        <v>1.115</v>
      </c>
      <c r="V12" s="212">
        <v>1.804</v>
      </c>
      <c r="W12" s="212">
        <v>2.9860000000000002</v>
      </c>
      <c r="X12" s="212">
        <v>1.0649999999999999</v>
      </c>
      <c r="Y12" s="212">
        <v>1.794</v>
      </c>
      <c r="Z12" s="212">
        <v>2.9630000000000001</v>
      </c>
      <c r="AA12" s="212">
        <v>1.0649999999999999</v>
      </c>
      <c r="AB12" s="212">
        <v>1.772</v>
      </c>
      <c r="AC12" s="212">
        <v>2.931</v>
      </c>
      <c r="AD12" s="212">
        <v>8.0760000000000005</v>
      </c>
      <c r="AE12" s="212">
        <v>8.1720000000000006</v>
      </c>
      <c r="AF12" s="212"/>
      <c r="AG12" s="212">
        <v>8.0760000000000005</v>
      </c>
      <c r="AH12" s="211">
        <v>20.07</v>
      </c>
      <c r="AI12" s="213">
        <v>720</v>
      </c>
      <c r="AJ12"/>
    </row>
    <row r="13" spans="1:36" s="210" customFormat="1" ht="12.5" customHeight="1" x14ac:dyDescent="0.35">
      <c r="A13" s="207">
        <v>336</v>
      </c>
      <c r="B13" s="207" t="s">
        <v>137</v>
      </c>
      <c r="C13" s="119" t="s">
        <v>352</v>
      </c>
      <c r="D13" s="208">
        <v>38582</v>
      </c>
      <c r="E13" s="209" t="s">
        <v>38</v>
      </c>
      <c r="F13" s="210" t="s">
        <v>33</v>
      </c>
      <c r="G13" s="211">
        <v>185.3</v>
      </c>
      <c r="H13" s="211">
        <v>72.5</v>
      </c>
      <c r="I13" s="210">
        <v>245</v>
      </c>
      <c r="J13" s="210">
        <v>316</v>
      </c>
      <c r="K13" s="210">
        <v>327</v>
      </c>
      <c r="L13" s="210">
        <v>335</v>
      </c>
      <c r="M13" s="210">
        <v>71</v>
      </c>
      <c r="N13" s="210">
        <v>82</v>
      </c>
      <c r="O13" s="210">
        <v>90</v>
      </c>
      <c r="P13" s="118">
        <f>tbl_data[[#This Row],[RunVJ_R]]+tbl_data[[#This Row],[RunVJ_L]]+tbl_data[[#This Row],[SVJ]]</f>
        <v>243</v>
      </c>
      <c r="Q13" s="335" t="s">
        <v>777</v>
      </c>
      <c r="R13" s="212">
        <v>1.0960000000000001</v>
      </c>
      <c r="S13" s="212">
        <v>1.81</v>
      </c>
      <c r="T13" s="212">
        <v>3.044</v>
      </c>
      <c r="U13" s="212">
        <v>1.1120000000000001</v>
      </c>
      <c r="V13" s="212">
        <v>1.8129999999999999</v>
      </c>
      <c r="W13" s="212">
        <v>3.0369999999999999</v>
      </c>
      <c r="X13" s="212">
        <v>1.173</v>
      </c>
      <c r="Y13" s="212">
        <v>1.879</v>
      </c>
      <c r="Z13" s="212">
        <v>3.08</v>
      </c>
      <c r="AA13" s="212">
        <v>1.0960000000000001</v>
      </c>
      <c r="AB13" s="212">
        <v>1.81</v>
      </c>
      <c r="AC13" s="212">
        <v>3.0369999999999999</v>
      </c>
      <c r="AD13" s="212">
        <v>8.2149999999999999</v>
      </c>
      <c r="AE13" s="212">
        <v>8.1690000000000005</v>
      </c>
      <c r="AF13" s="212">
        <v>8.2249999999999996</v>
      </c>
      <c r="AG13" s="212">
        <v>8.1690000000000005</v>
      </c>
      <c r="AH13" s="211">
        <v>21.08</v>
      </c>
      <c r="AI13" s="213">
        <v>1080</v>
      </c>
      <c r="AJ13"/>
    </row>
    <row r="14" spans="1:36" s="210" customFormat="1" ht="12.5" customHeight="1" x14ac:dyDescent="0.35">
      <c r="A14" s="316">
        <v>630</v>
      </c>
      <c r="B14" s="316" t="s">
        <v>97</v>
      </c>
      <c r="C14" s="317" t="s">
        <v>253</v>
      </c>
      <c r="D14" s="120">
        <v>38099</v>
      </c>
      <c r="E14" s="120" t="s">
        <v>76</v>
      </c>
      <c r="F14" s="316" t="s">
        <v>60</v>
      </c>
      <c r="G14" s="211">
        <v>181.3</v>
      </c>
      <c r="H14" s="318">
        <v>76.099999999999994</v>
      </c>
      <c r="I14" s="316">
        <v>226</v>
      </c>
      <c r="J14" s="316">
        <v>302</v>
      </c>
      <c r="K14" s="316">
        <v>312</v>
      </c>
      <c r="L14" s="321">
        <v>307</v>
      </c>
      <c r="M14" s="316">
        <v>76</v>
      </c>
      <c r="N14" s="210">
        <v>86</v>
      </c>
      <c r="O14" s="210">
        <v>81</v>
      </c>
      <c r="P14" s="118">
        <f>tbl_data[[#This Row],[RunVJ_R]]+tbl_data[[#This Row],[RunVJ_L]]+tbl_data[[#This Row],[SVJ]]</f>
        <v>243</v>
      </c>
      <c r="Q14" s="334" t="s">
        <v>777</v>
      </c>
      <c r="R14" s="319">
        <v>1.1559999999999999</v>
      </c>
      <c r="S14" s="319">
        <v>1.879</v>
      </c>
      <c r="T14" s="319">
        <v>3.105</v>
      </c>
      <c r="U14" s="319">
        <v>1.194</v>
      </c>
      <c r="V14" s="319">
        <v>1.915</v>
      </c>
      <c r="W14" s="319">
        <v>3.1389999999999998</v>
      </c>
      <c r="X14" s="319">
        <v>1.2110000000000001</v>
      </c>
      <c r="Y14" s="319">
        <v>1.93</v>
      </c>
      <c r="Z14" s="319">
        <v>3.145</v>
      </c>
      <c r="AA14" s="319">
        <v>1.1559999999999999</v>
      </c>
      <c r="AB14" s="319">
        <v>1.879</v>
      </c>
      <c r="AC14" s="319">
        <v>3.105</v>
      </c>
      <c r="AD14" s="319">
        <v>8.8109999999999999</v>
      </c>
      <c r="AE14" s="319">
        <v>8.6890000000000001</v>
      </c>
      <c r="AF14" s="319">
        <v>8.4830000000000005</v>
      </c>
      <c r="AG14" s="319">
        <v>8.4830000000000005</v>
      </c>
      <c r="AH14" s="318">
        <v>20.059999999999999</v>
      </c>
      <c r="AI14" s="213">
        <v>680</v>
      </c>
      <c r="AJ14"/>
    </row>
    <row r="15" spans="1:36" s="210" customFormat="1" ht="12.5" customHeight="1" x14ac:dyDescent="0.35">
      <c r="A15" s="207">
        <v>102</v>
      </c>
      <c r="B15" s="207" t="s">
        <v>192</v>
      </c>
      <c r="C15" s="119" t="s">
        <v>245</v>
      </c>
      <c r="D15" s="208">
        <v>38455</v>
      </c>
      <c r="E15" s="209" t="s">
        <v>49</v>
      </c>
      <c r="F15" s="210" t="s">
        <v>29</v>
      </c>
      <c r="G15" s="211">
        <v>184.9</v>
      </c>
      <c r="H15" s="211">
        <v>78.599999999999994</v>
      </c>
      <c r="I15" s="210">
        <v>240</v>
      </c>
      <c r="J15" s="210">
        <v>312</v>
      </c>
      <c r="K15" s="210">
        <v>316</v>
      </c>
      <c r="L15" s="210">
        <v>333</v>
      </c>
      <c r="M15" s="210">
        <v>72</v>
      </c>
      <c r="N15" s="210">
        <v>76</v>
      </c>
      <c r="O15" s="210">
        <v>93</v>
      </c>
      <c r="P15" s="118">
        <f>tbl_data[[#This Row],[RunVJ_R]]+tbl_data[[#This Row],[RunVJ_L]]+tbl_data[[#This Row],[SVJ]]</f>
        <v>241</v>
      </c>
      <c r="Q15" s="335"/>
      <c r="R15" s="212">
        <v>1.119</v>
      </c>
      <c r="S15" s="212">
        <v>1.829</v>
      </c>
      <c r="T15" s="212">
        <v>3.07</v>
      </c>
      <c r="U15" s="212">
        <v>1.1040000000000001</v>
      </c>
      <c r="V15" s="212">
        <v>1.8109999999999999</v>
      </c>
      <c r="W15" s="212">
        <v>3.0089999999999999</v>
      </c>
      <c r="X15" s="212">
        <v>1.1279999999999999</v>
      </c>
      <c r="Y15" s="212">
        <v>1.8380000000000001</v>
      </c>
      <c r="Z15" s="212">
        <v>3.0430000000000001</v>
      </c>
      <c r="AA15" s="212">
        <v>1.1040000000000001</v>
      </c>
      <c r="AB15" s="212">
        <v>1.8109999999999999</v>
      </c>
      <c r="AC15" s="212">
        <v>3.0089999999999999</v>
      </c>
      <c r="AD15" s="212">
        <v>8.3219999999999992</v>
      </c>
      <c r="AE15" s="212">
        <v>8.0830000000000002</v>
      </c>
      <c r="AF15" s="212"/>
      <c r="AG15" s="212">
        <v>8.0830000000000002</v>
      </c>
      <c r="AH15" s="211">
        <v>19.04</v>
      </c>
      <c r="AI15" s="213">
        <v>440</v>
      </c>
      <c r="AJ15"/>
    </row>
    <row r="16" spans="1:36" s="210" customFormat="1" ht="12.5" customHeight="1" x14ac:dyDescent="0.35">
      <c r="A16" s="118">
        <v>475</v>
      </c>
      <c r="B16" s="118" t="s">
        <v>290</v>
      </c>
      <c r="C16" s="295" t="s">
        <v>469</v>
      </c>
      <c r="D16" s="195">
        <v>38867</v>
      </c>
      <c r="E16" s="118" t="s">
        <v>51</v>
      </c>
      <c r="F16" s="118" t="s">
        <v>60</v>
      </c>
      <c r="G16" s="220">
        <v>180.8</v>
      </c>
      <c r="H16" s="220">
        <v>70.099999999999994</v>
      </c>
      <c r="I16" s="118">
        <v>234</v>
      </c>
      <c r="J16" s="118">
        <v>295</v>
      </c>
      <c r="K16" s="118">
        <v>323</v>
      </c>
      <c r="L16" s="118">
        <v>324</v>
      </c>
      <c r="M16" s="118">
        <v>61</v>
      </c>
      <c r="N16" s="118">
        <v>89</v>
      </c>
      <c r="O16" s="118">
        <v>90</v>
      </c>
      <c r="P16" s="118">
        <f>tbl_data[[#This Row],[RunVJ_R]]+tbl_data[[#This Row],[RunVJ_L]]+tbl_data[[#This Row],[SVJ]]</f>
        <v>240</v>
      </c>
      <c r="Q16" s="335"/>
      <c r="R16" s="118">
        <v>1.165</v>
      </c>
      <c r="S16" s="118">
        <v>1.89</v>
      </c>
      <c r="T16" s="118">
        <v>3.1110000000000002</v>
      </c>
      <c r="U16" s="118">
        <v>1.137</v>
      </c>
      <c r="V16" s="118">
        <v>1.86</v>
      </c>
      <c r="W16" s="118">
        <v>3.1070000000000002</v>
      </c>
      <c r="X16" s="118">
        <v>1.163</v>
      </c>
      <c r="Y16" s="118">
        <v>1.8779999999999999</v>
      </c>
      <c r="Z16" s="118">
        <v>3.1080000000000001</v>
      </c>
      <c r="AA16" s="118">
        <v>1.137</v>
      </c>
      <c r="AB16" s="118">
        <v>1.86</v>
      </c>
      <c r="AC16" s="118">
        <v>3.1070000000000002</v>
      </c>
      <c r="AD16" s="118">
        <v>8.0850000000000009</v>
      </c>
      <c r="AE16" s="118"/>
      <c r="AF16" s="118"/>
      <c r="AG16" s="118">
        <v>8.0850000000000009</v>
      </c>
      <c r="AH16" s="220">
        <v>20.02</v>
      </c>
      <c r="AI16" s="294">
        <v>520</v>
      </c>
    </row>
    <row r="17" spans="1:35" s="210" customFormat="1" ht="12.5" customHeight="1" x14ac:dyDescent="0.35">
      <c r="A17" s="225">
        <v>469</v>
      </c>
      <c r="B17" s="225" t="s">
        <v>207</v>
      </c>
      <c r="C17" s="226" t="s">
        <v>605</v>
      </c>
      <c r="D17" s="120">
        <v>38362</v>
      </c>
      <c r="E17" s="209" t="s">
        <v>51</v>
      </c>
      <c r="F17" s="227" t="s">
        <v>61</v>
      </c>
      <c r="G17" s="211">
        <v>180.5</v>
      </c>
      <c r="H17" s="228">
        <v>78.2</v>
      </c>
      <c r="I17" s="227">
        <v>238</v>
      </c>
      <c r="J17" s="227">
        <v>308</v>
      </c>
      <c r="K17" s="210">
        <v>318</v>
      </c>
      <c r="L17" s="227">
        <v>327</v>
      </c>
      <c r="M17" s="227">
        <v>70</v>
      </c>
      <c r="N17" s="210">
        <v>80</v>
      </c>
      <c r="O17" s="210">
        <v>89</v>
      </c>
      <c r="P17" s="118">
        <f>tbl_data[[#This Row],[RunVJ_R]]+tbl_data[[#This Row],[RunVJ_L]]+tbl_data[[#This Row],[SVJ]]</f>
        <v>239</v>
      </c>
      <c r="Q17" s="335"/>
      <c r="R17" s="229">
        <v>1.204</v>
      </c>
      <c r="S17" s="229">
        <v>1.893</v>
      </c>
      <c r="T17" s="229">
        <v>3.0760000000000001</v>
      </c>
      <c r="U17" s="229">
        <v>1.353</v>
      </c>
      <c r="V17" s="229">
        <v>2.0449999999999999</v>
      </c>
      <c r="W17" s="229">
        <v>3.21</v>
      </c>
      <c r="X17" s="229">
        <v>1.1459999999999999</v>
      </c>
      <c r="Y17" s="229">
        <v>1.8340000000000001</v>
      </c>
      <c r="Z17" s="229">
        <v>2.972</v>
      </c>
      <c r="AA17" s="229">
        <v>1.1459999999999999</v>
      </c>
      <c r="AB17" s="229">
        <v>1.8340000000000001</v>
      </c>
      <c r="AC17" s="229">
        <v>2.972</v>
      </c>
      <c r="AD17" s="229">
        <v>8.1669999999999998</v>
      </c>
      <c r="AE17" s="229">
        <v>7.8979999999999997</v>
      </c>
      <c r="AF17" s="229"/>
      <c r="AG17" s="229">
        <v>7.8979999999999997</v>
      </c>
      <c r="AH17" s="228">
        <v>20.03</v>
      </c>
      <c r="AI17" s="213">
        <v>560</v>
      </c>
    </row>
    <row r="18" spans="1:35" s="210" customFormat="1" ht="12.5" customHeight="1" x14ac:dyDescent="0.35">
      <c r="A18" s="207">
        <v>229</v>
      </c>
      <c r="B18" s="207" t="s">
        <v>387</v>
      </c>
      <c r="C18" s="119" t="s">
        <v>388</v>
      </c>
      <c r="D18" s="208">
        <v>38484</v>
      </c>
      <c r="E18" s="209" t="s">
        <v>36</v>
      </c>
      <c r="F18" s="210" t="s">
        <v>28</v>
      </c>
      <c r="G18" s="211">
        <v>187.3</v>
      </c>
      <c r="H18" s="211">
        <v>79.7</v>
      </c>
      <c r="I18" s="210">
        <v>242</v>
      </c>
      <c r="J18" s="210">
        <v>311</v>
      </c>
      <c r="K18" s="210">
        <v>326</v>
      </c>
      <c r="L18" s="210">
        <v>328</v>
      </c>
      <c r="M18" s="210">
        <v>69</v>
      </c>
      <c r="N18" s="210">
        <v>84</v>
      </c>
      <c r="O18" s="210">
        <v>86</v>
      </c>
      <c r="P18" s="118">
        <f>tbl_data[[#This Row],[RunVJ_R]]+tbl_data[[#This Row],[RunVJ_L]]+tbl_data[[#This Row],[SVJ]]</f>
        <v>239</v>
      </c>
      <c r="Q18" s="335"/>
      <c r="R18" s="212">
        <v>1.159</v>
      </c>
      <c r="S18" s="212">
        <v>1.8580000000000001</v>
      </c>
      <c r="T18" s="212">
        <v>3.0880000000000001</v>
      </c>
      <c r="U18" s="212">
        <v>1.121</v>
      </c>
      <c r="V18" s="212">
        <v>1.82</v>
      </c>
      <c r="W18" s="212">
        <v>3.0230000000000001</v>
      </c>
      <c r="X18" s="212">
        <v>1.117</v>
      </c>
      <c r="Y18" s="212">
        <v>1.802</v>
      </c>
      <c r="Z18" s="212">
        <v>3.024</v>
      </c>
      <c r="AA18" s="212">
        <v>1.117</v>
      </c>
      <c r="AB18" s="212">
        <v>1.802</v>
      </c>
      <c r="AC18" s="212">
        <v>3.0230000000000001</v>
      </c>
      <c r="AD18" s="212">
        <v>8.5920000000000005</v>
      </c>
      <c r="AE18" s="212"/>
      <c r="AF18" s="212"/>
      <c r="AG18" s="212">
        <v>8.5920000000000005</v>
      </c>
      <c r="AH18" s="211">
        <v>20.07</v>
      </c>
      <c r="AI18" s="213">
        <v>720</v>
      </c>
    </row>
    <row r="19" spans="1:35" s="210" customFormat="1" ht="12.5" customHeight="1" x14ac:dyDescent="0.35">
      <c r="A19" s="316">
        <v>631</v>
      </c>
      <c r="B19" s="316" t="s">
        <v>425</v>
      </c>
      <c r="C19" s="317" t="s">
        <v>224</v>
      </c>
      <c r="D19" s="120">
        <v>38351</v>
      </c>
      <c r="E19" s="120" t="s">
        <v>76</v>
      </c>
      <c r="F19" s="316" t="s">
        <v>60</v>
      </c>
      <c r="G19" s="211">
        <v>180.2</v>
      </c>
      <c r="H19" s="318">
        <v>75.7</v>
      </c>
      <c r="I19" s="316">
        <v>228</v>
      </c>
      <c r="J19" s="316">
        <v>299</v>
      </c>
      <c r="K19" s="316">
        <v>315</v>
      </c>
      <c r="L19" s="210">
        <v>309</v>
      </c>
      <c r="M19" s="316">
        <v>71</v>
      </c>
      <c r="N19" s="210">
        <v>87</v>
      </c>
      <c r="O19" s="210">
        <v>81</v>
      </c>
      <c r="P19" s="118">
        <f>tbl_data[[#This Row],[RunVJ_R]]+tbl_data[[#This Row],[RunVJ_L]]+tbl_data[[#This Row],[SVJ]]</f>
        <v>239</v>
      </c>
      <c r="Q19" s="335"/>
      <c r="R19" s="319">
        <v>1.248</v>
      </c>
      <c r="S19" s="319">
        <v>1.9610000000000001</v>
      </c>
      <c r="T19" s="319">
        <v>3.1880000000000002</v>
      </c>
      <c r="U19" s="319">
        <v>1.1679999999999999</v>
      </c>
      <c r="V19" s="319">
        <v>1.8879999999999999</v>
      </c>
      <c r="W19" s="319">
        <v>3.0960000000000001</v>
      </c>
      <c r="X19" s="319">
        <v>1.155</v>
      </c>
      <c r="Y19" s="319">
        <v>1.877</v>
      </c>
      <c r="Z19" s="319">
        <v>3.1059999999999999</v>
      </c>
      <c r="AA19" s="319">
        <v>1.155</v>
      </c>
      <c r="AB19" s="319">
        <v>1.877</v>
      </c>
      <c r="AC19" s="319">
        <v>3.0960000000000001</v>
      </c>
      <c r="AD19" s="319">
        <v>8.5429999999999993</v>
      </c>
      <c r="AE19" s="319">
        <v>8.4420000000000002</v>
      </c>
      <c r="AF19" s="319">
        <v>8.4570000000000007</v>
      </c>
      <c r="AG19" s="319">
        <v>8.4420000000000002</v>
      </c>
      <c r="AH19" s="318">
        <v>20.07</v>
      </c>
      <c r="AI19" s="213">
        <v>720</v>
      </c>
    </row>
    <row r="20" spans="1:35" s="210" customFormat="1" ht="12.5" customHeight="1" x14ac:dyDescent="0.35">
      <c r="A20" s="316">
        <v>619</v>
      </c>
      <c r="B20" s="316" t="s">
        <v>711</v>
      </c>
      <c r="C20" s="317" t="s">
        <v>712</v>
      </c>
      <c r="D20" s="120">
        <v>38272</v>
      </c>
      <c r="E20" s="120" t="s">
        <v>76</v>
      </c>
      <c r="F20" s="316" t="s">
        <v>67</v>
      </c>
      <c r="G20" s="211">
        <v>189.6</v>
      </c>
      <c r="H20" s="318">
        <v>80.5</v>
      </c>
      <c r="I20" s="316">
        <v>244</v>
      </c>
      <c r="J20" s="316">
        <v>317</v>
      </c>
      <c r="K20" s="316">
        <v>321</v>
      </c>
      <c r="L20" s="210">
        <v>332</v>
      </c>
      <c r="M20" s="316">
        <v>73</v>
      </c>
      <c r="N20" s="210">
        <v>77</v>
      </c>
      <c r="O20" s="210">
        <v>88</v>
      </c>
      <c r="P20" s="118">
        <f>tbl_data[[#This Row],[RunVJ_R]]+tbl_data[[#This Row],[RunVJ_L]]+tbl_data[[#This Row],[SVJ]]</f>
        <v>238</v>
      </c>
      <c r="Q20" s="335"/>
      <c r="R20" s="319">
        <v>1.0780000000000001</v>
      </c>
      <c r="S20" s="319">
        <v>1.8140000000000001</v>
      </c>
      <c r="T20" s="319">
        <v>3.0270000000000001</v>
      </c>
      <c r="U20" s="319">
        <v>1.101</v>
      </c>
      <c r="V20" s="319">
        <v>1.81</v>
      </c>
      <c r="W20" s="319">
        <v>3.016</v>
      </c>
      <c r="X20" s="319">
        <v>1.1180000000000001</v>
      </c>
      <c r="Y20" s="319">
        <v>1.8340000000000001</v>
      </c>
      <c r="Z20" s="319">
        <v>3.0289999999999999</v>
      </c>
      <c r="AA20" s="319">
        <v>1.0780000000000001</v>
      </c>
      <c r="AB20" s="319">
        <v>1.81</v>
      </c>
      <c r="AC20" s="319">
        <v>3.016</v>
      </c>
      <c r="AD20" s="319">
        <v>8.2690000000000001</v>
      </c>
      <c r="AE20" s="319">
        <v>8.6489999999999991</v>
      </c>
      <c r="AF20" s="319"/>
      <c r="AG20" s="319">
        <v>8.2690000000000001</v>
      </c>
      <c r="AH20" s="318">
        <v>21.02</v>
      </c>
      <c r="AI20" s="213">
        <v>840</v>
      </c>
    </row>
    <row r="21" spans="1:35" s="210" customFormat="1" ht="12.5" customHeight="1" x14ac:dyDescent="0.35">
      <c r="A21" s="207">
        <v>322</v>
      </c>
      <c r="B21" s="207" t="s">
        <v>382</v>
      </c>
      <c r="C21" s="119" t="s">
        <v>482</v>
      </c>
      <c r="D21" s="218">
        <v>38378</v>
      </c>
      <c r="E21" s="218" t="s">
        <v>38</v>
      </c>
      <c r="F21" s="210" t="s">
        <v>33</v>
      </c>
      <c r="G21" s="211">
        <v>187.8</v>
      </c>
      <c r="H21" s="211">
        <v>82.6</v>
      </c>
      <c r="I21" s="210">
        <v>248</v>
      </c>
      <c r="J21" s="210">
        <v>323</v>
      </c>
      <c r="K21" s="210">
        <v>330</v>
      </c>
      <c r="L21" s="210">
        <v>329</v>
      </c>
      <c r="M21" s="210">
        <v>75</v>
      </c>
      <c r="N21" s="210">
        <v>82</v>
      </c>
      <c r="O21" s="210">
        <v>81</v>
      </c>
      <c r="P21" s="118">
        <f>tbl_data[[#This Row],[RunVJ_R]]+tbl_data[[#This Row],[RunVJ_L]]+tbl_data[[#This Row],[SVJ]]</f>
        <v>238</v>
      </c>
      <c r="Q21" s="335"/>
      <c r="R21" s="212">
        <v>1.111</v>
      </c>
      <c r="S21" s="212">
        <v>1.7969999999999999</v>
      </c>
      <c r="T21" s="212">
        <v>2.9660000000000002</v>
      </c>
      <c r="U21" s="212">
        <v>1.0960000000000001</v>
      </c>
      <c r="V21" s="212">
        <v>1.788</v>
      </c>
      <c r="W21" s="212">
        <v>2.9460000000000002</v>
      </c>
      <c r="X21" s="212">
        <v>1.101</v>
      </c>
      <c r="Y21" s="212">
        <v>1.7929999999999999</v>
      </c>
      <c r="Z21" s="212">
        <v>2.9529999999999998</v>
      </c>
      <c r="AA21" s="212">
        <v>1.0960000000000001</v>
      </c>
      <c r="AB21" s="212">
        <v>1.788</v>
      </c>
      <c r="AC21" s="212">
        <v>2.9460000000000002</v>
      </c>
      <c r="AD21" s="212">
        <v>8.4749999999999996</v>
      </c>
      <c r="AE21" s="212">
        <v>8.5559999999999992</v>
      </c>
      <c r="AF21" s="212"/>
      <c r="AG21" s="212">
        <v>8.4749999999999996</v>
      </c>
      <c r="AH21" s="211">
        <v>21.02</v>
      </c>
      <c r="AI21" s="213">
        <v>840</v>
      </c>
    </row>
    <row r="22" spans="1:35" s="210" customFormat="1" ht="12.5" customHeight="1" x14ac:dyDescent="0.35">
      <c r="A22" s="207">
        <v>337</v>
      </c>
      <c r="B22" s="207" t="s">
        <v>265</v>
      </c>
      <c r="C22" s="119" t="s">
        <v>499</v>
      </c>
      <c r="D22" s="208">
        <v>38718</v>
      </c>
      <c r="E22" s="209" t="s">
        <v>38</v>
      </c>
      <c r="F22" s="210" t="s">
        <v>40</v>
      </c>
      <c r="G22" s="211">
        <v>197.2</v>
      </c>
      <c r="H22" s="211">
        <v>98.9</v>
      </c>
      <c r="I22" s="210">
        <v>261</v>
      </c>
      <c r="J22" s="210">
        <v>332</v>
      </c>
      <c r="K22" s="210">
        <v>348</v>
      </c>
      <c r="L22" s="210">
        <v>341</v>
      </c>
      <c r="M22" s="210">
        <v>71</v>
      </c>
      <c r="N22" s="210">
        <v>87</v>
      </c>
      <c r="O22" s="210">
        <v>80</v>
      </c>
      <c r="P22" s="118">
        <f>tbl_data[[#This Row],[RunVJ_R]]+tbl_data[[#This Row],[RunVJ_L]]+tbl_data[[#This Row],[SVJ]]</f>
        <v>238</v>
      </c>
      <c r="Q22" s="335"/>
      <c r="R22" s="212">
        <v>1.1100000000000001</v>
      </c>
      <c r="S22" s="212">
        <v>1.8109999999999999</v>
      </c>
      <c r="T22" s="212">
        <v>3.0209999999999999</v>
      </c>
      <c r="U22" s="212">
        <v>1.131</v>
      </c>
      <c r="V22" s="212">
        <v>1.833</v>
      </c>
      <c r="W22" s="212">
        <v>3.0459999999999998</v>
      </c>
      <c r="X22" s="212">
        <v>1.113</v>
      </c>
      <c r="Y22" s="212">
        <v>1.821</v>
      </c>
      <c r="Z22" s="212">
        <v>3.0339999999999998</v>
      </c>
      <c r="AA22" s="212">
        <v>1.1100000000000001</v>
      </c>
      <c r="AB22" s="212">
        <v>1.8109999999999999</v>
      </c>
      <c r="AC22" s="212">
        <v>3.0209999999999999</v>
      </c>
      <c r="AD22" s="212">
        <v>8.7230000000000008</v>
      </c>
      <c r="AE22" s="212">
        <v>8.6150000000000002</v>
      </c>
      <c r="AF22" s="212">
        <v>8.7970000000000006</v>
      </c>
      <c r="AG22" s="212">
        <v>8.6150000000000002</v>
      </c>
      <c r="AH22" s="211">
        <v>19.04</v>
      </c>
      <c r="AI22" s="213">
        <v>440</v>
      </c>
    </row>
    <row r="23" spans="1:35" s="210" customFormat="1" ht="12.5" customHeight="1" x14ac:dyDescent="0.35">
      <c r="A23" s="207">
        <v>409</v>
      </c>
      <c r="B23" s="207" t="s">
        <v>554</v>
      </c>
      <c r="C23" s="119" t="s">
        <v>555</v>
      </c>
      <c r="D23" s="208">
        <v>38592</v>
      </c>
      <c r="E23" s="209" t="s">
        <v>50</v>
      </c>
      <c r="F23" s="210" t="s">
        <v>29</v>
      </c>
      <c r="G23" s="211">
        <v>188.5</v>
      </c>
      <c r="H23" s="211">
        <v>78.8</v>
      </c>
      <c r="I23" s="210">
        <v>247</v>
      </c>
      <c r="J23" s="210">
        <v>314</v>
      </c>
      <c r="K23" s="210">
        <v>338</v>
      </c>
      <c r="L23" s="210">
        <v>327</v>
      </c>
      <c r="M23" s="210">
        <v>67</v>
      </c>
      <c r="N23" s="210">
        <v>91</v>
      </c>
      <c r="O23" s="210">
        <v>80</v>
      </c>
      <c r="P23" s="118">
        <f>tbl_data[[#This Row],[RunVJ_R]]+tbl_data[[#This Row],[RunVJ_L]]+tbl_data[[#This Row],[SVJ]]</f>
        <v>238</v>
      </c>
      <c r="Q23" s="335"/>
      <c r="R23" s="212">
        <v>1.111</v>
      </c>
      <c r="S23" s="212">
        <v>1.802</v>
      </c>
      <c r="T23" s="212">
        <v>3.0630000000000002</v>
      </c>
      <c r="U23" s="212">
        <v>1.1200000000000001</v>
      </c>
      <c r="V23" s="212">
        <v>1.8340000000000001</v>
      </c>
      <c r="W23" s="212">
        <v>3.0539999999999998</v>
      </c>
      <c r="X23" s="212">
        <v>1.1000000000000001</v>
      </c>
      <c r="Y23" s="212">
        <v>1.8109999999999999</v>
      </c>
      <c r="Z23" s="212">
        <v>3.036</v>
      </c>
      <c r="AA23" s="212">
        <v>1.1000000000000001</v>
      </c>
      <c r="AB23" s="212">
        <v>1.802</v>
      </c>
      <c r="AC23" s="212">
        <v>3.036</v>
      </c>
      <c r="AD23" s="212">
        <v>8.3789999999999996</v>
      </c>
      <c r="AE23" s="212">
        <v>8.7579999999999991</v>
      </c>
      <c r="AF23" s="212"/>
      <c r="AG23" s="212">
        <v>8.3789999999999996</v>
      </c>
      <c r="AH23" s="211">
        <v>20.05</v>
      </c>
      <c r="AI23" s="213">
        <v>640</v>
      </c>
    </row>
    <row r="24" spans="1:35" s="210" customFormat="1" ht="12.5" customHeight="1" x14ac:dyDescent="0.35">
      <c r="A24" s="316">
        <v>637</v>
      </c>
      <c r="B24" s="316" t="s">
        <v>478</v>
      </c>
      <c r="C24" s="317" t="s">
        <v>731</v>
      </c>
      <c r="D24" s="120">
        <v>38462</v>
      </c>
      <c r="E24" s="120" t="s">
        <v>76</v>
      </c>
      <c r="F24" s="316" t="s">
        <v>28</v>
      </c>
      <c r="G24" s="211">
        <v>188</v>
      </c>
      <c r="H24" s="318">
        <v>82.8</v>
      </c>
      <c r="I24" s="316">
        <v>240</v>
      </c>
      <c r="J24" s="316">
        <v>309</v>
      </c>
      <c r="K24" s="316">
        <v>329</v>
      </c>
      <c r="L24" s="210">
        <v>320</v>
      </c>
      <c r="M24" s="316">
        <v>69</v>
      </c>
      <c r="N24" s="210">
        <v>89</v>
      </c>
      <c r="O24" s="210">
        <v>80</v>
      </c>
      <c r="P24" s="118">
        <f>tbl_data[[#This Row],[RunVJ_R]]+tbl_data[[#This Row],[RunVJ_L]]+tbl_data[[#This Row],[SVJ]]</f>
        <v>238</v>
      </c>
      <c r="Q24" s="335"/>
      <c r="R24" s="319">
        <v>1.212</v>
      </c>
      <c r="S24" s="319">
        <v>1.94</v>
      </c>
      <c r="T24" s="319">
        <v>3.202</v>
      </c>
      <c r="U24" s="319">
        <v>1.2030000000000001</v>
      </c>
      <c r="V24" s="319">
        <v>1.93</v>
      </c>
      <c r="W24" s="319">
        <v>3.1720000000000002</v>
      </c>
      <c r="X24" s="319">
        <v>1.18</v>
      </c>
      <c r="Y24" s="319">
        <v>1.9019999999999999</v>
      </c>
      <c r="Z24" s="319">
        <v>3.1349999999999998</v>
      </c>
      <c r="AA24" s="319">
        <v>1.18</v>
      </c>
      <c r="AB24" s="319">
        <v>1.9019999999999999</v>
      </c>
      <c r="AC24" s="319">
        <v>3.1349999999999998</v>
      </c>
      <c r="AD24" s="319">
        <v>8.5990000000000002</v>
      </c>
      <c r="AE24" s="319">
        <v>8.3719999999999999</v>
      </c>
      <c r="AF24" s="319"/>
      <c r="AG24" s="319">
        <v>8.3719999999999999</v>
      </c>
      <c r="AH24" s="318">
        <v>21.01</v>
      </c>
      <c r="AI24" s="213">
        <v>800</v>
      </c>
    </row>
    <row r="25" spans="1:35" s="210" customFormat="1" ht="12.5" customHeight="1" x14ac:dyDescent="0.35">
      <c r="A25" s="207">
        <v>304</v>
      </c>
      <c r="B25" s="207" t="s">
        <v>461</v>
      </c>
      <c r="C25" s="119" t="s">
        <v>462</v>
      </c>
      <c r="D25" s="208">
        <v>38853</v>
      </c>
      <c r="E25" s="209" t="s">
        <v>38</v>
      </c>
      <c r="F25" s="210" t="s">
        <v>37</v>
      </c>
      <c r="G25" s="211">
        <v>196.6</v>
      </c>
      <c r="H25" s="211">
        <v>75.7</v>
      </c>
      <c r="I25" s="210">
        <v>249</v>
      </c>
      <c r="J25" s="210">
        <v>320</v>
      </c>
      <c r="K25" s="210">
        <v>338</v>
      </c>
      <c r="L25" s="210">
        <v>327</v>
      </c>
      <c r="M25" s="210">
        <v>71</v>
      </c>
      <c r="N25" s="210">
        <v>89</v>
      </c>
      <c r="O25" s="210">
        <v>78</v>
      </c>
      <c r="P25" s="118">
        <f>tbl_data[[#This Row],[RunVJ_R]]+tbl_data[[#This Row],[RunVJ_L]]+tbl_data[[#This Row],[SVJ]]</f>
        <v>238</v>
      </c>
      <c r="Q25" s="335"/>
      <c r="R25" s="212">
        <v>1.087</v>
      </c>
      <c r="S25" s="212">
        <v>1.84</v>
      </c>
      <c r="T25" s="212">
        <v>3.0619999999999998</v>
      </c>
      <c r="U25" s="212">
        <v>1.1279999999999999</v>
      </c>
      <c r="V25" s="212">
        <v>1.88</v>
      </c>
      <c r="W25" s="212">
        <v>3.1080000000000001</v>
      </c>
      <c r="X25" s="212"/>
      <c r="Y25" s="212"/>
      <c r="Z25" s="212"/>
      <c r="AA25" s="212">
        <v>1.087</v>
      </c>
      <c r="AB25" s="212">
        <v>1.84</v>
      </c>
      <c r="AC25" s="212">
        <v>3.0619999999999998</v>
      </c>
      <c r="AD25" s="212">
        <v>8.6199999999999992</v>
      </c>
      <c r="AE25" s="212">
        <v>8.4469999999999992</v>
      </c>
      <c r="AF25" s="212"/>
      <c r="AG25" s="212">
        <v>8.4469999999999992</v>
      </c>
      <c r="AH25" s="211">
        <v>20.07</v>
      </c>
      <c r="AI25" s="213">
        <v>720</v>
      </c>
    </row>
    <row r="26" spans="1:35" s="210" customFormat="1" ht="12.5" customHeight="1" x14ac:dyDescent="0.35">
      <c r="A26" s="316">
        <v>602</v>
      </c>
      <c r="B26" s="316" t="s">
        <v>148</v>
      </c>
      <c r="C26" s="317" t="s">
        <v>691</v>
      </c>
      <c r="D26" s="120">
        <v>38062</v>
      </c>
      <c r="E26" s="120" t="s">
        <v>76</v>
      </c>
      <c r="F26" s="316" t="s">
        <v>29</v>
      </c>
      <c r="G26" s="211">
        <v>184.2</v>
      </c>
      <c r="H26" s="318">
        <v>79.8</v>
      </c>
      <c r="I26" s="316">
        <v>236</v>
      </c>
      <c r="J26" s="316">
        <v>310</v>
      </c>
      <c r="K26" s="316">
        <v>322</v>
      </c>
      <c r="L26" s="321">
        <v>314</v>
      </c>
      <c r="M26" s="316">
        <v>74</v>
      </c>
      <c r="N26" s="210">
        <v>86</v>
      </c>
      <c r="O26" s="210">
        <v>78</v>
      </c>
      <c r="P26" s="118">
        <f>tbl_data[[#This Row],[RunVJ_R]]+tbl_data[[#This Row],[RunVJ_L]]+tbl_data[[#This Row],[SVJ]]</f>
        <v>238</v>
      </c>
      <c r="Q26" s="335"/>
      <c r="R26" s="319">
        <v>1.0680000000000001</v>
      </c>
      <c r="S26" s="319">
        <v>1.776</v>
      </c>
      <c r="T26" s="319">
        <v>2.9510000000000001</v>
      </c>
      <c r="U26" s="319">
        <v>1.079</v>
      </c>
      <c r="V26" s="319">
        <v>1.782</v>
      </c>
      <c r="W26" s="319">
        <v>2.9820000000000002</v>
      </c>
      <c r="X26" s="319">
        <v>1.1100000000000001</v>
      </c>
      <c r="Y26" s="319">
        <v>1.8260000000000001</v>
      </c>
      <c r="Z26" s="319">
        <v>3.0329999999999999</v>
      </c>
      <c r="AA26" s="319">
        <v>1.0680000000000001</v>
      </c>
      <c r="AB26" s="319">
        <v>1.776</v>
      </c>
      <c r="AC26" s="319">
        <v>2.9510000000000001</v>
      </c>
      <c r="AD26" s="319">
        <v>8.2889999999999997</v>
      </c>
      <c r="AE26" s="319">
        <v>8.4580000000000002</v>
      </c>
      <c r="AF26" s="319"/>
      <c r="AG26" s="319">
        <v>8.2889999999999997</v>
      </c>
      <c r="AH26" s="318">
        <v>20.02</v>
      </c>
      <c r="AI26" s="213">
        <v>520</v>
      </c>
    </row>
    <row r="27" spans="1:35" s="210" customFormat="1" ht="12.5" customHeight="1" x14ac:dyDescent="0.35">
      <c r="A27" s="298">
        <v>557</v>
      </c>
      <c r="B27" s="298" t="s">
        <v>674</v>
      </c>
      <c r="C27" s="299" t="s">
        <v>675</v>
      </c>
      <c r="D27" s="322">
        <v>38610</v>
      </c>
      <c r="E27" s="298" t="s">
        <v>39</v>
      </c>
      <c r="F27" s="298" t="s">
        <v>28</v>
      </c>
      <c r="G27" s="297">
        <v>183.7</v>
      </c>
      <c r="H27" s="297">
        <v>75.8</v>
      </c>
      <c r="I27" s="298">
        <v>239</v>
      </c>
      <c r="J27" s="298">
        <v>311</v>
      </c>
      <c r="K27" s="298">
        <v>330</v>
      </c>
      <c r="L27" s="298">
        <v>314</v>
      </c>
      <c r="M27" s="298">
        <v>72</v>
      </c>
      <c r="N27" s="298">
        <v>91</v>
      </c>
      <c r="O27" s="298">
        <v>75</v>
      </c>
      <c r="P27" s="118">
        <f>tbl_data[[#This Row],[RunVJ_R]]+tbl_data[[#This Row],[RunVJ_L]]+tbl_data[[#This Row],[SVJ]]</f>
        <v>238</v>
      </c>
      <c r="Q27" s="335"/>
      <c r="R27" s="298">
        <v>1.2090000000000001</v>
      </c>
      <c r="S27" s="298">
        <v>1.913</v>
      </c>
      <c r="T27" s="298">
        <v>3.0590000000000002</v>
      </c>
      <c r="U27" s="298">
        <v>1.234</v>
      </c>
      <c r="V27" s="298">
        <v>1.9330000000000001</v>
      </c>
      <c r="W27" s="298">
        <v>3.0710000000000002</v>
      </c>
      <c r="X27" s="298">
        <v>1.3839999999999999</v>
      </c>
      <c r="Y27" s="298">
        <v>2.137</v>
      </c>
      <c r="Z27" s="298">
        <v>3.2829999999999999</v>
      </c>
      <c r="AA27" s="298">
        <v>1.2090000000000001</v>
      </c>
      <c r="AB27" s="298">
        <v>1.913</v>
      </c>
      <c r="AC27" s="298">
        <v>3.0590000000000002</v>
      </c>
      <c r="AD27" s="298">
        <v>8.5920000000000005</v>
      </c>
      <c r="AE27" s="298">
        <v>8.407</v>
      </c>
      <c r="AF27" s="298">
        <v>8.5250000000000004</v>
      </c>
      <c r="AG27" s="298">
        <v>8.407</v>
      </c>
      <c r="AH27" s="297">
        <v>20.05</v>
      </c>
      <c r="AI27" s="296">
        <v>640</v>
      </c>
    </row>
    <row r="28" spans="1:35" s="210" customFormat="1" ht="12.5" customHeight="1" x14ac:dyDescent="0.35">
      <c r="A28" s="207">
        <v>28</v>
      </c>
      <c r="B28" s="207" t="s">
        <v>169</v>
      </c>
      <c r="C28" s="119" t="s">
        <v>170</v>
      </c>
      <c r="D28" s="208">
        <v>38589</v>
      </c>
      <c r="E28" s="209" t="s">
        <v>52</v>
      </c>
      <c r="F28" s="210" t="s">
        <v>29</v>
      </c>
      <c r="G28" s="211">
        <v>183.3</v>
      </c>
      <c r="H28" s="211">
        <v>75.5</v>
      </c>
      <c r="I28" s="210">
        <v>242</v>
      </c>
      <c r="J28" s="210">
        <v>311</v>
      </c>
      <c r="K28" s="210">
        <v>330</v>
      </c>
      <c r="L28" s="210">
        <v>322</v>
      </c>
      <c r="M28" s="210">
        <v>69</v>
      </c>
      <c r="N28" s="210">
        <v>88</v>
      </c>
      <c r="O28" s="210">
        <v>80</v>
      </c>
      <c r="P28" s="118">
        <f>tbl_data[[#This Row],[RunVJ_R]]+tbl_data[[#This Row],[RunVJ_L]]+tbl_data[[#This Row],[SVJ]]</f>
        <v>237</v>
      </c>
      <c r="Q28" s="335"/>
      <c r="R28" s="212">
        <v>0.996</v>
      </c>
      <c r="S28" s="212">
        <v>1.6879999999999999</v>
      </c>
      <c r="T28" s="212">
        <v>2.8450000000000002</v>
      </c>
      <c r="U28" s="212">
        <v>1.022</v>
      </c>
      <c r="V28" s="212">
        <v>1.7070000000000001</v>
      </c>
      <c r="W28" s="212">
        <v>2.8820000000000001</v>
      </c>
      <c r="X28" s="212">
        <v>1.03</v>
      </c>
      <c r="Y28" s="212">
        <v>1.722</v>
      </c>
      <c r="Z28" s="212">
        <v>2.88</v>
      </c>
      <c r="AA28" s="212">
        <v>0.996</v>
      </c>
      <c r="AB28" s="212">
        <v>1.6879999999999999</v>
      </c>
      <c r="AC28" s="212">
        <v>2.8450000000000002</v>
      </c>
      <c r="AD28" s="212">
        <v>8.4540000000000006</v>
      </c>
      <c r="AE28" s="212">
        <v>8.1720000000000006</v>
      </c>
      <c r="AF28" s="212">
        <v>8.2929999999999993</v>
      </c>
      <c r="AG28" s="212">
        <v>8.1720000000000006</v>
      </c>
      <c r="AH28" s="211">
        <v>20.059999999999999</v>
      </c>
      <c r="AI28" s="213">
        <v>680</v>
      </c>
    </row>
    <row r="29" spans="1:35" s="210" customFormat="1" ht="12.5" customHeight="1" x14ac:dyDescent="0.35">
      <c r="A29" s="316">
        <v>661</v>
      </c>
      <c r="B29" s="316" t="s">
        <v>148</v>
      </c>
      <c r="C29" s="317" t="s">
        <v>762</v>
      </c>
      <c r="D29" s="120">
        <v>39222</v>
      </c>
      <c r="E29" s="120" t="s">
        <v>76</v>
      </c>
      <c r="F29" s="316" t="s">
        <v>28</v>
      </c>
      <c r="G29" s="211">
        <v>184.3</v>
      </c>
      <c r="H29" s="318">
        <v>67.2</v>
      </c>
      <c r="I29" s="316">
        <v>242</v>
      </c>
      <c r="J29" s="316">
        <v>309</v>
      </c>
      <c r="K29" s="316">
        <v>318</v>
      </c>
      <c r="L29" s="210">
        <v>335</v>
      </c>
      <c r="M29" s="316">
        <v>67</v>
      </c>
      <c r="N29" s="210">
        <v>76</v>
      </c>
      <c r="O29" s="210">
        <v>93</v>
      </c>
      <c r="P29" s="118">
        <f>tbl_data[[#This Row],[RunVJ_R]]+tbl_data[[#This Row],[RunVJ_L]]+tbl_data[[#This Row],[SVJ]]</f>
        <v>236</v>
      </c>
      <c r="Q29" s="335"/>
      <c r="R29" s="319">
        <v>1.1599999999999999</v>
      </c>
      <c r="S29" s="319">
        <v>1.8879999999999999</v>
      </c>
      <c r="T29" s="319">
        <v>3.1360000000000001</v>
      </c>
      <c r="U29" s="319">
        <v>1.1120000000000001</v>
      </c>
      <c r="V29" s="319">
        <v>1.845</v>
      </c>
      <c r="W29" s="319">
        <v>3.0910000000000002</v>
      </c>
      <c r="X29" s="319">
        <v>1.1160000000000001</v>
      </c>
      <c r="Y29" s="319">
        <v>1.841</v>
      </c>
      <c r="Z29" s="319">
        <v>3.0670000000000002</v>
      </c>
      <c r="AA29" s="319">
        <v>1.1120000000000001</v>
      </c>
      <c r="AB29" s="319">
        <v>1.841</v>
      </c>
      <c r="AC29" s="319">
        <v>3.0670000000000002</v>
      </c>
      <c r="AD29" s="319">
        <v>9.1150000000000002</v>
      </c>
      <c r="AE29" s="319">
        <v>9.0139999999999993</v>
      </c>
      <c r="AF29" s="319">
        <v>9.0429999999999993</v>
      </c>
      <c r="AG29" s="319">
        <v>9.0139999999999993</v>
      </c>
      <c r="AH29" s="318">
        <v>20.010000000000002</v>
      </c>
      <c r="AI29" s="213">
        <v>480</v>
      </c>
    </row>
    <row r="30" spans="1:35" s="210" customFormat="1" ht="12.5" customHeight="1" x14ac:dyDescent="0.35">
      <c r="A30" s="207">
        <v>379</v>
      </c>
      <c r="B30" s="207" t="s">
        <v>478</v>
      </c>
      <c r="C30" s="119" t="s">
        <v>539</v>
      </c>
      <c r="D30" s="208">
        <v>38575</v>
      </c>
      <c r="E30" s="209" t="s">
        <v>48</v>
      </c>
      <c r="F30" s="210" t="s">
        <v>37</v>
      </c>
      <c r="G30" s="211">
        <v>193.7</v>
      </c>
      <c r="H30" s="211">
        <v>92.1</v>
      </c>
      <c r="I30" s="210">
        <v>255</v>
      </c>
      <c r="J30" s="210">
        <v>321</v>
      </c>
      <c r="K30" s="210">
        <v>341</v>
      </c>
      <c r="L30" s="210">
        <v>339</v>
      </c>
      <c r="M30" s="210">
        <v>66</v>
      </c>
      <c r="N30" s="210">
        <v>86</v>
      </c>
      <c r="O30" s="210">
        <v>84</v>
      </c>
      <c r="P30" s="118">
        <f>tbl_data[[#This Row],[RunVJ_R]]+tbl_data[[#This Row],[RunVJ_L]]+tbl_data[[#This Row],[SVJ]]</f>
        <v>236</v>
      </c>
      <c r="Q30" s="335"/>
      <c r="R30" s="212">
        <v>1.141</v>
      </c>
      <c r="S30" s="212">
        <v>1.861</v>
      </c>
      <c r="T30" s="212">
        <v>3.077</v>
      </c>
      <c r="U30" s="212">
        <v>1.1479999999999999</v>
      </c>
      <c r="V30" s="212">
        <v>1.863</v>
      </c>
      <c r="W30" s="212">
        <v>3.0489999999999999</v>
      </c>
      <c r="X30" s="212">
        <v>1.129</v>
      </c>
      <c r="Y30" s="212">
        <v>1.8440000000000001</v>
      </c>
      <c r="Z30" s="212">
        <v>3.044</v>
      </c>
      <c r="AA30" s="212">
        <v>1.129</v>
      </c>
      <c r="AB30" s="212">
        <v>1.8440000000000001</v>
      </c>
      <c r="AC30" s="212">
        <v>3.044</v>
      </c>
      <c r="AD30" s="212">
        <v>8.3219999999999992</v>
      </c>
      <c r="AE30" s="212">
        <v>8.2260000000000009</v>
      </c>
      <c r="AF30" s="212">
        <v>8.3309999999999995</v>
      </c>
      <c r="AG30" s="212">
        <v>8.2260000000000009</v>
      </c>
      <c r="AH30" s="211">
        <v>21.01</v>
      </c>
      <c r="AI30" s="213">
        <v>800</v>
      </c>
    </row>
    <row r="31" spans="1:35" s="210" customFormat="1" ht="12.5" customHeight="1" x14ac:dyDescent="0.35">
      <c r="A31" s="207">
        <v>221</v>
      </c>
      <c r="B31" s="207" t="s">
        <v>162</v>
      </c>
      <c r="C31" s="119" t="s">
        <v>377</v>
      </c>
      <c r="D31" s="208">
        <v>38551</v>
      </c>
      <c r="E31" s="209" t="s">
        <v>36</v>
      </c>
      <c r="F31" s="210" t="s">
        <v>29</v>
      </c>
      <c r="G31" s="211">
        <v>190.9</v>
      </c>
      <c r="H31" s="211">
        <v>83.5</v>
      </c>
      <c r="I31" s="210">
        <v>253</v>
      </c>
      <c r="J31" s="210">
        <v>323</v>
      </c>
      <c r="K31" s="210">
        <v>342</v>
      </c>
      <c r="L31" s="210">
        <v>330</v>
      </c>
      <c r="M31" s="210">
        <v>70</v>
      </c>
      <c r="N31" s="210">
        <v>89</v>
      </c>
      <c r="O31" s="210">
        <v>77</v>
      </c>
      <c r="P31" s="118">
        <f>tbl_data[[#This Row],[RunVJ_R]]+tbl_data[[#This Row],[RunVJ_L]]+tbl_data[[#This Row],[SVJ]]</f>
        <v>236</v>
      </c>
      <c r="Q31" s="335"/>
      <c r="R31" s="212">
        <v>1.1080000000000001</v>
      </c>
      <c r="S31" s="212">
        <v>1.823</v>
      </c>
      <c r="T31" s="212">
        <v>3.0680000000000001</v>
      </c>
      <c r="U31" s="212">
        <v>1.1539999999999999</v>
      </c>
      <c r="V31" s="212">
        <v>1.847</v>
      </c>
      <c r="W31" s="212">
        <v>3.097</v>
      </c>
      <c r="X31" s="212">
        <v>1.1120000000000001</v>
      </c>
      <c r="Y31" s="212">
        <v>1.8080000000000001</v>
      </c>
      <c r="Z31" s="212">
        <v>3.0449999999999999</v>
      </c>
      <c r="AA31" s="212">
        <v>1.1080000000000001</v>
      </c>
      <c r="AB31" s="212">
        <v>1.8080000000000001</v>
      </c>
      <c r="AC31" s="212">
        <v>3.0449999999999999</v>
      </c>
      <c r="AD31" s="212">
        <v>8.7189999999999994</v>
      </c>
      <c r="AE31" s="212">
        <v>8.3610000000000007</v>
      </c>
      <c r="AF31" s="212">
        <v>8.391</v>
      </c>
      <c r="AG31" s="212">
        <v>8.3610000000000007</v>
      </c>
      <c r="AH31" s="211">
        <v>20.05</v>
      </c>
      <c r="AI31" s="213">
        <v>640</v>
      </c>
    </row>
    <row r="32" spans="1:35" s="210" customFormat="1" ht="12.5" customHeight="1" x14ac:dyDescent="0.35">
      <c r="A32" s="298">
        <v>482</v>
      </c>
      <c r="B32" s="298" t="s">
        <v>452</v>
      </c>
      <c r="C32" s="299" t="s">
        <v>616</v>
      </c>
      <c r="D32" s="322">
        <v>38868</v>
      </c>
      <c r="E32" s="298" t="s">
        <v>51</v>
      </c>
      <c r="F32" s="298" t="s">
        <v>29</v>
      </c>
      <c r="G32" s="297">
        <v>190.6</v>
      </c>
      <c r="H32" s="297">
        <v>73.599999999999994</v>
      </c>
      <c r="I32" s="298">
        <v>258</v>
      </c>
      <c r="J32" s="298">
        <v>332</v>
      </c>
      <c r="K32" s="298">
        <v>346</v>
      </c>
      <c r="L32" s="298">
        <v>332</v>
      </c>
      <c r="M32" s="298">
        <v>74</v>
      </c>
      <c r="N32" s="298">
        <v>88</v>
      </c>
      <c r="O32" s="298">
        <v>74</v>
      </c>
      <c r="P32" s="118">
        <f>tbl_data[[#This Row],[RunVJ_R]]+tbl_data[[#This Row],[RunVJ_L]]+tbl_data[[#This Row],[SVJ]]</f>
        <v>236</v>
      </c>
      <c r="Q32" s="335"/>
      <c r="R32" s="298">
        <v>1.127</v>
      </c>
      <c r="S32" s="298">
        <v>1.831</v>
      </c>
      <c r="T32" s="298">
        <v>3.069</v>
      </c>
      <c r="U32" s="298">
        <v>1.091</v>
      </c>
      <c r="V32" s="298">
        <v>1.794</v>
      </c>
      <c r="W32" s="298">
        <v>3.0179999999999998</v>
      </c>
      <c r="X32" s="298">
        <v>1.083</v>
      </c>
      <c r="Y32" s="298">
        <v>1.784</v>
      </c>
      <c r="Z32" s="298">
        <v>3.0030000000000001</v>
      </c>
      <c r="AA32" s="298">
        <v>1.083</v>
      </c>
      <c r="AB32" s="298">
        <v>1.784</v>
      </c>
      <c r="AC32" s="298">
        <v>3.0030000000000001</v>
      </c>
      <c r="AD32" s="298">
        <v>8.5579999999999998</v>
      </c>
      <c r="AE32" s="298">
        <v>8.6950000000000003</v>
      </c>
      <c r="AF32" s="298">
        <v>8.5419999999999998</v>
      </c>
      <c r="AG32" s="298">
        <v>8.5419999999999998</v>
      </c>
      <c r="AH32" s="297">
        <v>20.07</v>
      </c>
      <c r="AI32" s="296">
        <v>720</v>
      </c>
    </row>
    <row r="33" spans="1:35" s="210" customFormat="1" ht="12.5" customHeight="1" x14ac:dyDescent="0.35">
      <c r="A33" s="207">
        <v>23</v>
      </c>
      <c r="B33" s="207" t="s">
        <v>160</v>
      </c>
      <c r="C33" s="119" t="s">
        <v>161</v>
      </c>
      <c r="D33" s="208">
        <v>38612</v>
      </c>
      <c r="E33" s="209" t="s">
        <v>52</v>
      </c>
      <c r="F33" s="210" t="s">
        <v>28</v>
      </c>
      <c r="G33" s="211">
        <v>189.7</v>
      </c>
      <c r="H33" s="211">
        <v>85.3</v>
      </c>
      <c r="I33" s="210">
        <v>254</v>
      </c>
      <c r="J33" s="210">
        <v>322</v>
      </c>
      <c r="K33" s="210">
        <v>335</v>
      </c>
      <c r="L33" s="210">
        <v>340</v>
      </c>
      <c r="M33" s="210">
        <v>68</v>
      </c>
      <c r="N33" s="210">
        <v>81</v>
      </c>
      <c r="O33" s="210">
        <v>86</v>
      </c>
      <c r="P33" s="118">
        <f>tbl_data[[#This Row],[RunVJ_R]]+tbl_data[[#This Row],[RunVJ_L]]+tbl_data[[#This Row],[SVJ]]</f>
        <v>235</v>
      </c>
      <c r="Q33" s="335"/>
      <c r="R33" s="212">
        <v>1.0980000000000001</v>
      </c>
      <c r="S33" s="212">
        <v>1.7789999999999999</v>
      </c>
      <c r="T33" s="212">
        <v>2.9710000000000001</v>
      </c>
      <c r="U33" s="212">
        <v>1.0640000000000001</v>
      </c>
      <c r="V33" s="212">
        <v>1.75</v>
      </c>
      <c r="W33" s="212">
        <v>2.9409999999999998</v>
      </c>
      <c r="X33" s="212"/>
      <c r="Y33" s="212"/>
      <c r="Z33" s="212"/>
      <c r="AA33" s="212">
        <v>1.0640000000000001</v>
      </c>
      <c r="AB33" s="212">
        <v>1.75</v>
      </c>
      <c r="AC33" s="212">
        <v>2.9409999999999998</v>
      </c>
      <c r="AD33" s="212">
        <v>8.3840000000000003</v>
      </c>
      <c r="AE33" s="212">
        <v>8.2430000000000003</v>
      </c>
      <c r="AF33" s="212">
        <v>8.4949999999999992</v>
      </c>
      <c r="AG33" s="212">
        <v>8.2430000000000003</v>
      </c>
      <c r="AH33" s="211">
        <v>20.010000000000002</v>
      </c>
      <c r="AI33" s="213">
        <v>480</v>
      </c>
    </row>
    <row r="34" spans="1:35" s="210" customFormat="1" ht="12.5" customHeight="1" x14ac:dyDescent="0.35">
      <c r="A34" s="207">
        <v>4</v>
      </c>
      <c r="B34" s="207" t="s">
        <v>129</v>
      </c>
      <c r="C34" s="119" t="s">
        <v>130</v>
      </c>
      <c r="D34" s="208">
        <v>38470</v>
      </c>
      <c r="E34" s="209" t="s">
        <v>52</v>
      </c>
      <c r="F34" s="210" t="s">
        <v>33</v>
      </c>
      <c r="G34" s="211">
        <v>181.3</v>
      </c>
      <c r="H34" s="211">
        <v>71.7</v>
      </c>
      <c r="I34" s="210">
        <v>232</v>
      </c>
      <c r="J34" s="210">
        <v>300</v>
      </c>
      <c r="K34" s="210">
        <v>316</v>
      </c>
      <c r="L34" s="210">
        <v>315</v>
      </c>
      <c r="M34" s="210">
        <v>68</v>
      </c>
      <c r="N34" s="210">
        <v>84</v>
      </c>
      <c r="O34" s="210">
        <v>83</v>
      </c>
      <c r="P34" s="118">
        <f>tbl_data[[#This Row],[RunVJ_R]]+tbl_data[[#This Row],[RunVJ_L]]+tbl_data[[#This Row],[SVJ]]</f>
        <v>235</v>
      </c>
      <c r="Q34" s="335"/>
      <c r="R34" s="212">
        <v>1.07</v>
      </c>
      <c r="S34" s="212">
        <v>1.7729999999999999</v>
      </c>
      <c r="T34" s="212">
        <v>3.016</v>
      </c>
      <c r="U34" s="212">
        <v>1.081</v>
      </c>
      <c r="V34" s="212">
        <v>1.786</v>
      </c>
      <c r="W34" s="212">
        <v>3.0339999999999998</v>
      </c>
      <c r="X34" s="212">
        <v>1.0940000000000001</v>
      </c>
      <c r="Y34" s="212">
        <v>1.792</v>
      </c>
      <c r="Z34" s="212">
        <v>3.036</v>
      </c>
      <c r="AA34" s="212">
        <v>1.07</v>
      </c>
      <c r="AB34" s="212">
        <v>1.7729999999999999</v>
      </c>
      <c r="AC34" s="212">
        <v>3.016</v>
      </c>
      <c r="AD34" s="212">
        <v>8.2850000000000001</v>
      </c>
      <c r="AE34" s="212">
        <v>8.2899999999999991</v>
      </c>
      <c r="AF34" s="212"/>
      <c r="AG34" s="212">
        <v>8.2850000000000001</v>
      </c>
      <c r="AH34" s="211">
        <v>20.03</v>
      </c>
      <c r="AI34" s="213">
        <v>560</v>
      </c>
    </row>
    <row r="35" spans="1:35" s="210" customFormat="1" ht="12.5" customHeight="1" x14ac:dyDescent="0.35">
      <c r="A35" s="316">
        <v>643</v>
      </c>
      <c r="B35" s="316" t="s">
        <v>736</v>
      </c>
      <c r="C35" s="317" t="s">
        <v>737</v>
      </c>
      <c r="D35" s="120">
        <v>39206</v>
      </c>
      <c r="E35" s="120" t="s">
        <v>76</v>
      </c>
      <c r="F35" s="316" t="s">
        <v>28</v>
      </c>
      <c r="G35" s="211">
        <v>183.4</v>
      </c>
      <c r="H35" s="318">
        <v>70.8</v>
      </c>
      <c r="I35" s="316">
        <v>236</v>
      </c>
      <c r="J35" s="316">
        <v>303</v>
      </c>
      <c r="K35" s="316">
        <v>325</v>
      </c>
      <c r="L35" s="210">
        <v>315</v>
      </c>
      <c r="M35" s="316">
        <v>67</v>
      </c>
      <c r="N35" s="210">
        <v>89</v>
      </c>
      <c r="O35" s="210">
        <v>79</v>
      </c>
      <c r="P35" s="118">
        <f>tbl_data[[#This Row],[RunVJ_R]]+tbl_data[[#This Row],[RunVJ_L]]+tbl_data[[#This Row],[SVJ]]</f>
        <v>235</v>
      </c>
      <c r="Q35" s="335"/>
      <c r="R35" s="319">
        <v>1.115</v>
      </c>
      <c r="S35" s="319">
        <v>1.857</v>
      </c>
      <c r="T35" s="319">
        <v>3.1070000000000002</v>
      </c>
      <c r="U35" s="319">
        <v>1.1419999999999999</v>
      </c>
      <c r="V35" s="319">
        <v>1.8839999999999999</v>
      </c>
      <c r="W35" s="319">
        <v>3.1190000000000002</v>
      </c>
      <c r="X35" s="319">
        <v>1.19</v>
      </c>
      <c r="Y35" s="319">
        <v>1.915</v>
      </c>
      <c r="Z35" s="319">
        <v>3.149</v>
      </c>
      <c r="AA35" s="319">
        <v>1.115</v>
      </c>
      <c r="AB35" s="319">
        <v>1.857</v>
      </c>
      <c r="AC35" s="319">
        <v>3.1070000000000002</v>
      </c>
      <c r="AD35" s="319">
        <v>8.2669999999999995</v>
      </c>
      <c r="AE35" s="319">
        <v>8.4369999999999994</v>
      </c>
      <c r="AF35" s="319">
        <v>8.3079999999999998</v>
      </c>
      <c r="AG35" s="319">
        <v>8.2669999999999995</v>
      </c>
      <c r="AH35" s="318">
        <v>19.04</v>
      </c>
      <c r="AI35" s="213">
        <v>440</v>
      </c>
    </row>
    <row r="36" spans="1:35" s="210" customFormat="1" ht="12.5" customHeight="1" x14ac:dyDescent="0.35">
      <c r="A36" s="316">
        <v>642</v>
      </c>
      <c r="B36" s="316" t="s">
        <v>246</v>
      </c>
      <c r="C36" s="317" t="s">
        <v>735</v>
      </c>
      <c r="D36" s="120">
        <v>38473</v>
      </c>
      <c r="E36" s="120" t="s">
        <v>76</v>
      </c>
      <c r="F36" s="316" t="s">
        <v>33</v>
      </c>
      <c r="G36" s="211">
        <v>186.3</v>
      </c>
      <c r="H36" s="318">
        <v>93.1</v>
      </c>
      <c r="I36" s="316">
        <v>237</v>
      </c>
      <c r="J36" s="316">
        <v>307</v>
      </c>
      <c r="K36" s="316">
        <v>316</v>
      </c>
      <c r="L36" s="321">
        <v>322</v>
      </c>
      <c r="M36" s="316">
        <v>70</v>
      </c>
      <c r="N36" s="210">
        <v>79</v>
      </c>
      <c r="O36" s="210">
        <v>85</v>
      </c>
      <c r="P36" s="118">
        <f>tbl_data[[#This Row],[RunVJ_R]]+tbl_data[[#This Row],[RunVJ_L]]+tbl_data[[#This Row],[SVJ]]</f>
        <v>234</v>
      </c>
      <c r="Q36" s="335"/>
      <c r="R36" s="319">
        <v>1.1339999999999999</v>
      </c>
      <c r="S36" s="319">
        <v>1.8420000000000001</v>
      </c>
      <c r="T36" s="319">
        <v>3.056</v>
      </c>
      <c r="U36" s="319">
        <v>1.131</v>
      </c>
      <c r="V36" s="319">
        <v>1.8440000000000001</v>
      </c>
      <c r="W36" s="319">
        <v>3.0350000000000001</v>
      </c>
      <c r="X36" s="319">
        <v>1.101</v>
      </c>
      <c r="Y36" s="319">
        <v>1.8080000000000001</v>
      </c>
      <c r="Z36" s="319">
        <v>2.9969999999999999</v>
      </c>
      <c r="AA36" s="319">
        <v>1.101</v>
      </c>
      <c r="AB36" s="319">
        <v>1.8080000000000001</v>
      </c>
      <c r="AC36" s="319">
        <v>2.9969999999999999</v>
      </c>
      <c r="AD36" s="319">
        <v>8.3539999999999992</v>
      </c>
      <c r="AE36" s="319">
        <v>8.3870000000000005</v>
      </c>
      <c r="AF36" s="319"/>
      <c r="AG36" s="319">
        <v>8.3539999999999992</v>
      </c>
      <c r="AH36" s="318">
        <v>21.03</v>
      </c>
      <c r="AI36" s="213">
        <v>880</v>
      </c>
    </row>
    <row r="37" spans="1:35" s="210" customFormat="1" ht="12.5" customHeight="1" x14ac:dyDescent="0.35">
      <c r="A37" s="316">
        <v>603</v>
      </c>
      <c r="B37" s="316" t="s">
        <v>192</v>
      </c>
      <c r="C37" s="317" t="s">
        <v>692</v>
      </c>
      <c r="D37" s="120">
        <v>38498</v>
      </c>
      <c r="E37" s="120" t="s">
        <v>76</v>
      </c>
      <c r="F37" s="316" t="s">
        <v>29</v>
      </c>
      <c r="G37" s="211">
        <v>188.4</v>
      </c>
      <c r="H37" s="318">
        <v>80.8</v>
      </c>
      <c r="I37" s="316">
        <v>241</v>
      </c>
      <c r="J37" s="316">
        <v>313</v>
      </c>
      <c r="K37" s="316">
        <v>326</v>
      </c>
      <c r="L37" s="210">
        <v>318</v>
      </c>
      <c r="M37" s="316">
        <v>72</v>
      </c>
      <c r="N37" s="210">
        <v>85</v>
      </c>
      <c r="O37" s="210">
        <v>77</v>
      </c>
      <c r="P37" s="118">
        <f>tbl_data[[#This Row],[RunVJ_R]]+tbl_data[[#This Row],[RunVJ_L]]+tbl_data[[#This Row],[SVJ]]</f>
        <v>234</v>
      </c>
      <c r="Q37" s="335"/>
      <c r="R37" s="319">
        <v>1.1839999999999999</v>
      </c>
      <c r="S37" s="319">
        <v>1.897</v>
      </c>
      <c r="T37" s="319">
        <v>3.0920000000000001</v>
      </c>
      <c r="U37" s="319">
        <v>1.194</v>
      </c>
      <c r="V37" s="319">
        <v>1.9039999999999999</v>
      </c>
      <c r="W37" s="319">
        <v>3.0979999999999999</v>
      </c>
      <c r="X37" s="319">
        <v>1.2390000000000001</v>
      </c>
      <c r="Y37" s="319">
        <v>1.9470000000000001</v>
      </c>
      <c r="Z37" s="319">
        <v>3.1309999999999998</v>
      </c>
      <c r="AA37" s="319">
        <v>1.1839999999999999</v>
      </c>
      <c r="AB37" s="319">
        <v>1.897</v>
      </c>
      <c r="AC37" s="319">
        <v>3.0920000000000001</v>
      </c>
      <c r="AD37" s="319">
        <v>8.6859999999999999</v>
      </c>
      <c r="AE37" s="319">
        <v>8.7149999999999999</v>
      </c>
      <c r="AF37" s="319">
        <v>8.7110000000000003</v>
      </c>
      <c r="AG37" s="319">
        <v>8.6859999999999999</v>
      </c>
      <c r="AH37" s="318">
        <v>20.03</v>
      </c>
      <c r="AI37" s="213">
        <v>560</v>
      </c>
    </row>
    <row r="38" spans="1:35" s="210" customFormat="1" ht="12.5" customHeight="1" x14ac:dyDescent="0.35">
      <c r="A38" s="316">
        <v>666</v>
      </c>
      <c r="B38" s="316" t="s">
        <v>767</v>
      </c>
      <c r="C38" s="317" t="s">
        <v>768</v>
      </c>
      <c r="D38" s="120">
        <v>38783</v>
      </c>
      <c r="E38" s="120" t="s">
        <v>76</v>
      </c>
      <c r="F38" s="316" t="s">
        <v>35</v>
      </c>
      <c r="G38" s="211">
        <v>179.4</v>
      </c>
      <c r="H38" s="318">
        <v>74</v>
      </c>
      <c r="I38" s="316">
        <v>231</v>
      </c>
      <c r="J38" s="316">
        <v>304</v>
      </c>
      <c r="K38" s="316">
        <v>315</v>
      </c>
      <c r="L38" s="321">
        <v>308</v>
      </c>
      <c r="M38" s="316">
        <v>73</v>
      </c>
      <c r="N38" s="210">
        <v>84</v>
      </c>
      <c r="O38" s="210">
        <v>77</v>
      </c>
      <c r="P38" s="118">
        <f>tbl_data[[#This Row],[RunVJ_R]]+tbl_data[[#This Row],[RunVJ_L]]+tbl_data[[#This Row],[SVJ]]</f>
        <v>234</v>
      </c>
      <c r="Q38" s="335"/>
      <c r="R38" s="319">
        <v>1.2430000000000001</v>
      </c>
      <c r="S38" s="319">
        <v>1.94</v>
      </c>
      <c r="T38" s="319">
        <v>3.1030000000000002</v>
      </c>
      <c r="U38" s="319">
        <v>1.169</v>
      </c>
      <c r="V38" s="319">
        <v>1.853</v>
      </c>
      <c r="W38" s="319">
        <v>3.008</v>
      </c>
      <c r="X38" s="319">
        <v>1.1299999999999999</v>
      </c>
      <c r="Y38" s="319">
        <v>1.8029999999999999</v>
      </c>
      <c r="Z38" s="319">
        <v>2.9380000000000002</v>
      </c>
      <c r="AA38" s="319">
        <v>1.1299999999999999</v>
      </c>
      <c r="AB38" s="319">
        <v>1.8029999999999999</v>
      </c>
      <c r="AC38" s="319">
        <v>2.9380000000000002</v>
      </c>
      <c r="AD38" s="319">
        <v>9.1989999999999998</v>
      </c>
      <c r="AE38" s="319">
        <v>8.7270000000000003</v>
      </c>
      <c r="AF38" s="319">
        <v>8.5259999999999998</v>
      </c>
      <c r="AG38" s="319">
        <v>8.5259999999999998</v>
      </c>
      <c r="AH38" s="318">
        <v>20.02</v>
      </c>
      <c r="AI38" s="213">
        <v>520</v>
      </c>
    </row>
    <row r="39" spans="1:35" s="210" customFormat="1" ht="12.5" customHeight="1" x14ac:dyDescent="0.35">
      <c r="A39" s="207">
        <v>354</v>
      </c>
      <c r="B39" s="207" t="s">
        <v>162</v>
      </c>
      <c r="C39" s="119" t="s">
        <v>512</v>
      </c>
      <c r="D39" s="208">
        <v>38443</v>
      </c>
      <c r="E39" s="209" t="s">
        <v>48</v>
      </c>
      <c r="F39" s="210" t="s">
        <v>35</v>
      </c>
      <c r="G39" s="211">
        <v>176.3</v>
      </c>
      <c r="H39" s="211">
        <v>69.400000000000006</v>
      </c>
      <c r="I39" s="210">
        <v>230</v>
      </c>
      <c r="J39" s="210">
        <v>298</v>
      </c>
      <c r="K39" s="210">
        <v>325</v>
      </c>
      <c r="L39" s="210">
        <v>301</v>
      </c>
      <c r="M39" s="210">
        <v>68</v>
      </c>
      <c r="N39" s="210">
        <v>95</v>
      </c>
      <c r="O39" s="210">
        <v>71</v>
      </c>
      <c r="P39" s="118">
        <f>tbl_data[[#This Row],[RunVJ_R]]+tbl_data[[#This Row],[RunVJ_L]]+tbl_data[[#This Row],[SVJ]]</f>
        <v>234</v>
      </c>
      <c r="Q39" s="335"/>
      <c r="R39" s="212">
        <v>1.0669999999999999</v>
      </c>
      <c r="S39" s="212">
        <v>1.742</v>
      </c>
      <c r="T39" s="212">
        <v>2.89</v>
      </c>
      <c r="U39" s="212">
        <v>1.03</v>
      </c>
      <c r="V39" s="212">
        <v>1.7110000000000001</v>
      </c>
      <c r="W39" s="212">
        <v>2.8879999999999999</v>
      </c>
      <c r="X39" s="212">
        <v>1.0549999999999999</v>
      </c>
      <c r="Y39" s="212">
        <v>1.724</v>
      </c>
      <c r="Z39" s="212">
        <v>2.8540000000000001</v>
      </c>
      <c r="AA39" s="212">
        <v>1.03</v>
      </c>
      <c r="AB39" s="212">
        <v>1.7110000000000001</v>
      </c>
      <c r="AC39" s="212">
        <v>2.8540000000000001</v>
      </c>
      <c r="AD39" s="212">
        <v>8.4019999999999992</v>
      </c>
      <c r="AE39" s="212">
        <v>8.2439999999999998</v>
      </c>
      <c r="AF39" s="212"/>
      <c r="AG39" s="212">
        <v>8.2439999999999998</v>
      </c>
      <c r="AH39" s="211">
        <v>21.07</v>
      </c>
      <c r="AI39" s="213">
        <v>1040</v>
      </c>
    </row>
    <row r="40" spans="1:35" s="210" customFormat="1" ht="12.5" customHeight="1" x14ac:dyDescent="0.35">
      <c r="A40" s="207">
        <v>186</v>
      </c>
      <c r="B40" s="207" t="s">
        <v>342</v>
      </c>
      <c r="C40" s="119" t="s">
        <v>306</v>
      </c>
      <c r="D40" s="208">
        <v>38489</v>
      </c>
      <c r="E40" s="209" t="s">
        <v>59</v>
      </c>
      <c r="F40" s="210" t="s">
        <v>61</v>
      </c>
      <c r="G40" s="211">
        <v>179.9</v>
      </c>
      <c r="H40" s="211">
        <v>72.8</v>
      </c>
      <c r="I40" s="210">
        <v>229</v>
      </c>
      <c r="J40" s="210">
        <v>301</v>
      </c>
      <c r="K40" s="210">
        <v>310</v>
      </c>
      <c r="L40" s="210">
        <v>309</v>
      </c>
      <c r="M40" s="210">
        <v>72</v>
      </c>
      <c r="N40" s="210">
        <v>81</v>
      </c>
      <c r="O40" s="210">
        <v>80</v>
      </c>
      <c r="P40" s="118">
        <f>tbl_data[[#This Row],[RunVJ_R]]+tbl_data[[#This Row],[RunVJ_L]]+tbl_data[[#This Row],[SVJ]]</f>
        <v>233</v>
      </c>
      <c r="Q40" s="335"/>
      <c r="R40" s="212">
        <v>1.153</v>
      </c>
      <c r="S40" s="212">
        <v>1.879</v>
      </c>
      <c r="T40" s="212">
        <v>3.1080000000000001</v>
      </c>
      <c r="U40" s="212">
        <v>1.145</v>
      </c>
      <c r="V40" s="212">
        <v>1.8740000000000001</v>
      </c>
      <c r="W40" s="212">
        <v>3.13</v>
      </c>
      <c r="X40" s="212">
        <v>1.1499999999999999</v>
      </c>
      <c r="Y40" s="212">
        <v>1.8680000000000001</v>
      </c>
      <c r="Z40" s="212">
        <v>3.1339999999999999</v>
      </c>
      <c r="AA40" s="212">
        <v>1.145</v>
      </c>
      <c r="AB40" s="212">
        <v>1.8680000000000001</v>
      </c>
      <c r="AC40" s="212">
        <v>3.1080000000000001</v>
      </c>
      <c r="AD40" s="212">
        <v>8.4469999999999992</v>
      </c>
      <c r="AE40" s="212">
        <v>8.5139999999999993</v>
      </c>
      <c r="AF40" s="212">
        <v>8.718</v>
      </c>
      <c r="AG40" s="212">
        <v>8.4469999999999992</v>
      </c>
      <c r="AH40" s="211">
        <v>20.079999999999998</v>
      </c>
      <c r="AI40" s="213">
        <v>760</v>
      </c>
    </row>
    <row r="41" spans="1:35" s="210" customFormat="1" ht="12.5" customHeight="1" x14ac:dyDescent="0.35">
      <c r="A41" s="207">
        <v>216</v>
      </c>
      <c r="B41" s="207" t="s">
        <v>239</v>
      </c>
      <c r="C41" s="119" t="s">
        <v>371</v>
      </c>
      <c r="D41" s="208">
        <v>38396</v>
      </c>
      <c r="E41" s="209" t="s">
        <v>36</v>
      </c>
      <c r="F41" s="210" t="s">
        <v>33</v>
      </c>
      <c r="G41" s="211">
        <v>181.5</v>
      </c>
      <c r="H41" s="211">
        <v>76.400000000000006</v>
      </c>
      <c r="I41" s="210">
        <v>237</v>
      </c>
      <c r="J41" s="210">
        <v>303</v>
      </c>
      <c r="K41" s="210">
        <v>325</v>
      </c>
      <c r="L41" s="210">
        <v>316</v>
      </c>
      <c r="M41" s="210">
        <v>66</v>
      </c>
      <c r="N41" s="210">
        <v>88</v>
      </c>
      <c r="O41" s="210">
        <v>79</v>
      </c>
      <c r="P41" s="118">
        <f>tbl_data[[#This Row],[RunVJ_R]]+tbl_data[[#This Row],[RunVJ_L]]+tbl_data[[#This Row],[SVJ]]</f>
        <v>233</v>
      </c>
      <c r="Q41" s="335"/>
      <c r="R41" s="212">
        <v>1.129</v>
      </c>
      <c r="S41" s="212">
        <v>1.821</v>
      </c>
      <c r="T41" s="212">
        <v>3.0720000000000001</v>
      </c>
      <c r="U41" s="212">
        <v>1.1659999999999999</v>
      </c>
      <c r="V41" s="212">
        <v>1.855</v>
      </c>
      <c r="W41" s="212">
        <v>3.0830000000000002</v>
      </c>
      <c r="X41" s="212"/>
      <c r="Y41" s="212"/>
      <c r="Z41" s="212"/>
      <c r="AA41" s="212">
        <v>1.129</v>
      </c>
      <c r="AB41" s="212">
        <v>1.821</v>
      </c>
      <c r="AC41" s="212">
        <v>3.0720000000000001</v>
      </c>
      <c r="AD41" s="212">
        <v>8.6760000000000002</v>
      </c>
      <c r="AE41" s="212">
        <v>8.3989999999999991</v>
      </c>
      <c r="AF41" s="212">
        <v>8.2710000000000008</v>
      </c>
      <c r="AG41" s="212">
        <v>8.2710000000000008</v>
      </c>
      <c r="AH41" s="211">
        <v>21.04</v>
      </c>
      <c r="AI41" s="213">
        <v>920</v>
      </c>
    </row>
    <row r="42" spans="1:35" s="210" customFormat="1" ht="12.5" customHeight="1" x14ac:dyDescent="0.35">
      <c r="A42" s="316">
        <v>604</v>
      </c>
      <c r="B42" s="316" t="s">
        <v>378</v>
      </c>
      <c r="C42" s="317" t="s">
        <v>693</v>
      </c>
      <c r="D42" s="120">
        <v>39172</v>
      </c>
      <c r="E42" s="120" t="s">
        <v>76</v>
      </c>
      <c r="F42" s="316" t="s">
        <v>61</v>
      </c>
      <c r="G42" s="211">
        <v>177.8</v>
      </c>
      <c r="H42" s="318">
        <v>72.2</v>
      </c>
      <c r="I42" s="316">
        <v>228</v>
      </c>
      <c r="J42" s="316">
        <v>298</v>
      </c>
      <c r="K42" s="316">
        <v>314</v>
      </c>
      <c r="L42" s="321">
        <v>305</v>
      </c>
      <c r="M42" s="316">
        <v>70</v>
      </c>
      <c r="N42" s="210">
        <v>86</v>
      </c>
      <c r="O42" s="210">
        <v>77</v>
      </c>
      <c r="P42" s="118">
        <f>tbl_data[[#This Row],[RunVJ_R]]+tbl_data[[#This Row],[RunVJ_L]]+tbl_data[[#This Row],[SVJ]]</f>
        <v>233</v>
      </c>
      <c r="Q42" s="335"/>
      <c r="R42" s="319">
        <v>1.982</v>
      </c>
      <c r="S42" s="319">
        <v>2.7130000000000001</v>
      </c>
      <c r="T42" s="319">
        <v>3.95</v>
      </c>
      <c r="U42" s="319">
        <v>1.2110000000000001</v>
      </c>
      <c r="V42" s="319">
        <v>1.931</v>
      </c>
      <c r="W42" s="319">
        <v>3.1669999999999998</v>
      </c>
      <c r="X42" s="319">
        <v>1.0469999999999999</v>
      </c>
      <c r="Y42" s="319">
        <v>1.766</v>
      </c>
      <c r="Z42" s="319">
        <v>2.9940000000000002</v>
      </c>
      <c r="AA42" s="319">
        <v>1.0469999999999999</v>
      </c>
      <c r="AB42" s="319">
        <v>1.766</v>
      </c>
      <c r="AC42" s="319">
        <v>2.9940000000000002</v>
      </c>
      <c r="AD42" s="319">
        <v>8.6709999999999994</v>
      </c>
      <c r="AE42" s="319">
        <v>8.1069999999999993</v>
      </c>
      <c r="AF42" s="319">
        <v>8.5250000000000004</v>
      </c>
      <c r="AG42" s="319">
        <v>8.1069999999999993</v>
      </c>
      <c r="AH42" s="318">
        <v>20.010000000000002</v>
      </c>
      <c r="AI42" s="213">
        <v>480</v>
      </c>
    </row>
    <row r="43" spans="1:35" s="210" customFormat="1" ht="12.5" customHeight="1" x14ac:dyDescent="0.35">
      <c r="A43" s="118">
        <v>577</v>
      </c>
      <c r="B43" s="118" t="s">
        <v>107</v>
      </c>
      <c r="C43" s="119" t="s">
        <v>108</v>
      </c>
      <c r="D43" s="120">
        <v>38436</v>
      </c>
      <c r="E43" s="120" t="s">
        <v>39</v>
      </c>
      <c r="F43" s="118" t="s">
        <v>61</v>
      </c>
      <c r="G43" s="211">
        <v>180.5</v>
      </c>
      <c r="H43" s="220">
        <v>69.2</v>
      </c>
      <c r="I43" s="118">
        <v>240</v>
      </c>
      <c r="J43" s="118">
        <v>307</v>
      </c>
      <c r="K43" s="210">
        <v>325</v>
      </c>
      <c r="L43" s="118">
        <v>320</v>
      </c>
      <c r="M43" s="118">
        <v>67</v>
      </c>
      <c r="N43" s="210">
        <v>85</v>
      </c>
      <c r="O43" s="210">
        <v>80</v>
      </c>
      <c r="P43" s="118">
        <f>tbl_data[[#This Row],[RunVJ_R]]+tbl_data[[#This Row],[RunVJ_L]]+tbl_data[[#This Row],[SVJ]]</f>
        <v>232</v>
      </c>
      <c r="Q43" s="335"/>
      <c r="R43" s="217">
        <v>1.113</v>
      </c>
      <c r="S43" s="217">
        <v>1.827</v>
      </c>
      <c r="T43" s="217">
        <v>2.9910000000000001</v>
      </c>
      <c r="U43" s="217">
        <v>1.1240000000000001</v>
      </c>
      <c r="V43" s="217">
        <v>1.827</v>
      </c>
      <c r="W43" s="217">
        <v>2.9870000000000001</v>
      </c>
      <c r="X43" s="217">
        <v>1.0669999999999999</v>
      </c>
      <c r="Y43" s="217">
        <v>1.786</v>
      </c>
      <c r="Z43" s="217">
        <v>2.9529999999999998</v>
      </c>
      <c r="AA43" s="217">
        <v>1.0669999999999999</v>
      </c>
      <c r="AB43" s="217">
        <v>1.786</v>
      </c>
      <c r="AC43" s="217">
        <v>2.9529999999999998</v>
      </c>
      <c r="AD43" s="217">
        <v>8.0399999999999991</v>
      </c>
      <c r="AE43" s="217">
        <v>8.0920000000000005</v>
      </c>
      <c r="AF43" s="217">
        <v>8.1560000000000006</v>
      </c>
      <c r="AG43" s="217">
        <v>8.0399999999999991</v>
      </c>
      <c r="AH43" s="220">
        <v>21.02</v>
      </c>
      <c r="AI43" s="213">
        <v>840</v>
      </c>
    </row>
    <row r="44" spans="1:35" s="210" customFormat="1" ht="12.5" customHeight="1" x14ac:dyDescent="0.35">
      <c r="A44" s="207">
        <v>225</v>
      </c>
      <c r="B44" s="207" t="s">
        <v>382</v>
      </c>
      <c r="C44" s="119" t="s">
        <v>383</v>
      </c>
      <c r="D44" s="208">
        <v>38830</v>
      </c>
      <c r="E44" s="209" t="s">
        <v>36</v>
      </c>
      <c r="F44" s="210" t="s">
        <v>29</v>
      </c>
      <c r="G44" s="211">
        <v>184.5</v>
      </c>
      <c r="H44" s="211">
        <v>74.7</v>
      </c>
      <c r="I44" s="210">
        <v>237</v>
      </c>
      <c r="J44" s="210">
        <v>306</v>
      </c>
      <c r="K44" s="210">
        <v>326</v>
      </c>
      <c r="L44" s="210">
        <v>311</v>
      </c>
      <c r="M44" s="210">
        <v>69</v>
      </c>
      <c r="N44" s="210">
        <v>89</v>
      </c>
      <c r="O44" s="210">
        <v>74</v>
      </c>
      <c r="P44" s="118">
        <f>tbl_data[[#This Row],[RunVJ_R]]+tbl_data[[#This Row],[RunVJ_L]]+tbl_data[[#This Row],[SVJ]]</f>
        <v>232</v>
      </c>
      <c r="Q44" s="335"/>
      <c r="R44" s="212">
        <v>1.1519999999999999</v>
      </c>
      <c r="S44" s="212">
        <v>1.851</v>
      </c>
      <c r="T44" s="212">
        <v>3.0419999999999998</v>
      </c>
      <c r="U44" s="212">
        <v>1.151</v>
      </c>
      <c r="V44" s="212">
        <v>1.8540000000000001</v>
      </c>
      <c r="W44" s="212">
        <v>3.0579999999999998</v>
      </c>
      <c r="X44" s="212">
        <v>1.198</v>
      </c>
      <c r="Y44" s="212">
        <v>1.889</v>
      </c>
      <c r="Z44" s="212">
        <v>3.081</v>
      </c>
      <c r="AA44" s="212">
        <v>1.151</v>
      </c>
      <c r="AB44" s="212">
        <v>1.851</v>
      </c>
      <c r="AC44" s="212">
        <v>3.0419999999999998</v>
      </c>
      <c r="AD44" s="212">
        <v>8.52</v>
      </c>
      <c r="AE44" s="212">
        <v>9.2370000000000001</v>
      </c>
      <c r="AF44" s="212">
        <v>8.4570000000000007</v>
      </c>
      <c r="AG44" s="212">
        <v>8.4570000000000007</v>
      </c>
      <c r="AH44" s="211">
        <v>21.02</v>
      </c>
      <c r="AI44" s="213">
        <v>840</v>
      </c>
    </row>
    <row r="45" spans="1:35" s="210" customFormat="1" ht="12.5" customHeight="1" x14ac:dyDescent="0.35">
      <c r="A45" s="207">
        <v>316</v>
      </c>
      <c r="B45" s="207" t="s">
        <v>474</v>
      </c>
      <c r="C45" s="119" t="s">
        <v>475</v>
      </c>
      <c r="D45" s="208">
        <v>38602</v>
      </c>
      <c r="E45" s="209" t="s">
        <v>38</v>
      </c>
      <c r="F45" s="210" t="s">
        <v>35</v>
      </c>
      <c r="G45" s="211">
        <v>178</v>
      </c>
      <c r="H45" s="211">
        <v>70</v>
      </c>
      <c r="I45" s="210">
        <v>225</v>
      </c>
      <c r="J45" s="210">
        <v>303</v>
      </c>
      <c r="K45" s="210">
        <v>305</v>
      </c>
      <c r="L45" s="210">
        <v>299</v>
      </c>
      <c r="M45" s="210">
        <v>78</v>
      </c>
      <c r="N45" s="210">
        <v>80</v>
      </c>
      <c r="O45" s="210">
        <v>74</v>
      </c>
      <c r="P45" s="118">
        <f>tbl_data[[#This Row],[RunVJ_R]]+tbl_data[[#This Row],[RunVJ_L]]+tbl_data[[#This Row],[SVJ]]</f>
        <v>232</v>
      </c>
      <c r="Q45" s="335"/>
      <c r="R45" s="212">
        <v>1.1539999999999999</v>
      </c>
      <c r="S45" s="212">
        <v>1.829</v>
      </c>
      <c r="T45" s="212">
        <v>2.9929999999999999</v>
      </c>
      <c r="U45" s="212">
        <v>1.137</v>
      </c>
      <c r="V45" s="212">
        <v>1.8009999999999999</v>
      </c>
      <c r="W45" s="212">
        <v>2.9609999999999999</v>
      </c>
      <c r="X45" s="212">
        <v>1.1859999999999999</v>
      </c>
      <c r="Y45" s="212">
        <v>1.8520000000000001</v>
      </c>
      <c r="Z45" s="212">
        <v>3</v>
      </c>
      <c r="AA45" s="212">
        <v>1.137</v>
      </c>
      <c r="AB45" s="212">
        <v>1.8009999999999999</v>
      </c>
      <c r="AC45" s="212">
        <v>2.9609999999999999</v>
      </c>
      <c r="AD45" s="212">
        <v>8.1999999999999993</v>
      </c>
      <c r="AE45" s="212">
        <v>8.32</v>
      </c>
      <c r="AF45" s="212"/>
      <c r="AG45" s="212">
        <v>8.1999999999999993</v>
      </c>
      <c r="AH45" s="211">
        <v>20.059999999999999</v>
      </c>
      <c r="AI45" s="213">
        <v>680</v>
      </c>
    </row>
    <row r="46" spans="1:35" s="210" customFormat="1" ht="12.5" customHeight="1" x14ac:dyDescent="0.35">
      <c r="A46" s="207">
        <v>84</v>
      </c>
      <c r="B46" s="207" t="s">
        <v>237</v>
      </c>
      <c r="C46" s="119" t="s">
        <v>238</v>
      </c>
      <c r="D46" s="208">
        <v>38502</v>
      </c>
      <c r="E46" s="209" t="s">
        <v>41</v>
      </c>
      <c r="F46" s="210" t="s">
        <v>61</v>
      </c>
      <c r="G46" s="211">
        <v>180.1</v>
      </c>
      <c r="H46" s="211">
        <v>71.2</v>
      </c>
      <c r="I46" s="210">
        <v>237</v>
      </c>
      <c r="J46" s="210">
        <v>301</v>
      </c>
      <c r="K46" s="210">
        <v>317</v>
      </c>
      <c r="L46" s="210">
        <v>324</v>
      </c>
      <c r="M46" s="210">
        <v>64</v>
      </c>
      <c r="N46" s="210">
        <v>80</v>
      </c>
      <c r="O46" s="210">
        <v>87</v>
      </c>
      <c r="P46" s="118">
        <f>tbl_data[[#This Row],[RunVJ_R]]+tbl_data[[#This Row],[RunVJ_L]]+tbl_data[[#This Row],[SVJ]]</f>
        <v>231</v>
      </c>
      <c r="Q46" s="335"/>
      <c r="R46" s="212">
        <v>1.161</v>
      </c>
      <c r="S46" s="212">
        <v>1.8959999999999999</v>
      </c>
      <c r="T46" s="212">
        <v>3.1080000000000001</v>
      </c>
      <c r="U46" s="212">
        <v>1.127</v>
      </c>
      <c r="V46" s="212">
        <v>1.8260000000000001</v>
      </c>
      <c r="W46" s="212">
        <v>3.004</v>
      </c>
      <c r="X46" s="212">
        <v>1.1259999999999999</v>
      </c>
      <c r="Y46" s="212">
        <v>1.8260000000000001</v>
      </c>
      <c r="Z46" s="212">
        <v>3.0070000000000001</v>
      </c>
      <c r="AA46" s="212">
        <v>1.1259999999999999</v>
      </c>
      <c r="AB46" s="212">
        <v>1.8260000000000001</v>
      </c>
      <c r="AC46" s="212">
        <v>3.004</v>
      </c>
      <c r="AD46" s="212">
        <v>8.452</v>
      </c>
      <c r="AE46" s="212">
        <v>8.4969999999999999</v>
      </c>
      <c r="AF46" s="212">
        <v>8.64</v>
      </c>
      <c r="AG46" s="212">
        <v>8.452</v>
      </c>
      <c r="AH46" s="211">
        <v>20.07</v>
      </c>
      <c r="AI46" s="213">
        <v>720</v>
      </c>
    </row>
    <row r="47" spans="1:35" s="210" customFormat="1" ht="12.5" customHeight="1" x14ac:dyDescent="0.35">
      <c r="A47" s="207">
        <v>10</v>
      </c>
      <c r="B47" s="207" t="s">
        <v>141</v>
      </c>
      <c r="C47" s="119" t="s">
        <v>142</v>
      </c>
      <c r="D47" s="208">
        <v>38750</v>
      </c>
      <c r="E47" s="209" t="s">
        <v>52</v>
      </c>
      <c r="F47" s="210" t="s">
        <v>29</v>
      </c>
      <c r="G47" s="211">
        <v>188</v>
      </c>
      <c r="H47" s="211">
        <v>89.9</v>
      </c>
      <c r="I47" s="210">
        <v>248</v>
      </c>
      <c r="J47" s="210">
        <v>322</v>
      </c>
      <c r="K47" s="210">
        <v>327</v>
      </c>
      <c r="L47" s="210">
        <v>326</v>
      </c>
      <c r="M47" s="210">
        <v>74</v>
      </c>
      <c r="N47" s="210">
        <v>79</v>
      </c>
      <c r="O47" s="210">
        <v>78</v>
      </c>
      <c r="P47" s="118">
        <f>tbl_data[[#This Row],[RunVJ_R]]+tbl_data[[#This Row],[RunVJ_L]]+tbl_data[[#This Row],[SVJ]]</f>
        <v>231</v>
      </c>
      <c r="Q47" s="335"/>
      <c r="R47" s="212">
        <v>1.06</v>
      </c>
      <c r="S47" s="212">
        <v>1.7849999999999999</v>
      </c>
      <c r="T47" s="212">
        <v>2.9889999999999999</v>
      </c>
      <c r="U47" s="212">
        <v>1.0649999999999999</v>
      </c>
      <c r="V47" s="212">
        <v>1.7649999999999999</v>
      </c>
      <c r="W47" s="212">
        <v>2.964</v>
      </c>
      <c r="X47" s="212">
        <v>1.0589999999999999</v>
      </c>
      <c r="Y47" s="212">
        <v>1.7609999999999999</v>
      </c>
      <c r="Z47" s="212">
        <v>2.9620000000000002</v>
      </c>
      <c r="AA47" s="212">
        <v>1.0589999999999999</v>
      </c>
      <c r="AB47" s="212">
        <v>1.7609999999999999</v>
      </c>
      <c r="AC47" s="212">
        <v>2.9620000000000002</v>
      </c>
      <c r="AD47" s="212">
        <v>8.7889999999999997</v>
      </c>
      <c r="AE47" s="212">
        <v>8.7159999999999993</v>
      </c>
      <c r="AF47" s="212">
        <v>8.7210000000000001</v>
      </c>
      <c r="AG47" s="212">
        <v>8.7159999999999993</v>
      </c>
      <c r="AH47" s="211">
        <v>19.03</v>
      </c>
      <c r="AI47" s="213">
        <v>400</v>
      </c>
    </row>
    <row r="48" spans="1:35" s="210" customFormat="1" ht="12.5" customHeight="1" x14ac:dyDescent="0.35">
      <c r="A48" s="316">
        <v>612</v>
      </c>
      <c r="B48" s="316" t="s">
        <v>700</v>
      </c>
      <c r="C48" s="317" t="s">
        <v>701</v>
      </c>
      <c r="D48" s="120">
        <v>38897</v>
      </c>
      <c r="E48" s="120" t="s">
        <v>76</v>
      </c>
      <c r="F48" s="316" t="s">
        <v>29</v>
      </c>
      <c r="G48" s="211">
        <v>185.5</v>
      </c>
      <c r="H48" s="318">
        <v>77.3</v>
      </c>
      <c r="I48" s="316">
        <v>239</v>
      </c>
      <c r="J48" s="316">
        <v>310</v>
      </c>
      <c r="K48" s="316">
        <v>322</v>
      </c>
      <c r="L48" s="321">
        <v>316</v>
      </c>
      <c r="M48" s="316">
        <v>71</v>
      </c>
      <c r="N48" s="210">
        <v>83</v>
      </c>
      <c r="O48" s="210">
        <v>77</v>
      </c>
      <c r="P48" s="118">
        <f>tbl_data[[#This Row],[RunVJ_R]]+tbl_data[[#This Row],[RunVJ_L]]+tbl_data[[#This Row],[SVJ]]</f>
        <v>231</v>
      </c>
      <c r="Q48" s="335"/>
      <c r="R48" s="319">
        <v>1.173</v>
      </c>
      <c r="S48" s="319">
        <v>1.8660000000000001</v>
      </c>
      <c r="T48" s="319">
        <v>3.0259999999999998</v>
      </c>
      <c r="U48" s="319">
        <v>1.224</v>
      </c>
      <c r="V48" s="319">
        <v>1.921</v>
      </c>
      <c r="W48" s="319">
        <v>3.1309999999999998</v>
      </c>
      <c r="X48" s="319">
        <v>1.141</v>
      </c>
      <c r="Y48" s="319">
        <v>1.8320000000000001</v>
      </c>
      <c r="Z48" s="319">
        <v>3.0009999999999999</v>
      </c>
      <c r="AA48" s="319">
        <v>1.141</v>
      </c>
      <c r="AB48" s="319">
        <v>1.8320000000000001</v>
      </c>
      <c r="AC48" s="319">
        <v>3.0009999999999999</v>
      </c>
      <c r="AD48" s="319">
        <v>8.5350000000000001</v>
      </c>
      <c r="AE48" s="319">
        <v>8.5969999999999995</v>
      </c>
      <c r="AF48" s="319"/>
      <c r="AG48" s="319">
        <v>8.5350000000000001</v>
      </c>
      <c r="AH48" s="318">
        <v>20.07</v>
      </c>
      <c r="AI48" s="213">
        <v>720</v>
      </c>
    </row>
    <row r="49" spans="1:35" s="210" customFormat="1" ht="12.5" customHeight="1" x14ac:dyDescent="0.35">
      <c r="A49" s="316">
        <v>613</v>
      </c>
      <c r="B49" s="316" t="s">
        <v>311</v>
      </c>
      <c r="C49" s="317" t="s">
        <v>702</v>
      </c>
      <c r="D49" s="120">
        <v>39022</v>
      </c>
      <c r="E49" s="120" t="s">
        <v>76</v>
      </c>
      <c r="F49" s="316" t="s">
        <v>60</v>
      </c>
      <c r="G49" s="211">
        <v>176.5</v>
      </c>
      <c r="H49" s="318">
        <v>71.2</v>
      </c>
      <c r="I49" s="316">
        <v>229</v>
      </c>
      <c r="J49" s="316">
        <v>300</v>
      </c>
      <c r="K49" s="316">
        <v>314</v>
      </c>
      <c r="L49" s="210">
        <v>304</v>
      </c>
      <c r="M49" s="316">
        <v>71</v>
      </c>
      <c r="N49" s="210">
        <v>85</v>
      </c>
      <c r="O49" s="210">
        <v>75</v>
      </c>
      <c r="P49" s="118">
        <f>tbl_data[[#This Row],[RunVJ_R]]+tbl_data[[#This Row],[RunVJ_L]]+tbl_data[[#This Row],[SVJ]]</f>
        <v>231</v>
      </c>
      <c r="Q49" s="335"/>
      <c r="R49" s="319">
        <v>1.399</v>
      </c>
      <c r="S49" s="319">
        <v>2.1120000000000001</v>
      </c>
      <c r="T49" s="319">
        <v>3.3490000000000002</v>
      </c>
      <c r="U49" s="319">
        <v>1.1870000000000001</v>
      </c>
      <c r="V49" s="319">
        <v>1.909</v>
      </c>
      <c r="W49" s="319">
        <v>3.1389999999999998</v>
      </c>
      <c r="X49" s="319">
        <v>1.165</v>
      </c>
      <c r="Y49" s="319">
        <v>1.871</v>
      </c>
      <c r="Z49" s="319">
        <v>3.1059999999999999</v>
      </c>
      <c r="AA49" s="319">
        <v>1.165</v>
      </c>
      <c r="AB49" s="319">
        <v>1.871</v>
      </c>
      <c r="AC49" s="319">
        <v>3.1059999999999999</v>
      </c>
      <c r="AD49" s="319">
        <v>8.4420000000000002</v>
      </c>
      <c r="AE49" s="319">
        <v>8.5020000000000007</v>
      </c>
      <c r="AF49" s="319"/>
      <c r="AG49" s="319">
        <v>8.4420000000000002</v>
      </c>
      <c r="AH49" s="318">
        <v>21.01</v>
      </c>
      <c r="AI49" s="213">
        <v>800</v>
      </c>
    </row>
    <row r="50" spans="1:35" s="210" customFormat="1" ht="12.5" customHeight="1" x14ac:dyDescent="0.35">
      <c r="A50" s="207">
        <v>8</v>
      </c>
      <c r="B50" s="207" t="s">
        <v>137</v>
      </c>
      <c r="C50" s="119" t="s">
        <v>138</v>
      </c>
      <c r="D50" s="208">
        <v>38562</v>
      </c>
      <c r="E50" s="209" t="s">
        <v>52</v>
      </c>
      <c r="F50" s="210" t="s">
        <v>60</v>
      </c>
      <c r="G50" s="211">
        <v>180.2</v>
      </c>
      <c r="H50" s="211">
        <v>70.599999999999994</v>
      </c>
      <c r="I50" s="210">
        <v>235</v>
      </c>
      <c r="J50" s="211">
        <v>304</v>
      </c>
      <c r="K50" s="210">
        <v>317</v>
      </c>
      <c r="L50" s="210">
        <v>314</v>
      </c>
      <c r="M50" s="210">
        <v>69</v>
      </c>
      <c r="N50" s="210">
        <v>82</v>
      </c>
      <c r="O50" s="210">
        <v>79</v>
      </c>
      <c r="P50" s="118">
        <f>tbl_data[[#This Row],[RunVJ_R]]+tbl_data[[#This Row],[RunVJ_L]]+tbl_data[[#This Row],[SVJ]]</f>
        <v>230</v>
      </c>
      <c r="Q50" s="335"/>
      <c r="R50" s="212">
        <v>1.081</v>
      </c>
      <c r="S50" s="212">
        <v>1.794</v>
      </c>
      <c r="T50" s="212">
        <v>3.04</v>
      </c>
      <c r="U50" s="212">
        <v>1.109</v>
      </c>
      <c r="V50" s="212">
        <v>1.837</v>
      </c>
      <c r="W50" s="212">
        <v>3.085</v>
      </c>
      <c r="X50" s="212">
        <v>1.111</v>
      </c>
      <c r="Y50" s="212">
        <v>1.8340000000000001</v>
      </c>
      <c r="Z50" s="212">
        <v>3.0950000000000002</v>
      </c>
      <c r="AA50" s="212">
        <v>1.081</v>
      </c>
      <c r="AB50" s="212">
        <v>1.794</v>
      </c>
      <c r="AC50" s="212">
        <v>3.04</v>
      </c>
      <c r="AD50" s="212">
        <v>8.0410000000000004</v>
      </c>
      <c r="AE50" s="212">
        <v>8.0150000000000006</v>
      </c>
      <c r="AF50" s="212">
        <v>7.9989999999999997</v>
      </c>
      <c r="AG50" s="212">
        <v>7.9989999999999997</v>
      </c>
      <c r="AH50" s="211">
        <v>20.05</v>
      </c>
      <c r="AI50" s="213">
        <v>640</v>
      </c>
    </row>
    <row r="51" spans="1:35" s="210" customFormat="1" ht="12.5" customHeight="1" x14ac:dyDescent="0.35">
      <c r="A51" s="207">
        <v>308</v>
      </c>
      <c r="B51" s="207" t="s">
        <v>148</v>
      </c>
      <c r="C51" s="119" t="s">
        <v>462</v>
      </c>
      <c r="D51" s="208">
        <v>38853</v>
      </c>
      <c r="E51" s="209" t="s">
        <v>38</v>
      </c>
      <c r="F51" s="210" t="s">
        <v>34</v>
      </c>
      <c r="G51" s="211">
        <v>198.8</v>
      </c>
      <c r="H51" s="211">
        <v>79.3</v>
      </c>
      <c r="I51" s="210">
        <v>259</v>
      </c>
      <c r="J51" s="210">
        <v>329</v>
      </c>
      <c r="K51" s="210">
        <v>342</v>
      </c>
      <c r="L51" s="210">
        <v>336</v>
      </c>
      <c r="M51" s="210">
        <v>70</v>
      </c>
      <c r="N51" s="210">
        <v>83</v>
      </c>
      <c r="O51" s="210">
        <v>77</v>
      </c>
      <c r="P51" s="118">
        <f>tbl_data[[#This Row],[RunVJ_R]]+tbl_data[[#This Row],[RunVJ_L]]+tbl_data[[#This Row],[SVJ]]</f>
        <v>230</v>
      </c>
      <c r="Q51" s="335"/>
      <c r="R51" s="212">
        <v>1.0580000000000001</v>
      </c>
      <c r="S51" s="212">
        <v>1.825</v>
      </c>
      <c r="T51" s="212">
        <v>3.1080000000000001</v>
      </c>
      <c r="U51" s="212">
        <v>1.0549999999999999</v>
      </c>
      <c r="V51" s="212">
        <v>1.821</v>
      </c>
      <c r="W51" s="212">
        <v>3.069</v>
      </c>
      <c r="X51" s="212">
        <v>1.05</v>
      </c>
      <c r="Y51" s="212">
        <v>1.82</v>
      </c>
      <c r="Z51" s="212">
        <v>3.06</v>
      </c>
      <c r="AA51" s="212">
        <v>1.05</v>
      </c>
      <c r="AB51" s="212">
        <v>1.82</v>
      </c>
      <c r="AC51" s="212">
        <v>3.06</v>
      </c>
      <c r="AD51" s="212">
        <v>8.7490000000000006</v>
      </c>
      <c r="AE51" s="212">
        <v>8.8350000000000009</v>
      </c>
      <c r="AF51" s="212">
        <v>8.9039999999999999</v>
      </c>
      <c r="AG51" s="212">
        <v>8.7490000000000006</v>
      </c>
      <c r="AH51" s="211">
        <v>20.05</v>
      </c>
      <c r="AI51" s="213">
        <v>640</v>
      </c>
    </row>
    <row r="52" spans="1:35" s="210" customFormat="1" ht="12.5" customHeight="1" x14ac:dyDescent="0.35">
      <c r="A52" s="207">
        <v>18</v>
      </c>
      <c r="B52" s="207" t="s">
        <v>154</v>
      </c>
      <c r="C52" s="119" t="s">
        <v>155</v>
      </c>
      <c r="D52" s="208">
        <v>38630</v>
      </c>
      <c r="E52" s="209" t="s">
        <v>52</v>
      </c>
      <c r="F52" s="210" t="s">
        <v>34</v>
      </c>
      <c r="G52" s="211">
        <v>191</v>
      </c>
      <c r="H52" s="211">
        <v>90.2</v>
      </c>
      <c r="I52" s="210">
        <v>252</v>
      </c>
      <c r="J52" s="210">
        <v>315</v>
      </c>
      <c r="K52" s="210">
        <v>331</v>
      </c>
      <c r="L52" s="210">
        <v>339</v>
      </c>
      <c r="M52" s="210">
        <v>63</v>
      </c>
      <c r="N52" s="210">
        <v>79</v>
      </c>
      <c r="O52" s="210">
        <v>87</v>
      </c>
      <c r="P52" s="118">
        <f>tbl_data[[#This Row],[RunVJ_R]]+tbl_data[[#This Row],[RunVJ_L]]+tbl_data[[#This Row],[SVJ]]</f>
        <v>229</v>
      </c>
      <c r="Q52" s="335"/>
      <c r="R52" s="212">
        <v>1.117</v>
      </c>
      <c r="S52" s="212">
        <v>1.841</v>
      </c>
      <c r="T52" s="212">
        <v>3.073</v>
      </c>
      <c r="U52" s="212">
        <v>1.1539999999999999</v>
      </c>
      <c r="V52" s="212">
        <v>1.8660000000000001</v>
      </c>
      <c r="W52" s="212">
        <v>3.0859999999999999</v>
      </c>
      <c r="X52" s="212">
        <v>1.194</v>
      </c>
      <c r="Y52" s="212">
        <v>1.9</v>
      </c>
      <c r="Z52" s="212">
        <v>3.1269999999999998</v>
      </c>
      <c r="AA52" s="212">
        <v>1.117</v>
      </c>
      <c r="AB52" s="212">
        <v>1.841</v>
      </c>
      <c r="AC52" s="212">
        <v>3.073</v>
      </c>
      <c r="AD52" s="212">
        <v>8.8819999999999997</v>
      </c>
      <c r="AE52" s="212">
        <v>8.9440000000000008</v>
      </c>
      <c r="AF52" s="212"/>
      <c r="AG52" s="212">
        <v>8.8819999999999997</v>
      </c>
      <c r="AH52" s="211">
        <v>20.02</v>
      </c>
      <c r="AI52" s="213">
        <v>520</v>
      </c>
    </row>
    <row r="53" spans="1:35" s="210" customFormat="1" ht="12.5" customHeight="1" x14ac:dyDescent="0.35">
      <c r="A53" s="207">
        <v>9</v>
      </c>
      <c r="B53" s="207" t="s">
        <v>139</v>
      </c>
      <c r="C53" s="119" t="s">
        <v>140</v>
      </c>
      <c r="D53" s="208">
        <v>38695</v>
      </c>
      <c r="E53" s="209" t="s">
        <v>52</v>
      </c>
      <c r="F53" s="210" t="s">
        <v>29</v>
      </c>
      <c r="G53" s="211">
        <v>188.5</v>
      </c>
      <c r="H53" s="211">
        <v>76.400000000000006</v>
      </c>
      <c r="I53" s="210">
        <v>249</v>
      </c>
      <c r="J53" s="210">
        <v>317</v>
      </c>
      <c r="K53" s="210">
        <v>330</v>
      </c>
      <c r="L53" s="210">
        <v>329</v>
      </c>
      <c r="M53" s="210">
        <v>68</v>
      </c>
      <c r="N53" s="210">
        <v>81</v>
      </c>
      <c r="O53" s="210">
        <v>80</v>
      </c>
      <c r="P53" s="118">
        <f>tbl_data[[#This Row],[RunVJ_R]]+tbl_data[[#This Row],[RunVJ_L]]+tbl_data[[#This Row],[SVJ]]</f>
        <v>229</v>
      </c>
      <c r="Q53" s="335"/>
      <c r="R53" s="212">
        <v>1.0549999999999999</v>
      </c>
      <c r="S53" s="212">
        <v>1.766</v>
      </c>
      <c r="T53" s="212">
        <v>2.9769999999999999</v>
      </c>
      <c r="U53" s="212">
        <v>1.0780000000000001</v>
      </c>
      <c r="V53" s="212">
        <v>1.778</v>
      </c>
      <c r="W53" s="212">
        <v>2.9809999999999999</v>
      </c>
      <c r="X53" s="212">
        <v>1.06</v>
      </c>
      <c r="Y53" s="212">
        <v>1.7629999999999999</v>
      </c>
      <c r="Z53" s="212">
        <v>2.976</v>
      </c>
      <c r="AA53" s="212">
        <v>1.0549999999999999</v>
      </c>
      <c r="AB53" s="212">
        <v>1.7629999999999999</v>
      </c>
      <c r="AC53" s="212">
        <v>2.976</v>
      </c>
      <c r="AD53" s="212">
        <v>8.7189999999999994</v>
      </c>
      <c r="AE53" s="212">
        <v>8.5259999999999998</v>
      </c>
      <c r="AF53" s="212">
        <v>8.5489999999999995</v>
      </c>
      <c r="AG53" s="212">
        <v>8.5259999999999998</v>
      </c>
      <c r="AH53" s="211">
        <v>19.04</v>
      </c>
      <c r="AI53" s="213">
        <v>440</v>
      </c>
    </row>
    <row r="54" spans="1:35" s="210" customFormat="1" ht="12.5" customHeight="1" x14ac:dyDescent="0.35">
      <c r="A54" s="207">
        <v>208</v>
      </c>
      <c r="B54" s="207" t="s">
        <v>233</v>
      </c>
      <c r="C54" s="119" t="s">
        <v>362</v>
      </c>
      <c r="D54" s="208">
        <v>38462</v>
      </c>
      <c r="E54" s="209" t="s">
        <v>36</v>
      </c>
      <c r="F54" s="210" t="s">
        <v>29</v>
      </c>
      <c r="G54" s="211">
        <v>187.1</v>
      </c>
      <c r="H54" s="211">
        <v>84.5</v>
      </c>
      <c r="I54" s="210">
        <v>249</v>
      </c>
      <c r="J54" s="210">
        <v>321</v>
      </c>
      <c r="K54" s="210">
        <v>329</v>
      </c>
      <c r="L54" s="210">
        <v>326</v>
      </c>
      <c r="M54" s="210">
        <v>72</v>
      </c>
      <c r="N54" s="210">
        <v>80</v>
      </c>
      <c r="O54" s="210">
        <v>77</v>
      </c>
      <c r="P54" s="118">
        <f>tbl_data[[#This Row],[RunVJ_R]]+tbl_data[[#This Row],[RunVJ_L]]+tbl_data[[#This Row],[SVJ]]</f>
        <v>229</v>
      </c>
      <c r="Q54" s="335"/>
      <c r="R54" s="212">
        <v>1.1459999999999999</v>
      </c>
      <c r="S54" s="212">
        <v>1.8480000000000001</v>
      </c>
      <c r="T54" s="212">
        <v>3.0739999999999998</v>
      </c>
      <c r="U54" s="212">
        <v>1.1819999999999999</v>
      </c>
      <c r="V54" s="212">
        <v>1.885</v>
      </c>
      <c r="W54" s="212">
        <v>3.113</v>
      </c>
      <c r="X54" s="212">
        <v>1.1539999999999999</v>
      </c>
      <c r="Y54" s="212">
        <v>1.8480000000000001</v>
      </c>
      <c r="Z54" s="212">
        <v>3.0779999999999998</v>
      </c>
      <c r="AA54" s="212">
        <v>1.1459999999999999</v>
      </c>
      <c r="AB54" s="212">
        <v>1.8480000000000001</v>
      </c>
      <c r="AC54" s="212">
        <v>3.0739999999999998</v>
      </c>
      <c r="AD54" s="212">
        <v>8.3179999999999996</v>
      </c>
      <c r="AE54" s="212">
        <v>8.2289999999999992</v>
      </c>
      <c r="AF54" s="212">
        <v>8.4049999999999994</v>
      </c>
      <c r="AG54" s="212">
        <v>8.2289999999999992</v>
      </c>
      <c r="AH54" s="211">
        <v>20.079999999999998</v>
      </c>
      <c r="AI54" s="213">
        <v>760</v>
      </c>
    </row>
    <row r="55" spans="1:35" s="210" customFormat="1" ht="12.5" customHeight="1" x14ac:dyDescent="0.35">
      <c r="A55" s="207">
        <v>101</v>
      </c>
      <c r="B55" s="207" t="s">
        <v>243</v>
      </c>
      <c r="C55" s="119" t="s">
        <v>244</v>
      </c>
      <c r="D55" s="208">
        <v>38614</v>
      </c>
      <c r="E55" s="209" t="s">
        <v>49</v>
      </c>
      <c r="F55" s="210" t="s">
        <v>28</v>
      </c>
      <c r="G55" s="211">
        <v>189.3</v>
      </c>
      <c r="H55" s="211">
        <v>76.599999999999994</v>
      </c>
      <c r="I55" s="210">
        <v>247</v>
      </c>
      <c r="J55" s="210">
        <v>316</v>
      </c>
      <c r="K55" s="210">
        <v>330</v>
      </c>
      <c r="L55" s="210">
        <v>324</v>
      </c>
      <c r="M55" s="210">
        <v>69</v>
      </c>
      <c r="N55" s="210">
        <v>83</v>
      </c>
      <c r="O55" s="210">
        <v>77</v>
      </c>
      <c r="P55" s="118">
        <f>tbl_data[[#This Row],[RunVJ_R]]+tbl_data[[#This Row],[RunVJ_L]]+tbl_data[[#This Row],[SVJ]]</f>
        <v>229</v>
      </c>
      <c r="Q55" s="335"/>
      <c r="R55" s="212">
        <v>1.0620000000000001</v>
      </c>
      <c r="S55" s="212">
        <v>1.7649999999999999</v>
      </c>
      <c r="T55" s="212">
        <v>2.9550000000000001</v>
      </c>
      <c r="U55" s="212">
        <v>1.0629999999999999</v>
      </c>
      <c r="V55" s="212">
        <v>1.7390000000000001</v>
      </c>
      <c r="W55" s="212">
        <v>2.9279999999999999</v>
      </c>
      <c r="X55" s="212"/>
      <c r="Y55" s="212"/>
      <c r="Z55" s="212"/>
      <c r="AA55" s="212">
        <v>1.0620000000000001</v>
      </c>
      <c r="AB55" s="212">
        <v>1.7390000000000001</v>
      </c>
      <c r="AC55" s="212">
        <v>2.9279999999999999</v>
      </c>
      <c r="AD55" s="212">
        <v>8.3759999999999994</v>
      </c>
      <c r="AE55" s="212">
        <v>8.2680000000000007</v>
      </c>
      <c r="AF55" s="212">
        <v>8.1229999999999993</v>
      </c>
      <c r="AG55" s="212">
        <v>8.1229999999999993</v>
      </c>
      <c r="AH55" s="211">
        <v>21.05</v>
      </c>
      <c r="AI55" s="213">
        <v>960</v>
      </c>
    </row>
    <row r="56" spans="1:35" s="210" customFormat="1" ht="12.5" customHeight="1" x14ac:dyDescent="0.35">
      <c r="A56" s="207">
        <v>122</v>
      </c>
      <c r="B56" s="207" t="s">
        <v>275</v>
      </c>
      <c r="C56" s="119" t="s">
        <v>38</v>
      </c>
      <c r="D56" s="208">
        <v>38477</v>
      </c>
      <c r="E56" s="209" t="s">
        <v>49</v>
      </c>
      <c r="F56" s="210" t="s">
        <v>60</v>
      </c>
      <c r="G56" s="211">
        <v>178.5</v>
      </c>
      <c r="H56" s="211">
        <v>78.8</v>
      </c>
      <c r="I56" s="210">
        <v>230</v>
      </c>
      <c r="J56" s="210">
        <v>296</v>
      </c>
      <c r="K56" s="210">
        <v>319</v>
      </c>
      <c r="L56" s="210">
        <v>304</v>
      </c>
      <c r="M56" s="210">
        <v>66</v>
      </c>
      <c r="N56" s="210">
        <v>89</v>
      </c>
      <c r="O56" s="210">
        <v>74</v>
      </c>
      <c r="P56" s="118">
        <f>tbl_data[[#This Row],[RunVJ_R]]+tbl_data[[#This Row],[RunVJ_L]]+tbl_data[[#This Row],[SVJ]]</f>
        <v>229</v>
      </c>
      <c r="Q56" s="335"/>
      <c r="R56" s="212">
        <v>1.2</v>
      </c>
      <c r="S56" s="212">
        <v>1.913</v>
      </c>
      <c r="T56" s="212">
        <v>3.11</v>
      </c>
      <c r="U56" s="212">
        <v>1.204</v>
      </c>
      <c r="V56" s="212">
        <v>1.92</v>
      </c>
      <c r="W56" s="212">
        <v>3.1179999999999999</v>
      </c>
      <c r="X56" s="212">
        <v>1.2230000000000001</v>
      </c>
      <c r="Y56" s="212">
        <v>1.9350000000000001</v>
      </c>
      <c r="Z56" s="212">
        <v>3.1379999999999999</v>
      </c>
      <c r="AA56" s="212">
        <v>1.2</v>
      </c>
      <c r="AB56" s="212">
        <v>1.913</v>
      </c>
      <c r="AC56" s="212">
        <v>3.11</v>
      </c>
      <c r="AD56" s="212">
        <v>8.3680000000000003</v>
      </c>
      <c r="AE56" s="212">
        <v>8.1720000000000006</v>
      </c>
      <c r="AF56" s="212">
        <v>8.2460000000000004</v>
      </c>
      <c r="AG56" s="212">
        <v>8.1720000000000006</v>
      </c>
      <c r="AH56" s="211">
        <v>21.08</v>
      </c>
      <c r="AI56" s="213">
        <v>1080</v>
      </c>
    </row>
    <row r="57" spans="1:35" s="210" customFormat="1" ht="12.5" customHeight="1" x14ac:dyDescent="0.35">
      <c r="A57" s="207">
        <v>373</v>
      </c>
      <c r="B57" s="207" t="s">
        <v>531</v>
      </c>
      <c r="C57" s="119" t="s">
        <v>532</v>
      </c>
      <c r="D57" s="208">
        <v>38580</v>
      </c>
      <c r="E57" s="209" t="s">
        <v>48</v>
      </c>
      <c r="F57" s="210" t="s">
        <v>29</v>
      </c>
      <c r="G57" s="211">
        <v>185.6</v>
      </c>
      <c r="H57" s="211">
        <v>78.400000000000006</v>
      </c>
      <c r="I57" s="210">
        <v>242</v>
      </c>
      <c r="J57" s="210">
        <v>311</v>
      </c>
      <c r="K57" s="210">
        <v>331</v>
      </c>
      <c r="L57" s="210">
        <v>313</v>
      </c>
      <c r="M57" s="210">
        <v>69</v>
      </c>
      <c r="N57" s="210">
        <v>89</v>
      </c>
      <c r="O57" s="210">
        <v>71</v>
      </c>
      <c r="P57" s="118">
        <f>tbl_data[[#This Row],[RunVJ_R]]+tbl_data[[#This Row],[RunVJ_L]]+tbl_data[[#This Row],[SVJ]]</f>
        <v>229</v>
      </c>
      <c r="Q57" s="335"/>
      <c r="R57" s="212">
        <v>1.1180000000000001</v>
      </c>
      <c r="S57" s="212">
        <v>1.7869999999999999</v>
      </c>
      <c r="T57" s="212">
        <v>3.0179999999999998</v>
      </c>
      <c r="U57" s="212">
        <v>1.087</v>
      </c>
      <c r="V57" s="212">
        <v>1.77</v>
      </c>
      <c r="W57" s="212">
        <v>2.9550000000000001</v>
      </c>
      <c r="X57" s="212">
        <v>1.0900000000000001</v>
      </c>
      <c r="Y57" s="212">
        <v>1.78</v>
      </c>
      <c r="Z57" s="212">
        <v>2.9510000000000001</v>
      </c>
      <c r="AA57" s="212">
        <v>1.087</v>
      </c>
      <c r="AB57" s="212">
        <v>1.77</v>
      </c>
      <c r="AC57" s="212">
        <v>2.9510000000000001</v>
      </c>
      <c r="AD57" s="212">
        <v>8.5489999999999995</v>
      </c>
      <c r="AE57" s="212">
        <v>8.27</v>
      </c>
      <c r="AF57" s="212"/>
      <c r="AG57" s="212">
        <v>8.27</v>
      </c>
      <c r="AH57" s="211">
        <v>20.04</v>
      </c>
      <c r="AI57" s="213">
        <v>600</v>
      </c>
    </row>
    <row r="58" spans="1:35" s="210" customFormat="1" ht="12.5" customHeight="1" x14ac:dyDescent="0.35">
      <c r="A58" s="207">
        <v>465</v>
      </c>
      <c r="B58" s="207" t="s">
        <v>243</v>
      </c>
      <c r="C58" s="119" t="s">
        <v>602</v>
      </c>
      <c r="D58" s="208">
        <v>38195</v>
      </c>
      <c r="E58" s="209" t="s">
        <v>51</v>
      </c>
      <c r="F58" s="210" t="s">
        <v>37</v>
      </c>
      <c r="G58" s="211">
        <v>192.3</v>
      </c>
      <c r="H58" s="211">
        <v>87.9</v>
      </c>
      <c r="I58" s="210">
        <v>254</v>
      </c>
      <c r="J58" s="210">
        <v>321</v>
      </c>
      <c r="K58" s="210">
        <v>332</v>
      </c>
      <c r="L58" s="210">
        <v>337</v>
      </c>
      <c r="M58" s="210">
        <v>67</v>
      </c>
      <c r="N58" s="210">
        <v>78</v>
      </c>
      <c r="O58" s="210">
        <v>83</v>
      </c>
      <c r="P58" s="118">
        <f>tbl_data[[#This Row],[RunVJ_R]]+tbl_data[[#This Row],[RunVJ_L]]+tbl_data[[#This Row],[SVJ]]</f>
        <v>228</v>
      </c>
      <c r="Q58" s="335"/>
      <c r="R58" s="212">
        <v>1.131</v>
      </c>
      <c r="S58" s="212">
        <v>1.8660000000000001</v>
      </c>
      <c r="T58" s="212">
        <v>3.1509999999999998</v>
      </c>
      <c r="U58" s="212">
        <v>1.141</v>
      </c>
      <c r="V58" s="212">
        <v>1.899</v>
      </c>
      <c r="W58" s="212">
        <v>3.177</v>
      </c>
      <c r="X58" s="212">
        <v>1.1890000000000001</v>
      </c>
      <c r="Y58" s="212">
        <v>1.9339999999999999</v>
      </c>
      <c r="Z58" s="212">
        <v>3.2250000000000001</v>
      </c>
      <c r="AA58" s="212">
        <v>1.131</v>
      </c>
      <c r="AB58" s="212">
        <v>1.8660000000000001</v>
      </c>
      <c r="AC58" s="212">
        <v>3.1509999999999998</v>
      </c>
      <c r="AD58" s="212">
        <v>8.7189999999999994</v>
      </c>
      <c r="AE58" s="212">
        <v>8.5540000000000003</v>
      </c>
      <c r="AF58" s="212"/>
      <c r="AG58" s="212">
        <v>8.5540000000000003</v>
      </c>
      <c r="AH58" s="211">
        <v>20.07</v>
      </c>
      <c r="AI58" s="213">
        <v>720</v>
      </c>
    </row>
    <row r="59" spans="1:35" s="210" customFormat="1" ht="12.5" customHeight="1" x14ac:dyDescent="0.35">
      <c r="A59" s="207">
        <v>461</v>
      </c>
      <c r="B59" s="207" t="s">
        <v>598</v>
      </c>
      <c r="C59" s="119" t="s">
        <v>599</v>
      </c>
      <c r="D59" s="208">
        <v>38732</v>
      </c>
      <c r="E59" s="209" t="s">
        <v>51</v>
      </c>
      <c r="F59" s="210" t="s">
        <v>60</v>
      </c>
      <c r="G59" s="211">
        <v>177.1</v>
      </c>
      <c r="H59" s="211">
        <v>62.9</v>
      </c>
      <c r="I59" s="210">
        <v>234</v>
      </c>
      <c r="J59" s="210">
        <v>298</v>
      </c>
      <c r="K59" s="210">
        <v>317</v>
      </c>
      <c r="L59" s="210">
        <v>315</v>
      </c>
      <c r="M59" s="210">
        <v>64</v>
      </c>
      <c r="N59" s="210">
        <v>83</v>
      </c>
      <c r="O59" s="210">
        <v>81</v>
      </c>
      <c r="P59" s="118">
        <f>tbl_data[[#This Row],[RunVJ_R]]+tbl_data[[#This Row],[RunVJ_L]]+tbl_data[[#This Row],[SVJ]]</f>
        <v>228</v>
      </c>
      <c r="Q59" s="335"/>
      <c r="R59" s="212">
        <v>1.194</v>
      </c>
      <c r="S59" s="212">
        <v>1.8819999999999999</v>
      </c>
      <c r="T59" s="212">
        <v>3.0659999999999998</v>
      </c>
      <c r="U59" s="212">
        <v>1.2010000000000001</v>
      </c>
      <c r="V59" s="212">
        <v>1.891</v>
      </c>
      <c r="W59" s="212">
        <v>3.0760000000000001</v>
      </c>
      <c r="X59" s="212">
        <v>1.2</v>
      </c>
      <c r="Y59" s="212">
        <v>1.897</v>
      </c>
      <c r="Z59" s="212">
        <v>3.085</v>
      </c>
      <c r="AA59" s="212">
        <v>1.194</v>
      </c>
      <c r="AB59" s="212">
        <v>1.8819999999999999</v>
      </c>
      <c r="AC59" s="212">
        <v>3.0659999999999998</v>
      </c>
      <c r="AD59" s="212">
        <v>8.5180000000000007</v>
      </c>
      <c r="AE59" s="212">
        <v>8.5660000000000007</v>
      </c>
      <c r="AF59" s="212">
        <v>8.5</v>
      </c>
      <c r="AG59" s="212">
        <v>8.5</v>
      </c>
      <c r="AH59" s="211">
        <v>20.07</v>
      </c>
      <c r="AI59" s="213">
        <v>720</v>
      </c>
    </row>
    <row r="60" spans="1:35" s="210" customFormat="1" ht="12.5" customHeight="1" x14ac:dyDescent="0.25">
      <c r="A60" s="118">
        <v>552</v>
      </c>
      <c r="B60" s="118" t="s">
        <v>668</v>
      </c>
      <c r="C60" s="295" t="s">
        <v>669</v>
      </c>
      <c r="D60" s="323">
        <v>39044</v>
      </c>
      <c r="E60" s="216" t="s">
        <v>39</v>
      </c>
      <c r="F60" s="118" t="s">
        <v>34</v>
      </c>
      <c r="G60" s="220">
        <v>193.6</v>
      </c>
      <c r="H60" s="220">
        <v>76.2</v>
      </c>
      <c r="I60" s="118">
        <v>254</v>
      </c>
      <c r="J60" s="118">
        <v>327</v>
      </c>
      <c r="K60" s="118">
        <v>332</v>
      </c>
      <c r="L60" s="118">
        <v>331</v>
      </c>
      <c r="M60" s="118">
        <v>73</v>
      </c>
      <c r="N60" s="118">
        <v>78</v>
      </c>
      <c r="O60" s="118">
        <v>77</v>
      </c>
      <c r="P60" s="118">
        <f>tbl_data[[#This Row],[RunVJ_R]]+tbl_data[[#This Row],[RunVJ_L]]+tbl_data[[#This Row],[SVJ]]</f>
        <v>228</v>
      </c>
      <c r="Q60" s="335"/>
      <c r="R60" s="118">
        <v>1.18</v>
      </c>
      <c r="S60" s="118">
        <v>1.867</v>
      </c>
      <c r="T60" s="118">
        <v>3.0640000000000001</v>
      </c>
      <c r="U60" s="118">
        <v>1.1779999999999999</v>
      </c>
      <c r="V60" s="118">
        <v>1.8839999999999999</v>
      </c>
      <c r="W60" s="118">
        <v>3.0489999999999999</v>
      </c>
      <c r="X60" s="118">
        <v>1.1619999999999999</v>
      </c>
      <c r="Y60" s="118">
        <v>1.833</v>
      </c>
      <c r="Z60" s="118">
        <v>3.008</v>
      </c>
      <c r="AA60" s="118">
        <v>1.1619999999999999</v>
      </c>
      <c r="AB60" s="118">
        <v>1.833</v>
      </c>
      <c r="AC60" s="118">
        <v>3.008</v>
      </c>
      <c r="AD60" s="118">
        <v>8.3439999999999994</v>
      </c>
      <c r="AE60" s="118">
        <v>8.4220000000000006</v>
      </c>
      <c r="AF60" s="118"/>
      <c r="AG60" s="118">
        <v>8.3439999999999994</v>
      </c>
      <c r="AH60" s="220">
        <v>20.03</v>
      </c>
      <c r="AI60" s="294">
        <v>560</v>
      </c>
    </row>
    <row r="61" spans="1:35" s="210" customFormat="1" ht="12.5" customHeight="1" x14ac:dyDescent="0.35">
      <c r="A61" s="207">
        <v>351</v>
      </c>
      <c r="B61" s="207" t="s">
        <v>239</v>
      </c>
      <c r="C61" s="119" t="s">
        <v>365</v>
      </c>
      <c r="D61" s="208">
        <v>38642</v>
      </c>
      <c r="E61" s="209" t="s">
        <v>48</v>
      </c>
      <c r="F61" s="210" t="s">
        <v>40</v>
      </c>
      <c r="G61" s="211">
        <v>192.4</v>
      </c>
      <c r="H61" s="211">
        <v>89.6</v>
      </c>
      <c r="I61" s="210">
        <v>251</v>
      </c>
      <c r="J61" s="210">
        <v>320</v>
      </c>
      <c r="K61" s="210">
        <v>334</v>
      </c>
      <c r="L61" s="210">
        <v>327</v>
      </c>
      <c r="M61" s="210">
        <v>69</v>
      </c>
      <c r="N61" s="210">
        <v>83</v>
      </c>
      <c r="O61" s="210">
        <v>76</v>
      </c>
      <c r="P61" s="118">
        <f>tbl_data[[#This Row],[RunVJ_R]]+tbl_data[[#This Row],[RunVJ_L]]+tbl_data[[#This Row],[SVJ]]</f>
        <v>228</v>
      </c>
      <c r="Q61" s="335"/>
      <c r="R61" s="212">
        <v>1.0980000000000001</v>
      </c>
      <c r="S61" s="212">
        <v>1.8480000000000001</v>
      </c>
      <c r="T61" s="212">
        <v>3.125</v>
      </c>
      <c r="U61" s="212">
        <v>1.097</v>
      </c>
      <c r="V61" s="212">
        <v>1.829</v>
      </c>
      <c r="W61" s="212">
        <v>3.0939999999999999</v>
      </c>
      <c r="X61" s="212">
        <v>1.0980000000000001</v>
      </c>
      <c r="Y61" s="212">
        <v>1.8260000000000001</v>
      </c>
      <c r="Z61" s="212">
        <v>3.08</v>
      </c>
      <c r="AA61" s="212">
        <v>1.097</v>
      </c>
      <c r="AB61" s="212">
        <v>1.8260000000000001</v>
      </c>
      <c r="AC61" s="212">
        <v>3.08</v>
      </c>
      <c r="AD61" s="212">
        <v>9.0890000000000004</v>
      </c>
      <c r="AE61" s="212">
        <v>8.85</v>
      </c>
      <c r="AF61" s="212">
        <v>8.7629999999999999</v>
      </c>
      <c r="AG61" s="212">
        <v>8.7629999999999999</v>
      </c>
      <c r="AH61" s="211">
        <v>20.02</v>
      </c>
      <c r="AI61" s="213">
        <v>520</v>
      </c>
    </row>
    <row r="62" spans="1:35" s="210" customFormat="1" ht="12.5" customHeight="1" x14ac:dyDescent="0.35">
      <c r="A62" s="316">
        <v>655</v>
      </c>
      <c r="B62" s="316" t="s">
        <v>753</v>
      </c>
      <c r="C62" s="317" t="s">
        <v>754</v>
      </c>
      <c r="D62" s="120">
        <v>39161</v>
      </c>
      <c r="E62" s="120" t="s">
        <v>76</v>
      </c>
      <c r="F62" s="316" t="s">
        <v>28</v>
      </c>
      <c r="G62" s="211">
        <v>183.4</v>
      </c>
      <c r="H62" s="318">
        <v>76.8</v>
      </c>
      <c r="I62" s="316">
        <v>243</v>
      </c>
      <c r="J62" s="316">
        <v>314</v>
      </c>
      <c r="K62" s="316">
        <v>324</v>
      </c>
      <c r="L62" s="210">
        <v>319</v>
      </c>
      <c r="M62" s="316">
        <v>71</v>
      </c>
      <c r="N62" s="210">
        <v>81</v>
      </c>
      <c r="O62" s="210">
        <v>76</v>
      </c>
      <c r="P62" s="118">
        <f>tbl_data[[#This Row],[RunVJ_R]]+tbl_data[[#This Row],[RunVJ_L]]+tbl_data[[#This Row],[SVJ]]</f>
        <v>228</v>
      </c>
      <c r="Q62" s="335"/>
      <c r="R62" s="319"/>
      <c r="S62" s="319"/>
      <c r="T62" s="319"/>
      <c r="U62" s="319">
        <v>1.0960000000000001</v>
      </c>
      <c r="V62" s="319">
        <v>1.804</v>
      </c>
      <c r="W62" s="319">
        <v>3.0110000000000001</v>
      </c>
      <c r="X62" s="319">
        <v>1.085</v>
      </c>
      <c r="Y62" s="319">
        <v>1.794</v>
      </c>
      <c r="Z62" s="319">
        <v>3.0129999999999999</v>
      </c>
      <c r="AA62" s="319">
        <v>1.085</v>
      </c>
      <c r="AB62" s="319">
        <v>1.794</v>
      </c>
      <c r="AC62" s="319">
        <v>3.0110000000000001</v>
      </c>
      <c r="AD62" s="319">
        <v>8.5419999999999998</v>
      </c>
      <c r="AE62" s="319">
        <v>8.56</v>
      </c>
      <c r="AF62" s="319">
        <v>8.8420000000000005</v>
      </c>
      <c r="AG62" s="319">
        <v>8.5419999999999998</v>
      </c>
      <c r="AH62" s="318">
        <v>21.03</v>
      </c>
      <c r="AI62" s="213">
        <v>880</v>
      </c>
    </row>
    <row r="63" spans="1:35" s="210" customFormat="1" ht="12.5" customHeight="1" x14ac:dyDescent="0.35">
      <c r="A63" s="207">
        <v>58</v>
      </c>
      <c r="B63" s="207" t="s">
        <v>198</v>
      </c>
      <c r="C63" s="119" t="s">
        <v>199</v>
      </c>
      <c r="D63" s="208">
        <v>38461</v>
      </c>
      <c r="E63" s="209" t="s">
        <v>41</v>
      </c>
      <c r="F63" s="210" t="s">
        <v>37</v>
      </c>
      <c r="G63" s="211">
        <v>199.1</v>
      </c>
      <c r="H63" s="211">
        <v>82.1</v>
      </c>
      <c r="I63" s="210">
        <v>254</v>
      </c>
      <c r="J63" s="210">
        <v>319</v>
      </c>
      <c r="K63" s="210">
        <v>343</v>
      </c>
      <c r="L63" s="210">
        <v>328</v>
      </c>
      <c r="M63" s="210">
        <v>65</v>
      </c>
      <c r="N63" s="210">
        <v>89</v>
      </c>
      <c r="O63" s="210">
        <v>74</v>
      </c>
      <c r="P63" s="118">
        <f>tbl_data[[#This Row],[RunVJ_R]]+tbl_data[[#This Row],[RunVJ_L]]+tbl_data[[#This Row],[SVJ]]</f>
        <v>228</v>
      </c>
      <c r="Q63" s="335"/>
      <c r="R63" s="212">
        <v>1.1140000000000001</v>
      </c>
      <c r="S63" s="212">
        <v>1.8260000000000001</v>
      </c>
      <c r="T63" s="212">
        <v>3.06</v>
      </c>
      <c r="U63" s="212">
        <v>1.125</v>
      </c>
      <c r="V63" s="212">
        <v>1.8360000000000001</v>
      </c>
      <c r="W63" s="212">
        <v>3.0649999999999999</v>
      </c>
      <c r="X63" s="212">
        <v>1.115</v>
      </c>
      <c r="Y63" s="212">
        <v>1.827</v>
      </c>
      <c r="Z63" s="212">
        <v>3.0329999999999999</v>
      </c>
      <c r="AA63" s="212">
        <v>1.1140000000000001</v>
      </c>
      <c r="AB63" s="212">
        <v>1.8260000000000001</v>
      </c>
      <c r="AC63" s="212">
        <v>3.0329999999999999</v>
      </c>
      <c r="AD63" s="212">
        <v>8.5069999999999997</v>
      </c>
      <c r="AE63" s="212">
        <v>8.7769999999999992</v>
      </c>
      <c r="AF63" s="212"/>
      <c r="AG63" s="212">
        <v>8.5069999999999997</v>
      </c>
      <c r="AH63" s="211">
        <v>21.03</v>
      </c>
      <c r="AI63" s="213">
        <v>880</v>
      </c>
    </row>
    <row r="64" spans="1:35" s="210" customFormat="1" ht="12.5" customHeight="1" x14ac:dyDescent="0.35">
      <c r="A64" s="207">
        <v>63</v>
      </c>
      <c r="B64" s="207" t="s">
        <v>205</v>
      </c>
      <c r="C64" s="119" t="s">
        <v>206</v>
      </c>
      <c r="D64" s="208">
        <v>38464</v>
      </c>
      <c r="E64" s="209" t="s">
        <v>41</v>
      </c>
      <c r="F64" s="210" t="s">
        <v>33</v>
      </c>
      <c r="G64" s="211">
        <v>187.6</v>
      </c>
      <c r="H64" s="211">
        <v>73.900000000000006</v>
      </c>
      <c r="I64" s="210">
        <v>243</v>
      </c>
      <c r="J64" s="210">
        <v>311</v>
      </c>
      <c r="K64" s="210">
        <v>329</v>
      </c>
      <c r="L64" s="210">
        <v>317</v>
      </c>
      <c r="M64" s="210">
        <v>68</v>
      </c>
      <c r="N64" s="210">
        <v>86</v>
      </c>
      <c r="O64" s="210">
        <v>74</v>
      </c>
      <c r="P64" s="118">
        <f>tbl_data[[#This Row],[RunVJ_R]]+tbl_data[[#This Row],[RunVJ_L]]+tbl_data[[#This Row],[SVJ]]</f>
        <v>228</v>
      </c>
      <c r="Q64" s="335"/>
      <c r="R64" s="212">
        <v>1.2170000000000001</v>
      </c>
      <c r="S64" s="212">
        <v>1.911</v>
      </c>
      <c r="T64" s="212">
        <v>3.105</v>
      </c>
      <c r="U64" s="212">
        <v>1.222</v>
      </c>
      <c r="V64" s="212">
        <v>1.9510000000000001</v>
      </c>
      <c r="W64" s="212">
        <v>3.181</v>
      </c>
      <c r="X64" s="212"/>
      <c r="Y64" s="212"/>
      <c r="Z64" s="212"/>
      <c r="AA64" s="212">
        <v>1.2170000000000001</v>
      </c>
      <c r="AB64" s="212">
        <v>1.911</v>
      </c>
      <c r="AC64" s="212">
        <v>3.105</v>
      </c>
      <c r="AD64" s="212">
        <v>8.4920000000000009</v>
      </c>
      <c r="AE64" s="212">
        <v>8.42</v>
      </c>
      <c r="AF64" s="212">
        <v>8.4390000000000001</v>
      </c>
      <c r="AG64" s="212">
        <v>8.42</v>
      </c>
      <c r="AH64" s="211">
        <v>20.079999999999998</v>
      </c>
      <c r="AI64" s="213">
        <v>760</v>
      </c>
    </row>
    <row r="65" spans="1:35" s="210" customFormat="1" ht="12.5" customHeight="1" x14ac:dyDescent="0.35">
      <c r="A65" s="118">
        <v>575</v>
      </c>
      <c r="B65" s="118" t="s">
        <v>105</v>
      </c>
      <c r="C65" s="119" t="s">
        <v>86</v>
      </c>
      <c r="D65" s="120">
        <v>38402</v>
      </c>
      <c r="E65" s="120" t="s">
        <v>39</v>
      </c>
      <c r="F65" s="118" t="s">
        <v>35</v>
      </c>
      <c r="G65" s="211">
        <v>177.6</v>
      </c>
      <c r="H65" s="220">
        <v>76</v>
      </c>
      <c r="I65" s="118">
        <v>234</v>
      </c>
      <c r="J65" s="118">
        <v>303</v>
      </c>
      <c r="K65" s="210">
        <v>300</v>
      </c>
      <c r="L65" s="118">
        <v>326</v>
      </c>
      <c r="M65" s="118">
        <v>69</v>
      </c>
      <c r="N65" s="210">
        <v>66</v>
      </c>
      <c r="O65" s="210">
        <v>92</v>
      </c>
      <c r="P65" s="118">
        <f>tbl_data[[#This Row],[RunVJ_R]]+tbl_data[[#This Row],[RunVJ_L]]+tbl_data[[#This Row],[SVJ]]</f>
        <v>227</v>
      </c>
      <c r="Q65" s="335"/>
      <c r="R65" s="217">
        <v>1.1399999999999999</v>
      </c>
      <c r="S65" s="217">
        <v>1.849</v>
      </c>
      <c r="T65" s="217">
        <v>3.1160000000000001</v>
      </c>
      <c r="U65" s="217">
        <v>1.1339999999999999</v>
      </c>
      <c r="V65" s="217">
        <v>1.847</v>
      </c>
      <c r="W65" s="217">
        <v>3.0819999999999999</v>
      </c>
      <c r="X65" s="217"/>
      <c r="Y65" s="217"/>
      <c r="Z65" s="217"/>
      <c r="AA65" s="217">
        <v>1.1339999999999999</v>
      </c>
      <c r="AB65" s="217">
        <v>1.847</v>
      </c>
      <c r="AC65" s="217">
        <v>3.0819999999999999</v>
      </c>
      <c r="AD65" s="217">
        <v>8.1449999999999996</v>
      </c>
      <c r="AE65" s="217">
        <v>8.3109999999999999</v>
      </c>
      <c r="AF65" s="217">
        <v>8.2379999999999995</v>
      </c>
      <c r="AG65" s="217">
        <v>8.1449999999999996</v>
      </c>
      <c r="AH65" s="220">
        <v>20.05</v>
      </c>
      <c r="AI65" s="213">
        <v>640</v>
      </c>
    </row>
    <row r="66" spans="1:35" s="210" customFormat="1" ht="12.5" customHeight="1" x14ac:dyDescent="0.35">
      <c r="A66" s="207">
        <v>127</v>
      </c>
      <c r="B66" s="207" t="s">
        <v>282</v>
      </c>
      <c r="C66" s="119" t="s">
        <v>283</v>
      </c>
      <c r="D66" s="208">
        <v>38833</v>
      </c>
      <c r="E66" s="209" t="s">
        <v>49</v>
      </c>
      <c r="F66" s="210" t="s">
        <v>33</v>
      </c>
      <c r="G66" s="211">
        <v>189.2</v>
      </c>
      <c r="H66" s="211">
        <v>83.4</v>
      </c>
      <c r="I66" s="210">
        <v>254</v>
      </c>
      <c r="J66" s="210">
        <v>320</v>
      </c>
      <c r="K66" s="210">
        <v>336</v>
      </c>
      <c r="L66" s="210">
        <v>333</v>
      </c>
      <c r="M66" s="210">
        <v>66</v>
      </c>
      <c r="N66" s="210">
        <v>82</v>
      </c>
      <c r="O66" s="210">
        <v>79</v>
      </c>
      <c r="P66" s="118">
        <f>tbl_data[[#This Row],[RunVJ_R]]+tbl_data[[#This Row],[RunVJ_L]]+tbl_data[[#This Row],[SVJ]]</f>
        <v>227</v>
      </c>
      <c r="Q66" s="335"/>
      <c r="R66" s="212">
        <v>1.0449999999999999</v>
      </c>
      <c r="S66" s="212">
        <v>1.75</v>
      </c>
      <c r="T66" s="212">
        <v>2.9660000000000002</v>
      </c>
      <c r="U66" s="212">
        <v>1.038</v>
      </c>
      <c r="V66" s="212">
        <v>1.7470000000000001</v>
      </c>
      <c r="W66" s="212">
        <v>2.972</v>
      </c>
      <c r="X66" s="212"/>
      <c r="Y66" s="212"/>
      <c r="Z66" s="212"/>
      <c r="AA66" s="212">
        <v>1.038</v>
      </c>
      <c r="AB66" s="212">
        <v>1.7470000000000001</v>
      </c>
      <c r="AC66" s="212">
        <v>2.9660000000000002</v>
      </c>
      <c r="AD66" s="212">
        <v>8.5039999999999996</v>
      </c>
      <c r="AE66" s="212">
        <v>8.4749999999999996</v>
      </c>
      <c r="AF66" s="212"/>
      <c r="AG66" s="212">
        <v>8.4749999999999996</v>
      </c>
      <c r="AH66" s="211">
        <v>20.05</v>
      </c>
      <c r="AI66" s="213">
        <v>640</v>
      </c>
    </row>
    <row r="67" spans="1:35" s="210" customFormat="1" ht="12.5" customHeight="1" x14ac:dyDescent="0.35">
      <c r="A67" s="207">
        <v>368</v>
      </c>
      <c r="B67" s="207" t="s">
        <v>524</v>
      </c>
      <c r="C67" s="119" t="s">
        <v>525</v>
      </c>
      <c r="D67" s="208">
        <v>38772</v>
      </c>
      <c r="E67" s="209" t="s">
        <v>48</v>
      </c>
      <c r="F67" s="210" t="s">
        <v>33</v>
      </c>
      <c r="G67" s="211">
        <v>182.2</v>
      </c>
      <c r="H67" s="211">
        <v>80.099999999999994</v>
      </c>
      <c r="I67" s="210">
        <v>240</v>
      </c>
      <c r="J67" s="210">
        <v>303</v>
      </c>
      <c r="K67" s="210">
        <v>326</v>
      </c>
      <c r="L67" s="210">
        <v>318</v>
      </c>
      <c r="M67" s="210">
        <v>63</v>
      </c>
      <c r="N67" s="210">
        <v>86</v>
      </c>
      <c r="O67" s="210">
        <v>78</v>
      </c>
      <c r="P67" s="118">
        <f>tbl_data[[#This Row],[RunVJ_R]]+tbl_data[[#This Row],[RunVJ_L]]+tbl_data[[#This Row],[SVJ]]</f>
        <v>227</v>
      </c>
      <c r="Q67" s="335"/>
      <c r="R67" s="212">
        <v>1.1220000000000001</v>
      </c>
      <c r="S67" s="212">
        <v>1.835</v>
      </c>
      <c r="T67" s="212">
        <v>3.0619999999999998</v>
      </c>
      <c r="U67" s="212">
        <v>1.101</v>
      </c>
      <c r="V67" s="212">
        <v>1.8049999999999999</v>
      </c>
      <c r="W67" s="212">
        <v>3.004</v>
      </c>
      <c r="X67" s="212">
        <v>1.087</v>
      </c>
      <c r="Y67" s="212">
        <v>1.778</v>
      </c>
      <c r="Z67" s="212">
        <v>2.9950000000000001</v>
      </c>
      <c r="AA67" s="212">
        <v>1.087</v>
      </c>
      <c r="AB67" s="212">
        <v>1.778</v>
      </c>
      <c r="AC67" s="212">
        <v>2.9950000000000001</v>
      </c>
      <c r="AD67" s="212">
        <v>8.7460000000000004</v>
      </c>
      <c r="AE67" s="212">
        <v>8.5299999999999994</v>
      </c>
      <c r="AF67" s="212">
        <v>8.7370000000000001</v>
      </c>
      <c r="AG67" s="212">
        <v>8.5299999999999994</v>
      </c>
      <c r="AH67" s="211">
        <v>20.02</v>
      </c>
      <c r="AI67" s="213">
        <v>520</v>
      </c>
    </row>
    <row r="68" spans="1:35" s="210" customFormat="1" ht="12.5" customHeight="1" x14ac:dyDescent="0.35">
      <c r="A68" s="207">
        <v>353</v>
      </c>
      <c r="B68" s="207" t="s">
        <v>511</v>
      </c>
      <c r="C68" s="119" t="s">
        <v>352</v>
      </c>
      <c r="D68" s="208">
        <v>38859</v>
      </c>
      <c r="E68" s="209" t="s">
        <v>48</v>
      </c>
      <c r="F68" s="210" t="s">
        <v>28</v>
      </c>
      <c r="G68" s="211">
        <v>188.8</v>
      </c>
      <c r="H68" s="211">
        <v>81.7</v>
      </c>
      <c r="I68" s="210">
        <v>249</v>
      </c>
      <c r="J68" s="210">
        <v>318</v>
      </c>
      <c r="K68" s="210">
        <v>330</v>
      </c>
      <c r="L68" s="210">
        <v>326</v>
      </c>
      <c r="M68" s="210">
        <v>69</v>
      </c>
      <c r="N68" s="210">
        <v>81</v>
      </c>
      <c r="O68" s="210">
        <v>77</v>
      </c>
      <c r="P68" s="118">
        <f>tbl_data[[#This Row],[RunVJ_R]]+tbl_data[[#This Row],[RunVJ_L]]+tbl_data[[#This Row],[SVJ]]</f>
        <v>227</v>
      </c>
      <c r="Q68" s="335"/>
      <c r="R68" s="212">
        <v>1.032</v>
      </c>
      <c r="S68" s="212">
        <v>1.7350000000000001</v>
      </c>
      <c r="T68" s="212">
        <v>2.94</v>
      </c>
      <c r="U68" s="212">
        <v>1.079</v>
      </c>
      <c r="V68" s="212">
        <v>1.776</v>
      </c>
      <c r="W68" s="212">
        <v>2.9820000000000002</v>
      </c>
      <c r="X68" s="212"/>
      <c r="Y68" s="212"/>
      <c r="Z68" s="212"/>
      <c r="AA68" s="212">
        <v>1.032</v>
      </c>
      <c r="AB68" s="212">
        <v>1.7350000000000001</v>
      </c>
      <c r="AC68" s="212">
        <v>2.94</v>
      </c>
      <c r="AD68" s="212">
        <v>8.5649999999999995</v>
      </c>
      <c r="AE68" s="212">
        <v>8.5280000000000005</v>
      </c>
      <c r="AF68" s="212">
        <v>8.44</v>
      </c>
      <c r="AG68" s="212">
        <v>8.44</v>
      </c>
      <c r="AH68" s="211">
        <v>20.05</v>
      </c>
      <c r="AI68" s="213">
        <v>640</v>
      </c>
    </row>
    <row r="69" spans="1:35" s="210" customFormat="1" ht="12.5" customHeight="1" x14ac:dyDescent="0.35">
      <c r="A69" s="207">
        <v>204</v>
      </c>
      <c r="B69" s="207" t="s">
        <v>278</v>
      </c>
      <c r="C69" s="119" t="s">
        <v>355</v>
      </c>
      <c r="D69" s="208">
        <v>38427</v>
      </c>
      <c r="E69" s="209" t="s">
        <v>36</v>
      </c>
      <c r="F69" s="210" t="s">
        <v>33</v>
      </c>
      <c r="G69" s="211">
        <v>184.9</v>
      </c>
      <c r="H69" s="211">
        <v>76.7</v>
      </c>
      <c r="I69" s="210">
        <v>239</v>
      </c>
      <c r="J69" s="210">
        <v>306</v>
      </c>
      <c r="K69" s="210">
        <v>322</v>
      </c>
      <c r="L69" s="210">
        <v>316</v>
      </c>
      <c r="M69" s="210">
        <v>67</v>
      </c>
      <c r="N69" s="210">
        <v>83</v>
      </c>
      <c r="O69" s="210">
        <v>77</v>
      </c>
      <c r="P69" s="118">
        <f>tbl_data[[#This Row],[RunVJ_R]]+tbl_data[[#This Row],[RunVJ_L]]+tbl_data[[#This Row],[SVJ]]</f>
        <v>227</v>
      </c>
      <c r="Q69" s="335"/>
      <c r="R69" s="212">
        <v>1.1419999999999999</v>
      </c>
      <c r="S69" s="212">
        <v>1.86</v>
      </c>
      <c r="T69" s="212">
        <v>3.085</v>
      </c>
      <c r="U69" s="212">
        <v>1.149</v>
      </c>
      <c r="V69" s="212">
        <v>1.877</v>
      </c>
      <c r="W69" s="212">
        <v>3.0910000000000002</v>
      </c>
      <c r="X69" s="212">
        <v>1.149</v>
      </c>
      <c r="Y69" s="212">
        <v>1.875</v>
      </c>
      <c r="Z69" s="212">
        <v>3.0880000000000001</v>
      </c>
      <c r="AA69" s="212">
        <v>1.1419999999999999</v>
      </c>
      <c r="AB69" s="212">
        <v>1.86</v>
      </c>
      <c r="AC69" s="212">
        <v>3.085</v>
      </c>
      <c r="AD69" s="212">
        <v>8.9890000000000008</v>
      </c>
      <c r="AE69" s="212">
        <v>8.7189999999999994</v>
      </c>
      <c r="AF69" s="212">
        <v>8.7949999999999999</v>
      </c>
      <c r="AG69" s="212">
        <v>8.7189999999999994</v>
      </c>
      <c r="AH69" s="211">
        <v>21.02</v>
      </c>
      <c r="AI69" s="213">
        <v>840</v>
      </c>
    </row>
    <row r="70" spans="1:35" s="210" customFormat="1" ht="12.5" customHeight="1" x14ac:dyDescent="0.35">
      <c r="A70" s="118">
        <v>483</v>
      </c>
      <c r="B70" s="118" t="s">
        <v>617</v>
      </c>
      <c r="C70" s="295" t="s">
        <v>618</v>
      </c>
      <c r="D70" s="195">
        <v>38796</v>
      </c>
      <c r="E70" s="118" t="s">
        <v>51</v>
      </c>
      <c r="F70" s="118" t="s">
        <v>60</v>
      </c>
      <c r="G70" s="220">
        <v>180.8</v>
      </c>
      <c r="H70" s="220">
        <v>70.900000000000006</v>
      </c>
      <c r="I70" s="118">
        <v>236</v>
      </c>
      <c r="J70" s="118">
        <v>305</v>
      </c>
      <c r="K70" s="118">
        <v>317</v>
      </c>
      <c r="L70" s="118">
        <v>313</v>
      </c>
      <c r="M70" s="118">
        <v>69</v>
      </c>
      <c r="N70" s="118">
        <v>81</v>
      </c>
      <c r="O70" s="118">
        <v>77</v>
      </c>
      <c r="P70" s="118">
        <f>tbl_data[[#This Row],[RunVJ_R]]+tbl_data[[#This Row],[RunVJ_L]]+tbl_data[[#This Row],[SVJ]]</f>
        <v>227</v>
      </c>
      <c r="Q70" s="335"/>
      <c r="R70" s="118">
        <v>1.1200000000000001</v>
      </c>
      <c r="S70" s="118">
        <v>1.8009999999999999</v>
      </c>
      <c r="T70" s="118">
        <v>2.96</v>
      </c>
      <c r="U70" s="118">
        <v>1.109</v>
      </c>
      <c r="V70" s="118">
        <v>1.782</v>
      </c>
      <c r="W70" s="118">
        <v>2.9220000000000002</v>
      </c>
      <c r="X70" s="118">
        <v>1.1100000000000001</v>
      </c>
      <c r="Y70" s="118">
        <v>1.7669999999999999</v>
      </c>
      <c r="Z70" s="118">
        <v>2.9220000000000002</v>
      </c>
      <c r="AA70" s="118">
        <v>1.109</v>
      </c>
      <c r="AB70" s="118">
        <v>1.7669999999999999</v>
      </c>
      <c r="AC70" s="118">
        <v>2.9220000000000002</v>
      </c>
      <c r="AD70" s="118">
        <v>8.4380000000000006</v>
      </c>
      <c r="AE70" s="118">
        <v>8.3580000000000005</v>
      </c>
      <c r="AF70" s="118">
        <v>8.2750000000000004</v>
      </c>
      <c r="AG70" s="118">
        <v>8.2750000000000004</v>
      </c>
      <c r="AH70" s="220">
        <v>20.04</v>
      </c>
      <c r="AI70" s="294">
        <v>600</v>
      </c>
    </row>
    <row r="71" spans="1:35" s="210" customFormat="1" ht="12.5" customHeight="1" x14ac:dyDescent="0.35">
      <c r="A71" s="118">
        <v>570</v>
      </c>
      <c r="B71" s="118" t="s">
        <v>125</v>
      </c>
      <c r="C71" s="119" t="s">
        <v>687</v>
      </c>
      <c r="D71" s="120">
        <v>38730</v>
      </c>
      <c r="E71" s="120" t="s">
        <v>39</v>
      </c>
      <c r="F71" s="118" t="s">
        <v>60</v>
      </c>
      <c r="G71" s="211">
        <v>177.5</v>
      </c>
      <c r="H71" s="220">
        <v>68.7</v>
      </c>
      <c r="I71" s="118">
        <v>232</v>
      </c>
      <c r="J71" s="118">
        <v>299</v>
      </c>
      <c r="K71" s="210">
        <v>315</v>
      </c>
      <c r="L71" s="118">
        <v>309</v>
      </c>
      <c r="M71" s="118">
        <v>67</v>
      </c>
      <c r="N71" s="210">
        <v>83</v>
      </c>
      <c r="O71" s="210">
        <v>77</v>
      </c>
      <c r="P71" s="118">
        <f>tbl_data[[#This Row],[RunVJ_R]]+tbl_data[[#This Row],[RunVJ_L]]+tbl_data[[#This Row],[SVJ]]</f>
        <v>227</v>
      </c>
      <c r="Q71" s="335"/>
      <c r="R71" s="217">
        <v>1.1319999999999999</v>
      </c>
      <c r="S71" s="217">
        <v>1.825</v>
      </c>
      <c r="T71" s="217">
        <v>3.0059999999999998</v>
      </c>
      <c r="U71" s="217">
        <v>1.0940000000000001</v>
      </c>
      <c r="V71" s="217">
        <v>1.784</v>
      </c>
      <c r="W71" s="217">
        <v>2.976</v>
      </c>
      <c r="X71" s="217">
        <v>1.1000000000000001</v>
      </c>
      <c r="Y71" s="217">
        <v>1.7869999999999999</v>
      </c>
      <c r="Z71" s="217">
        <v>2.97</v>
      </c>
      <c r="AA71" s="217">
        <v>1.0940000000000001</v>
      </c>
      <c r="AB71" s="217">
        <v>1.784</v>
      </c>
      <c r="AC71" s="217">
        <v>2.97</v>
      </c>
      <c r="AD71" s="217">
        <v>8.0109999999999992</v>
      </c>
      <c r="AE71" s="217">
        <v>7.8419999999999996</v>
      </c>
      <c r="AF71" s="217"/>
      <c r="AG71" s="217">
        <v>7.8419999999999996</v>
      </c>
      <c r="AH71" s="220">
        <v>21.01</v>
      </c>
      <c r="AI71" s="213">
        <v>800</v>
      </c>
    </row>
    <row r="72" spans="1:35" s="210" customFormat="1" ht="12.5" customHeight="1" x14ac:dyDescent="0.35">
      <c r="A72" s="207">
        <v>214</v>
      </c>
      <c r="B72" s="207" t="s">
        <v>360</v>
      </c>
      <c r="C72" s="119" t="s">
        <v>369</v>
      </c>
      <c r="D72" s="208">
        <v>38092</v>
      </c>
      <c r="E72" s="209" t="s">
        <v>36</v>
      </c>
      <c r="F72" s="210" t="s">
        <v>34</v>
      </c>
      <c r="G72" s="211">
        <v>192.1</v>
      </c>
      <c r="H72" s="211">
        <v>84.7</v>
      </c>
      <c r="I72" s="210">
        <v>247</v>
      </c>
      <c r="J72" s="210">
        <v>319</v>
      </c>
      <c r="K72" s="210">
        <v>327</v>
      </c>
      <c r="L72" s="210">
        <v>322</v>
      </c>
      <c r="M72" s="210">
        <v>72</v>
      </c>
      <c r="N72" s="210">
        <v>80</v>
      </c>
      <c r="O72" s="210">
        <v>75</v>
      </c>
      <c r="P72" s="118">
        <f>tbl_data[[#This Row],[RunVJ_R]]+tbl_data[[#This Row],[RunVJ_L]]+tbl_data[[#This Row],[SVJ]]</f>
        <v>227</v>
      </c>
      <c r="Q72" s="335"/>
      <c r="R72" s="212">
        <v>1.1910000000000001</v>
      </c>
      <c r="S72" s="212">
        <v>1.893</v>
      </c>
      <c r="T72" s="212">
        <v>3.1440000000000001</v>
      </c>
      <c r="U72" s="212">
        <v>1.173</v>
      </c>
      <c r="V72" s="212">
        <v>1.895</v>
      </c>
      <c r="W72" s="212">
        <v>3.1240000000000001</v>
      </c>
      <c r="X72" s="212">
        <v>1.202</v>
      </c>
      <c r="Y72" s="212">
        <v>1.92</v>
      </c>
      <c r="Z72" s="212">
        <v>3.1379999999999999</v>
      </c>
      <c r="AA72" s="212">
        <v>1.173</v>
      </c>
      <c r="AB72" s="212">
        <v>1.893</v>
      </c>
      <c r="AC72" s="212">
        <v>3.1240000000000001</v>
      </c>
      <c r="AD72" s="212">
        <v>8.7970000000000006</v>
      </c>
      <c r="AE72" s="212"/>
      <c r="AF72" s="212"/>
      <c r="AG72" s="212">
        <v>8.7970000000000006</v>
      </c>
      <c r="AH72" s="211">
        <v>20.05</v>
      </c>
      <c r="AI72" s="213">
        <v>640</v>
      </c>
    </row>
    <row r="73" spans="1:35" s="210" customFormat="1" ht="12.5" customHeight="1" x14ac:dyDescent="0.35">
      <c r="A73" s="207">
        <v>83</v>
      </c>
      <c r="B73" s="207" t="s">
        <v>235</v>
      </c>
      <c r="C73" s="119" t="s">
        <v>236</v>
      </c>
      <c r="D73" s="208">
        <v>38553</v>
      </c>
      <c r="E73" s="209" t="s">
        <v>41</v>
      </c>
      <c r="F73" s="210" t="s">
        <v>29</v>
      </c>
      <c r="G73" s="211">
        <v>188.2</v>
      </c>
      <c r="H73" s="211">
        <v>86.4</v>
      </c>
      <c r="I73" s="210">
        <v>245</v>
      </c>
      <c r="J73" s="210">
        <v>313</v>
      </c>
      <c r="K73" s="210">
        <v>334</v>
      </c>
      <c r="L73" s="210">
        <v>315</v>
      </c>
      <c r="M73" s="210">
        <v>68</v>
      </c>
      <c r="N73" s="210">
        <v>89</v>
      </c>
      <c r="O73" s="210">
        <v>70</v>
      </c>
      <c r="P73" s="118">
        <f>tbl_data[[#This Row],[RunVJ_R]]+tbl_data[[#This Row],[RunVJ_L]]+tbl_data[[#This Row],[SVJ]]</f>
        <v>227</v>
      </c>
      <c r="Q73" s="335"/>
      <c r="R73" s="212">
        <v>1.645</v>
      </c>
      <c r="S73" s="212">
        <v>2.39</v>
      </c>
      <c r="T73" s="212">
        <v>3.6440000000000001</v>
      </c>
      <c r="U73" s="212">
        <v>1.091</v>
      </c>
      <c r="V73" s="212">
        <v>1.8149999999999999</v>
      </c>
      <c r="W73" s="212">
        <v>3.077</v>
      </c>
      <c r="X73" s="212">
        <v>1.1379999999999999</v>
      </c>
      <c r="Y73" s="212">
        <v>1.875</v>
      </c>
      <c r="Z73" s="212">
        <v>3.1360000000000001</v>
      </c>
      <c r="AA73" s="212">
        <v>1.091</v>
      </c>
      <c r="AB73" s="212">
        <v>1.8149999999999999</v>
      </c>
      <c r="AC73" s="212">
        <v>3.077</v>
      </c>
      <c r="AD73" s="212">
        <v>8.9049999999999994</v>
      </c>
      <c r="AE73" s="212"/>
      <c r="AF73" s="212"/>
      <c r="AG73" s="212">
        <v>8.9049999999999994</v>
      </c>
      <c r="AH73" s="211">
        <v>19.03</v>
      </c>
      <c r="AI73" s="213">
        <v>400</v>
      </c>
    </row>
    <row r="74" spans="1:35" s="210" customFormat="1" ht="12.5" customHeight="1" x14ac:dyDescent="0.25">
      <c r="A74" s="118">
        <v>2</v>
      </c>
      <c r="B74" s="214" t="s">
        <v>125</v>
      </c>
      <c r="C74" s="119" t="s">
        <v>126</v>
      </c>
      <c r="D74" s="215">
        <v>38557</v>
      </c>
      <c r="E74" s="216" t="s">
        <v>52</v>
      </c>
      <c r="F74" s="118" t="s">
        <v>33</v>
      </c>
      <c r="G74" s="211">
        <v>185.2</v>
      </c>
      <c r="H74" s="211">
        <v>79</v>
      </c>
      <c r="I74" s="118">
        <v>244</v>
      </c>
      <c r="J74" s="118">
        <v>306</v>
      </c>
      <c r="K74" s="210">
        <v>322</v>
      </c>
      <c r="L74" s="118">
        <v>330</v>
      </c>
      <c r="M74" s="118">
        <v>62</v>
      </c>
      <c r="N74" s="210">
        <v>78</v>
      </c>
      <c r="O74" s="210">
        <v>86</v>
      </c>
      <c r="P74" s="118">
        <f>tbl_data[[#This Row],[RunVJ_R]]+tbl_data[[#This Row],[RunVJ_L]]+tbl_data[[#This Row],[SVJ]]</f>
        <v>226</v>
      </c>
      <c r="Q74" s="335"/>
      <c r="R74" s="217">
        <v>1.093</v>
      </c>
      <c r="S74" s="217">
        <v>1.806</v>
      </c>
      <c r="T74" s="217">
        <v>3.0779999999999998</v>
      </c>
      <c r="U74" s="217">
        <v>1.175</v>
      </c>
      <c r="V74" s="217">
        <v>1.8939999999999999</v>
      </c>
      <c r="W74" s="217">
        <v>3.145</v>
      </c>
      <c r="X74" s="217">
        <v>1.1559999999999999</v>
      </c>
      <c r="Y74" s="217">
        <v>1.8740000000000001</v>
      </c>
      <c r="Z74" s="217">
        <v>3.101</v>
      </c>
      <c r="AA74" s="217">
        <v>1.093</v>
      </c>
      <c r="AB74" s="217">
        <v>1.806</v>
      </c>
      <c r="AC74" s="217">
        <v>3.0779999999999998</v>
      </c>
      <c r="AD74" s="217">
        <v>8.5050000000000008</v>
      </c>
      <c r="AE74" s="217"/>
      <c r="AF74" s="217"/>
      <c r="AG74" s="217">
        <v>8.5050000000000008</v>
      </c>
      <c r="AH74" s="220">
        <v>20.05</v>
      </c>
      <c r="AI74" s="213">
        <v>640</v>
      </c>
    </row>
    <row r="75" spans="1:35" s="210" customFormat="1" ht="12.5" customHeight="1" x14ac:dyDescent="0.25">
      <c r="A75" s="118">
        <v>253</v>
      </c>
      <c r="B75" s="214" t="s">
        <v>145</v>
      </c>
      <c r="C75" s="119" t="s">
        <v>402</v>
      </c>
      <c r="D75" s="215">
        <v>38429</v>
      </c>
      <c r="E75" s="216" t="s">
        <v>46</v>
      </c>
      <c r="F75" s="118" t="s">
        <v>28</v>
      </c>
      <c r="G75" s="211">
        <v>182.9</v>
      </c>
      <c r="H75" s="211">
        <v>69.599999999999994</v>
      </c>
      <c r="I75" s="118">
        <v>236</v>
      </c>
      <c r="J75" s="118">
        <v>300</v>
      </c>
      <c r="K75" s="210">
        <v>317</v>
      </c>
      <c r="L75" s="118">
        <v>317</v>
      </c>
      <c r="M75" s="118">
        <v>64</v>
      </c>
      <c r="N75" s="210">
        <v>81</v>
      </c>
      <c r="O75" s="210">
        <v>81</v>
      </c>
      <c r="P75" s="118">
        <f>tbl_data[[#This Row],[RunVJ_R]]+tbl_data[[#This Row],[RunVJ_L]]+tbl_data[[#This Row],[SVJ]]</f>
        <v>226</v>
      </c>
      <c r="Q75" s="335"/>
      <c r="R75" s="217">
        <v>1.079</v>
      </c>
      <c r="S75" s="217">
        <v>1.756</v>
      </c>
      <c r="T75" s="217">
        <v>3.0470000000000002</v>
      </c>
      <c r="U75" s="217">
        <v>1.075</v>
      </c>
      <c r="V75" s="217">
        <v>1.794</v>
      </c>
      <c r="W75" s="217">
        <v>3.052</v>
      </c>
      <c r="X75" s="217">
        <v>1.1080000000000001</v>
      </c>
      <c r="Y75" s="217">
        <v>1.823</v>
      </c>
      <c r="Z75" s="217">
        <v>3.0649999999999999</v>
      </c>
      <c r="AA75" s="217">
        <v>1.075</v>
      </c>
      <c r="AB75" s="217">
        <v>1.756</v>
      </c>
      <c r="AC75" s="217">
        <v>3.0470000000000002</v>
      </c>
      <c r="AD75" s="217">
        <v>8.3230000000000004</v>
      </c>
      <c r="AE75" s="217">
        <v>7.8639999999999999</v>
      </c>
      <c r="AF75" s="217">
        <v>7.9210000000000003</v>
      </c>
      <c r="AG75" s="217">
        <v>7.8639999999999999</v>
      </c>
      <c r="AH75" s="220">
        <v>21.03</v>
      </c>
      <c r="AI75" s="213">
        <v>880</v>
      </c>
    </row>
    <row r="76" spans="1:35" s="210" customFormat="1" ht="12.5" customHeight="1" x14ac:dyDescent="0.35">
      <c r="A76" s="207">
        <v>319</v>
      </c>
      <c r="B76" s="207" t="s">
        <v>292</v>
      </c>
      <c r="C76" s="119" t="s">
        <v>479</v>
      </c>
      <c r="D76" s="208">
        <v>38825</v>
      </c>
      <c r="E76" s="209" t="s">
        <v>38</v>
      </c>
      <c r="F76" s="210" t="s">
        <v>35</v>
      </c>
      <c r="G76" s="211">
        <v>179.5</v>
      </c>
      <c r="H76" s="211">
        <v>66.5</v>
      </c>
      <c r="I76" s="210">
        <v>234</v>
      </c>
      <c r="J76" s="210">
        <v>302</v>
      </c>
      <c r="K76" s="210">
        <v>311</v>
      </c>
      <c r="L76" s="210">
        <v>315</v>
      </c>
      <c r="M76" s="210">
        <v>68</v>
      </c>
      <c r="N76" s="210">
        <v>77</v>
      </c>
      <c r="O76" s="210">
        <v>81</v>
      </c>
      <c r="P76" s="118">
        <f>tbl_data[[#This Row],[RunVJ_R]]+tbl_data[[#This Row],[RunVJ_L]]+tbl_data[[#This Row],[SVJ]]</f>
        <v>226</v>
      </c>
      <c r="Q76" s="335"/>
      <c r="R76" s="212">
        <v>1.248</v>
      </c>
      <c r="S76" s="212">
        <v>1.9570000000000001</v>
      </c>
      <c r="T76" s="212">
        <v>3.1589999999999998</v>
      </c>
      <c r="U76" s="212">
        <v>1.226</v>
      </c>
      <c r="V76" s="212">
        <v>1.9370000000000001</v>
      </c>
      <c r="W76" s="212">
        <v>3.145</v>
      </c>
      <c r="X76" s="212">
        <v>1.2470000000000001</v>
      </c>
      <c r="Y76" s="212">
        <v>1.958</v>
      </c>
      <c r="Z76" s="212">
        <v>3.1549999999999998</v>
      </c>
      <c r="AA76" s="212">
        <v>1.226</v>
      </c>
      <c r="AB76" s="212">
        <v>1.9370000000000001</v>
      </c>
      <c r="AC76" s="212">
        <v>3.145</v>
      </c>
      <c r="AD76" s="212">
        <v>8.8170000000000002</v>
      </c>
      <c r="AE76" s="212">
        <v>8.5950000000000006</v>
      </c>
      <c r="AF76" s="212">
        <v>8.609</v>
      </c>
      <c r="AG76" s="212">
        <v>8.5950000000000006</v>
      </c>
      <c r="AH76" s="211">
        <v>20.079999999999998</v>
      </c>
      <c r="AI76" s="213">
        <v>760</v>
      </c>
    </row>
    <row r="77" spans="1:35" s="210" customFormat="1" ht="12.5" customHeight="1" x14ac:dyDescent="0.35">
      <c r="A77" s="316">
        <v>651</v>
      </c>
      <c r="B77" s="316" t="s">
        <v>747</v>
      </c>
      <c r="C77" s="317" t="s">
        <v>748</v>
      </c>
      <c r="D77" s="120">
        <v>39179</v>
      </c>
      <c r="E77" s="120" t="s">
        <v>76</v>
      </c>
      <c r="F77" s="316" t="s">
        <v>29</v>
      </c>
      <c r="G77" s="211">
        <v>177.7</v>
      </c>
      <c r="H77" s="318">
        <v>73.8</v>
      </c>
      <c r="I77" s="316">
        <v>233</v>
      </c>
      <c r="J77" s="316">
        <v>302</v>
      </c>
      <c r="K77" s="316">
        <v>310</v>
      </c>
      <c r="L77" s="210">
        <v>313</v>
      </c>
      <c r="M77" s="316">
        <v>69</v>
      </c>
      <c r="N77" s="210">
        <v>77</v>
      </c>
      <c r="O77" s="210">
        <v>80</v>
      </c>
      <c r="P77" s="118">
        <f>tbl_data[[#This Row],[RunVJ_R]]+tbl_data[[#This Row],[RunVJ_L]]+tbl_data[[#This Row],[SVJ]]</f>
        <v>226</v>
      </c>
      <c r="Q77" s="335"/>
      <c r="R77" s="319">
        <v>1.7549999999999999</v>
      </c>
      <c r="S77" s="319">
        <v>2.4820000000000002</v>
      </c>
      <c r="T77" s="319">
        <v>3.7349999999999999</v>
      </c>
      <c r="U77" s="319">
        <v>1.276</v>
      </c>
      <c r="V77" s="319">
        <v>2.0139999999999998</v>
      </c>
      <c r="W77" s="319">
        <v>3.2469999999999999</v>
      </c>
      <c r="X77" s="319"/>
      <c r="Y77" s="319"/>
      <c r="Z77" s="319"/>
      <c r="AA77" s="319">
        <v>1.276</v>
      </c>
      <c r="AB77" s="319">
        <v>2.0139999999999998</v>
      </c>
      <c r="AC77" s="319">
        <v>3.2469999999999999</v>
      </c>
      <c r="AD77" s="319">
        <v>9.23</v>
      </c>
      <c r="AE77" s="319">
        <v>9.5190000000000001</v>
      </c>
      <c r="AF77" s="319">
        <v>9.0660000000000007</v>
      </c>
      <c r="AG77" s="319">
        <v>9.0660000000000007</v>
      </c>
      <c r="AH77" s="318">
        <v>20.02</v>
      </c>
      <c r="AI77" s="213">
        <v>520</v>
      </c>
    </row>
    <row r="78" spans="1:35" s="210" customFormat="1" ht="12.5" customHeight="1" x14ac:dyDescent="0.35">
      <c r="A78" s="118">
        <v>514</v>
      </c>
      <c r="B78" s="118" t="s">
        <v>529</v>
      </c>
      <c r="C78" s="295" t="s">
        <v>640</v>
      </c>
      <c r="D78" s="195">
        <v>38783</v>
      </c>
      <c r="E78" s="118" t="s">
        <v>47</v>
      </c>
      <c r="F78" s="118" t="s">
        <v>35</v>
      </c>
      <c r="G78" s="220">
        <v>174.9</v>
      </c>
      <c r="H78" s="220">
        <v>72.3</v>
      </c>
      <c r="I78" s="118">
        <v>227</v>
      </c>
      <c r="J78" s="118">
        <v>298</v>
      </c>
      <c r="K78" s="118">
        <v>309</v>
      </c>
      <c r="L78" s="118">
        <v>300</v>
      </c>
      <c r="M78" s="118">
        <v>71</v>
      </c>
      <c r="N78" s="118">
        <v>82</v>
      </c>
      <c r="O78" s="118">
        <v>73</v>
      </c>
      <c r="P78" s="118">
        <f>tbl_data[[#This Row],[RunVJ_R]]+tbl_data[[#This Row],[RunVJ_L]]+tbl_data[[#This Row],[SVJ]]</f>
        <v>226</v>
      </c>
      <c r="Q78" s="335"/>
      <c r="R78" s="118">
        <v>1.167</v>
      </c>
      <c r="S78" s="118">
        <v>1.853</v>
      </c>
      <c r="T78" s="118">
        <v>3.016</v>
      </c>
      <c r="U78" s="118">
        <v>1.145</v>
      </c>
      <c r="V78" s="118">
        <v>1.8260000000000001</v>
      </c>
      <c r="W78" s="118">
        <v>2.996</v>
      </c>
      <c r="X78" s="118">
        <v>1.153</v>
      </c>
      <c r="Y78" s="118">
        <v>1.837</v>
      </c>
      <c r="Z78" s="118">
        <v>3.004</v>
      </c>
      <c r="AA78" s="118">
        <v>1.145</v>
      </c>
      <c r="AB78" s="118">
        <v>1.8260000000000001</v>
      </c>
      <c r="AC78" s="118">
        <v>2.996</v>
      </c>
      <c r="AD78" s="118">
        <v>7.9489999999999998</v>
      </c>
      <c r="AE78" s="118">
        <v>8.1050000000000004</v>
      </c>
      <c r="AF78" s="118">
        <v>8.1999999999999993</v>
      </c>
      <c r="AG78" s="118">
        <v>7.9489999999999998</v>
      </c>
      <c r="AH78" s="220">
        <v>20.079999999999998</v>
      </c>
      <c r="AI78" s="294">
        <v>760</v>
      </c>
    </row>
    <row r="79" spans="1:35" s="210" customFormat="1" ht="12.5" customHeight="1" x14ac:dyDescent="0.35">
      <c r="A79" s="316">
        <v>664</v>
      </c>
      <c r="B79" s="316" t="s">
        <v>764</v>
      </c>
      <c r="C79" s="317" t="s">
        <v>765</v>
      </c>
      <c r="D79" s="120">
        <v>39393</v>
      </c>
      <c r="E79" s="120" t="s">
        <v>76</v>
      </c>
      <c r="F79" s="316" t="s">
        <v>60</v>
      </c>
      <c r="G79" s="211">
        <v>177</v>
      </c>
      <c r="H79" s="318">
        <v>62</v>
      </c>
      <c r="I79" s="316">
        <v>227</v>
      </c>
      <c r="J79" s="316">
        <v>291</v>
      </c>
      <c r="K79" s="316">
        <v>301</v>
      </c>
      <c r="L79" s="321">
        <v>314</v>
      </c>
      <c r="M79" s="316">
        <v>64</v>
      </c>
      <c r="N79" s="210">
        <v>74</v>
      </c>
      <c r="O79" s="210">
        <v>87</v>
      </c>
      <c r="P79" s="118">
        <f>tbl_data[[#This Row],[RunVJ_R]]+tbl_data[[#This Row],[RunVJ_L]]+tbl_data[[#This Row],[SVJ]]</f>
        <v>225</v>
      </c>
      <c r="Q79" s="335"/>
      <c r="R79" s="319">
        <v>1.1990000000000001</v>
      </c>
      <c r="S79" s="319">
        <v>1.905</v>
      </c>
      <c r="T79" s="319">
        <v>3.1120000000000001</v>
      </c>
      <c r="U79" s="319">
        <v>1.284</v>
      </c>
      <c r="V79" s="319">
        <v>1.9910000000000001</v>
      </c>
      <c r="W79" s="319">
        <v>3.177</v>
      </c>
      <c r="X79" s="319"/>
      <c r="Y79" s="319"/>
      <c r="Z79" s="319"/>
      <c r="AA79" s="319">
        <v>1.1990000000000001</v>
      </c>
      <c r="AB79" s="319">
        <v>1.905</v>
      </c>
      <c r="AC79" s="319">
        <v>3.1120000000000001</v>
      </c>
      <c r="AD79" s="319">
        <v>8.5180000000000007</v>
      </c>
      <c r="AE79" s="319">
        <v>9.2159999999999993</v>
      </c>
      <c r="AF79" s="319">
        <v>9.4629999999999992</v>
      </c>
      <c r="AG79" s="319">
        <v>8.5180000000000007</v>
      </c>
      <c r="AH79" s="318">
        <v>20.079999999999998</v>
      </c>
      <c r="AI79" s="213">
        <v>760</v>
      </c>
    </row>
    <row r="80" spans="1:35" s="210" customFormat="1" ht="12.5" customHeight="1" x14ac:dyDescent="0.35">
      <c r="A80" s="207">
        <v>452</v>
      </c>
      <c r="B80" s="207" t="s">
        <v>328</v>
      </c>
      <c r="C80" s="119" t="s">
        <v>590</v>
      </c>
      <c r="D80" s="208">
        <v>38530</v>
      </c>
      <c r="E80" s="209" t="s">
        <v>51</v>
      </c>
      <c r="F80" s="210" t="s">
        <v>33</v>
      </c>
      <c r="G80" s="211">
        <v>183.1</v>
      </c>
      <c r="H80" s="211">
        <v>75.900000000000006</v>
      </c>
      <c r="I80" s="210">
        <v>245</v>
      </c>
      <c r="J80" s="210">
        <v>314</v>
      </c>
      <c r="K80" s="210">
        <v>319</v>
      </c>
      <c r="L80" s="210">
        <v>327</v>
      </c>
      <c r="M80" s="210">
        <v>69</v>
      </c>
      <c r="N80" s="210">
        <v>74</v>
      </c>
      <c r="O80" s="210">
        <v>82</v>
      </c>
      <c r="P80" s="118">
        <f>tbl_data[[#This Row],[RunVJ_R]]+tbl_data[[#This Row],[RunVJ_L]]+tbl_data[[#This Row],[SVJ]]</f>
        <v>225</v>
      </c>
      <c r="Q80" s="335"/>
      <c r="R80" s="212">
        <v>1.119</v>
      </c>
      <c r="S80" s="212">
        <v>1.8029999999999999</v>
      </c>
      <c r="T80" s="212">
        <v>3.0289999999999999</v>
      </c>
      <c r="U80" s="212">
        <v>1.103</v>
      </c>
      <c r="V80" s="212">
        <v>1.8080000000000001</v>
      </c>
      <c r="W80" s="212">
        <v>2.9910000000000001</v>
      </c>
      <c r="X80" s="212">
        <v>1.109</v>
      </c>
      <c r="Y80" s="212">
        <v>1.796</v>
      </c>
      <c r="Z80" s="212">
        <v>2.9889999999999999</v>
      </c>
      <c r="AA80" s="212">
        <v>1.103</v>
      </c>
      <c r="AB80" s="212">
        <v>1.796</v>
      </c>
      <c r="AC80" s="212">
        <v>2.9889999999999999</v>
      </c>
      <c r="AD80" s="212">
        <v>8.8260000000000005</v>
      </c>
      <c r="AE80" s="212">
        <v>8.4760000000000009</v>
      </c>
      <c r="AF80" s="212"/>
      <c r="AG80" s="212">
        <v>8.4760000000000009</v>
      </c>
      <c r="AH80" s="211">
        <v>20.010000000000002</v>
      </c>
      <c r="AI80" s="213">
        <v>480</v>
      </c>
    </row>
    <row r="81" spans="1:35" s="210" customFormat="1" ht="12.5" customHeight="1" x14ac:dyDescent="0.35">
      <c r="A81" s="118">
        <v>485</v>
      </c>
      <c r="B81" s="118" t="s">
        <v>246</v>
      </c>
      <c r="C81" s="295" t="s">
        <v>619</v>
      </c>
      <c r="D81" s="195">
        <v>38219</v>
      </c>
      <c r="E81" s="118" t="s">
        <v>51</v>
      </c>
      <c r="F81" s="118" t="s">
        <v>60</v>
      </c>
      <c r="G81" s="220">
        <v>179.8</v>
      </c>
      <c r="H81" s="220">
        <v>73</v>
      </c>
      <c r="I81" s="118">
        <v>237</v>
      </c>
      <c r="J81" s="118">
        <v>305</v>
      </c>
      <c r="K81" s="118">
        <v>318</v>
      </c>
      <c r="L81" s="118">
        <v>313</v>
      </c>
      <c r="M81" s="118">
        <v>68</v>
      </c>
      <c r="N81" s="118">
        <v>81</v>
      </c>
      <c r="O81" s="118">
        <v>76</v>
      </c>
      <c r="P81" s="118">
        <f>tbl_data[[#This Row],[RunVJ_R]]+tbl_data[[#This Row],[RunVJ_L]]+tbl_data[[#This Row],[SVJ]]</f>
        <v>225</v>
      </c>
      <c r="Q81" s="335"/>
      <c r="R81" s="118"/>
      <c r="S81" s="118"/>
      <c r="T81" s="118"/>
      <c r="U81" s="118">
        <v>1.095</v>
      </c>
      <c r="V81" s="118">
        <v>1.804</v>
      </c>
      <c r="W81" s="118">
        <v>2.9910000000000001</v>
      </c>
      <c r="X81" s="118">
        <v>1.075</v>
      </c>
      <c r="Y81" s="118">
        <v>1.7549999999999999</v>
      </c>
      <c r="Z81" s="118">
        <v>2.9460000000000002</v>
      </c>
      <c r="AA81" s="118">
        <v>1.075</v>
      </c>
      <c r="AB81" s="118">
        <v>1.7549999999999999</v>
      </c>
      <c r="AC81" s="118">
        <v>2.9460000000000002</v>
      </c>
      <c r="AD81" s="118">
        <v>8.7279999999999998</v>
      </c>
      <c r="AE81" s="118">
        <v>8.69</v>
      </c>
      <c r="AF81" s="118"/>
      <c r="AG81" s="118">
        <v>8.69</v>
      </c>
      <c r="AH81" s="220">
        <v>20.079999999999998</v>
      </c>
      <c r="AI81" s="294">
        <v>760</v>
      </c>
    </row>
    <row r="82" spans="1:35" s="210" customFormat="1" ht="12.5" customHeight="1" x14ac:dyDescent="0.35">
      <c r="A82" s="207">
        <v>152</v>
      </c>
      <c r="B82" s="207" t="s">
        <v>202</v>
      </c>
      <c r="C82" s="119" t="s">
        <v>297</v>
      </c>
      <c r="D82" s="208">
        <v>38359</v>
      </c>
      <c r="E82" s="209" t="s">
        <v>59</v>
      </c>
      <c r="F82" s="210" t="s">
        <v>33</v>
      </c>
      <c r="G82" s="211">
        <v>186.2</v>
      </c>
      <c r="H82" s="211">
        <v>78.599999999999994</v>
      </c>
      <c r="I82" s="210">
        <v>238</v>
      </c>
      <c r="J82" s="210">
        <v>306</v>
      </c>
      <c r="K82" s="210">
        <v>320</v>
      </c>
      <c r="L82" s="210">
        <v>313</v>
      </c>
      <c r="M82" s="210">
        <v>68</v>
      </c>
      <c r="N82" s="210">
        <v>82</v>
      </c>
      <c r="O82" s="210">
        <v>75</v>
      </c>
      <c r="P82" s="118">
        <f>tbl_data[[#This Row],[RunVJ_R]]+tbl_data[[#This Row],[RunVJ_L]]+tbl_data[[#This Row],[SVJ]]</f>
        <v>225</v>
      </c>
      <c r="Q82" s="335"/>
      <c r="R82" s="212">
        <v>1.137</v>
      </c>
      <c r="S82" s="212">
        <v>1.863</v>
      </c>
      <c r="T82" s="212">
        <v>3.2090000000000001</v>
      </c>
      <c r="U82" s="212">
        <v>1.129</v>
      </c>
      <c r="V82" s="212">
        <v>1.849</v>
      </c>
      <c r="W82" s="212">
        <v>3.1030000000000002</v>
      </c>
      <c r="X82" s="212">
        <v>1.131</v>
      </c>
      <c r="Y82" s="212">
        <v>1.861</v>
      </c>
      <c r="Z82" s="212">
        <v>3.11</v>
      </c>
      <c r="AA82" s="212">
        <v>1.129</v>
      </c>
      <c r="AB82" s="212">
        <v>1.849</v>
      </c>
      <c r="AC82" s="212">
        <v>3.1030000000000002</v>
      </c>
      <c r="AD82" s="212">
        <v>8.5969999999999995</v>
      </c>
      <c r="AE82" s="212">
        <v>8.5060000000000002</v>
      </c>
      <c r="AF82" s="212">
        <v>8.5640000000000001</v>
      </c>
      <c r="AG82" s="212">
        <v>8.5060000000000002</v>
      </c>
      <c r="AH82" s="211">
        <v>20.05</v>
      </c>
      <c r="AI82" s="213">
        <v>640</v>
      </c>
    </row>
    <row r="83" spans="1:35" s="210" customFormat="1" ht="12.5" customHeight="1" x14ac:dyDescent="0.35">
      <c r="A83" s="207">
        <v>85</v>
      </c>
      <c r="B83" s="207" t="s">
        <v>239</v>
      </c>
      <c r="C83" s="119" t="s">
        <v>240</v>
      </c>
      <c r="D83" s="208">
        <v>38431</v>
      </c>
      <c r="E83" s="209" t="s">
        <v>41</v>
      </c>
      <c r="F83" s="210" t="s">
        <v>33</v>
      </c>
      <c r="G83" s="211">
        <v>184</v>
      </c>
      <c r="H83" s="211">
        <v>78.599999999999994</v>
      </c>
      <c r="I83" s="210">
        <v>236</v>
      </c>
      <c r="J83" s="210">
        <v>302</v>
      </c>
      <c r="K83" s="210">
        <v>320</v>
      </c>
      <c r="L83" s="210">
        <v>311</v>
      </c>
      <c r="M83" s="210">
        <v>66</v>
      </c>
      <c r="N83" s="210">
        <v>84</v>
      </c>
      <c r="O83" s="210">
        <v>75</v>
      </c>
      <c r="P83" s="118">
        <f>tbl_data[[#This Row],[RunVJ_R]]+tbl_data[[#This Row],[RunVJ_L]]+tbl_data[[#This Row],[SVJ]]</f>
        <v>225</v>
      </c>
      <c r="Q83" s="335"/>
      <c r="R83" s="212">
        <v>1.147</v>
      </c>
      <c r="S83" s="212">
        <v>1.851</v>
      </c>
      <c r="T83" s="212">
        <v>3.0579999999999998</v>
      </c>
      <c r="U83" s="212">
        <v>1.1870000000000001</v>
      </c>
      <c r="V83" s="212">
        <v>1.8939999999999999</v>
      </c>
      <c r="W83" s="212">
        <v>3.0950000000000002</v>
      </c>
      <c r="X83" s="212">
        <v>1.1719999999999999</v>
      </c>
      <c r="Y83" s="212">
        <v>1.877</v>
      </c>
      <c r="Z83" s="212">
        <v>3.0950000000000002</v>
      </c>
      <c r="AA83" s="212">
        <v>1.147</v>
      </c>
      <c r="AB83" s="212">
        <v>1.851</v>
      </c>
      <c r="AC83" s="212">
        <v>3.0579999999999998</v>
      </c>
      <c r="AD83" s="212">
        <v>8.5630000000000006</v>
      </c>
      <c r="AE83" s="212">
        <v>8.5289999999999999</v>
      </c>
      <c r="AF83" s="212">
        <v>8.7100000000000009</v>
      </c>
      <c r="AG83" s="212">
        <v>8.5289999999999999</v>
      </c>
      <c r="AH83" s="211">
        <v>21.07</v>
      </c>
      <c r="AI83" s="213">
        <v>1040</v>
      </c>
    </row>
    <row r="84" spans="1:35" s="210" customFormat="1" ht="12.5" customHeight="1" x14ac:dyDescent="0.35">
      <c r="A84" s="298">
        <v>515</v>
      </c>
      <c r="B84" s="298" t="s">
        <v>278</v>
      </c>
      <c r="C84" s="299" t="s">
        <v>641</v>
      </c>
      <c r="D84" s="322">
        <v>38791</v>
      </c>
      <c r="E84" s="298" t="s">
        <v>47</v>
      </c>
      <c r="F84" s="298" t="s">
        <v>60</v>
      </c>
      <c r="G84" s="297">
        <v>176.9</v>
      </c>
      <c r="H84" s="297">
        <v>68.7</v>
      </c>
      <c r="I84" s="298">
        <v>227</v>
      </c>
      <c r="J84" s="298">
        <v>295</v>
      </c>
      <c r="K84" s="298">
        <v>309</v>
      </c>
      <c r="L84" s="298">
        <v>302</v>
      </c>
      <c r="M84" s="298">
        <v>68</v>
      </c>
      <c r="N84" s="298">
        <v>82</v>
      </c>
      <c r="O84" s="298">
        <v>75</v>
      </c>
      <c r="P84" s="118">
        <f>tbl_data[[#This Row],[RunVJ_R]]+tbl_data[[#This Row],[RunVJ_L]]+tbl_data[[#This Row],[SVJ]]</f>
        <v>225</v>
      </c>
      <c r="Q84" s="335"/>
      <c r="R84" s="298">
        <v>1.1599999999999999</v>
      </c>
      <c r="S84" s="298">
        <v>1.865</v>
      </c>
      <c r="T84" s="298">
        <v>3.0910000000000002</v>
      </c>
      <c r="U84" s="298">
        <v>1.147</v>
      </c>
      <c r="V84" s="298">
        <v>1.84</v>
      </c>
      <c r="W84" s="298">
        <v>3.0259999999999998</v>
      </c>
      <c r="X84" s="298">
        <v>1.117</v>
      </c>
      <c r="Y84" s="298">
        <v>1.804</v>
      </c>
      <c r="Z84" s="298">
        <v>2.9489999999999998</v>
      </c>
      <c r="AA84" s="298">
        <v>1.117</v>
      </c>
      <c r="AB84" s="298">
        <v>1.804</v>
      </c>
      <c r="AC84" s="298">
        <v>2.9489999999999998</v>
      </c>
      <c r="AD84" s="298">
        <v>8.31</v>
      </c>
      <c r="AE84" s="298">
        <v>8.2010000000000005</v>
      </c>
      <c r="AF84" s="298"/>
      <c r="AG84" s="298">
        <v>8.2010000000000005</v>
      </c>
      <c r="AH84" s="297">
        <v>21.01</v>
      </c>
      <c r="AI84" s="296">
        <v>800</v>
      </c>
    </row>
    <row r="85" spans="1:35" s="210" customFormat="1" ht="12.5" customHeight="1" x14ac:dyDescent="0.35">
      <c r="A85" s="207">
        <v>360</v>
      </c>
      <c r="B85" s="207" t="s">
        <v>516</v>
      </c>
      <c r="C85" s="119" t="s">
        <v>517</v>
      </c>
      <c r="D85" s="208">
        <v>38681</v>
      </c>
      <c r="E85" s="209" t="s">
        <v>48</v>
      </c>
      <c r="F85" s="210" t="s">
        <v>60</v>
      </c>
      <c r="G85" s="211">
        <v>179.8</v>
      </c>
      <c r="H85" s="211">
        <v>77.900000000000006</v>
      </c>
      <c r="I85" s="210">
        <v>240</v>
      </c>
      <c r="J85" s="210">
        <v>307</v>
      </c>
      <c r="K85" s="210">
        <v>314</v>
      </c>
      <c r="L85" s="210">
        <v>323</v>
      </c>
      <c r="M85" s="210">
        <v>67</v>
      </c>
      <c r="N85" s="210">
        <v>74</v>
      </c>
      <c r="O85" s="210">
        <v>83</v>
      </c>
      <c r="P85" s="118">
        <f>tbl_data[[#This Row],[RunVJ_R]]+tbl_data[[#This Row],[RunVJ_L]]+tbl_data[[#This Row],[SVJ]]</f>
        <v>224</v>
      </c>
      <c r="Q85" s="335"/>
      <c r="R85" s="212">
        <v>1.137</v>
      </c>
      <c r="S85" s="212">
        <v>1.8520000000000001</v>
      </c>
      <c r="T85" s="212">
        <v>3.0750000000000002</v>
      </c>
      <c r="U85" s="212">
        <v>1.204</v>
      </c>
      <c r="V85" s="212">
        <v>1.911</v>
      </c>
      <c r="W85" s="212">
        <v>3.1040000000000001</v>
      </c>
      <c r="X85" s="212">
        <v>1.1399999999999999</v>
      </c>
      <c r="Y85" s="212">
        <v>1.847</v>
      </c>
      <c r="Z85" s="212">
        <v>3.0510000000000002</v>
      </c>
      <c r="AA85" s="212">
        <v>1.137</v>
      </c>
      <c r="AB85" s="212">
        <v>1.847</v>
      </c>
      <c r="AC85" s="212">
        <v>3.0510000000000002</v>
      </c>
      <c r="AD85" s="212">
        <v>8.9320000000000004</v>
      </c>
      <c r="AE85" s="212">
        <v>8.7420000000000009</v>
      </c>
      <c r="AF85" s="212">
        <v>8.7240000000000002</v>
      </c>
      <c r="AG85" s="212">
        <v>8.7240000000000002</v>
      </c>
      <c r="AH85" s="211">
        <v>21.01</v>
      </c>
      <c r="AI85" s="213">
        <v>800</v>
      </c>
    </row>
    <row r="86" spans="1:35" s="210" customFormat="1" ht="12.5" customHeight="1" x14ac:dyDescent="0.35">
      <c r="A86" s="207">
        <v>417</v>
      </c>
      <c r="B86" s="207" t="s">
        <v>202</v>
      </c>
      <c r="C86" s="119" t="s">
        <v>84</v>
      </c>
      <c r="D86" s="208">
        <v>38376</v>
      </c>
      <c r="E86" s="209" t="s">
        <v>50</v>
      </c>
      <c r="F86" s="210" t="s">
        <v>33</v>
      </c>
      <c r="G86" s="211">
        <v>186.9</v>
      </c>
      <c r="H86" s="211">
        <v>81.599999999999994</v>
      </c>
      <c r="I86" s="210">
        <v>244</v>
      </c>
      <c r="J86" s="210">
        <v>311</v>
      </c>
      <c r="K86" s="210">
        <v>319</v>
      </c>
      <c r="L86" s="210">
        <v>326</v>
      </c>
      <c r="M86" s="210">
        <v>67</v>
      </c>
      <c r="N86" s="210">
        <v>75</v>
      </c>
      <c r="O86" s="210">
        <v>82</v>
      </c>
      <c r="P86" s="118">
        <f>tbl_data[[#This Row],[RunVJ_R]]+tbl_data[[#This Row],[RunVJ_L]]+tbl_data[[#This Row],[SVJ]]</f>
        <v>224</v>
      </c>
      <c r="Q86" s="335"/>
      <c r="R86" s="212">
        <v>1.147</v>
      </c>
      <c r="S86" s="212">
        <v>1.867</v>
      </c>
      <c r="T86" s="212">
        <v>3.101</v>
      </c>
      <c r="U86" s="212">
        <v>1.1100000000000001</v>
      </c>
      <c r="V86" s="212">
        <v>1.8129999999999999</v>
      </c>
      <c r="W86" s="212">
        <v>3.0310000000000001</v>
      </c>
      <c r="X86" s="212">
        <v>1.0980000000000001</v>
      </c>
      <c r="Y86" s="212">
        <v>1.7869999999999999</v>
      </c>
      <c r="Z86" s="212">
        <v>3.02</v>
      </c>
      <c r="AA86" s="212">
        <v>1.0980000000000001</v>
      </c>
      <c r="AB86" s="212">
        <v>1.7869999999999999</v>
      </c>
      <c r="AC86" s="212">
        <v>3.02</v>
      </c>
      <c r="AD86" s="212">
        <v>8.3879999999999999</v>
      </c>
      <c r="AE86" s="212">
        <v>8.4109999999999996</v>
      </c>
      <c r="AF86" s="212">
        <v>8.3800000000000008</v>
      </c>
      <c r="AG86" s="212">
        <v>8.3800000000000008</v>
      </c>
      <c r="AH86" s="211">
        <v>21.01</v>
      </c>
      <c r="AI86" s="213">
        <v>800</v>
      </c>
    </row>
    <row r="87" spans="1:35" s="210" customFormat="1" ht="12.5" customHeight="1" x14ac:dyDescent="0.35">
      <c r="A87" s="207">
        <v>178</v>
      </c>
      <c r="B87" s="207" t="s">
        <v>233</v>
      </c>
      <c r="C87" s="119" t="s">
        <v>334</v>
      </c>
      <c r="D87" s="208">
        <v>38928</v>
      </c>
      <c r="E87" s="209" t="s">
        <v>59</v>
      </c>
      <c r="F87" s="210" t="s">
        <v>61</v>
      </c>
      <c r="G87" s="211">
        <v>174.8</v>
      </c>
      <c r="H87" s="211">
        <v>67.5</v>
      </c>
      <c r="I87" s="210">
        <v>227</v>
      </c>
      <c r="J87" s="210">
        <v>294</v>
      </c>
      <c r="K87" s="210">
        <v>302</v>
      </c>
      <c r="L87" s="210">
        <v>309</v>
      </c>
      <c r="M87" s="210">
        <v>67</v>
      </c>
      <c r="N87" s="210">
        <v>75</v>
      </c>
      <c r="O87" s="210">
        <v>82</v>
      </c>
      <c r="P87" s="118">
        <f>tbl_data[[#This Row],[RunVJ_R]]+tbl_data[[#This Row],[RunVJ_L]]+tbl_data[[#This Row],[SVJ]]</f>
        <v>224</v>
      </c>
      <c r="Q87" s="335"/>
      <c r="R87" s="212">
        <v>1.105</v>
      </c>
      <c r="S87" s="212">
        <v>1.806</v>
      </c>
      <c r="T87" s="212">
        <v>3.089</v>
      </c>
      <c r="U87" s="212">
        <v>1.1040000000000001</v>
      </c>
      <c r="V87" s="212">
        <v>1.804</v>
      </c>
      <c r="W87" s="212">
        <v>3.004</v>
      </c>
      <c r="X87" s="212"/>
      <c r="Y87" s="212"/>
      <c r="Z87" s="212"/>
      <c r="AA87" s="212">
        <v>1.1040000000000001</v>
      </c>
      <c r="AB87" s="212">
        <v>1.804</v>
      </c>
      <c r="AC87" s="212">
        <v>3.004</v>
      </c>
      <c r="AD87" s="212">
        <v>7.9749999999999996</v>
      </c>
      <c r="AE87" s="212">
        <v>7.851</v>
      </c>
      <c r="AF87" s="212">
        <v>8.0589999999999993</v>
      </c>
      <c r="AG87" s="212">
        <v>7.851</v>
      </c>
      <c r="AH87" s="211">
        <v>20.079999999999998</v>
      </c>
      <c r="AI87" s="213">
        <v>760</v>
      </c>
    </row>
    <row r="88" spans="1:35" s="210" customFormat="1" ht="12.5" customHeight="1" x14ac:dyDescent="0.35">
      <c r="A88" s="207">
        <v>27</v>
      </c>
      <c r="B88" s="207" t="s">
        <v>167</v>
      </c>
      <c r="C88" s="119" t="s">
        <v>168</v>
      </c>
      <c r="D88" s="208">
        <v>38975</v>
      </c>
      <c r="E88" s="209" t="s">
        <v>52</v>
      </c>
      <c r="F88" s="210" t="s">
        <v>33</v>
      </c>
      <c r="G88" s="211">
        <v>183</v>
      </c>
      <c r="H88" s="211">
        <v>77</v>
      </c>
      <c r="I88" s="210">
        <v>243</v>
      </c>
      <c r="J88" s="210">
        <v>308</v>
      </c>
      <c r="K88" s="210">
        <v>321</v>
      </c>
      <c r="L88" s="210">
        <v>324</v>
      </c>
      <c r="M88" s="210">
        <v>65</v>
      </c>
      <c r="N88" s="210">
        <v>78</v>
      </c>
      <c r="O88" s="210">
        <v>81</v>
      </c>
      <c r="P88" s="118">
        <f>tbl_data[[#This Row],[RunVJ_R]]+tbl_data[[#This Row],[RunVJ_L]]+tbl_data[[#This Row],[SVJ]]</f>
        <v>224</v>
      </c>
      <c r="Q88" s="335"/>
      <c r="R88" s="212">
        <v>1.111</v>
      </c>
      <c r="S88" s="212">
        <v>1.821</v>
      </c>
      <c r="T88" s="212">
        <v>3.0129999999999999</v>
      </c>
      <c r="U88" s="212">
        <v>1.121</v>
      </c>
      <c r="V88" s="212">
        <v>1.8340000000000001</v>
      </c>
      <c r="W88" s="212">
        <v>3.0419999999999998</v>
      </c>
      <c r="X88" s="212">
        <v>1.2190000000000001</v>
      </c>
      <c r="Y88" s="212">
        <v>1.9330000000000001</v>
      </c>
      <c r="Z88" s="212">
        <v>3.1280000000000001</v>
      </c>
      <c r="AA88" s="212">
        <v>1.111</v>
      </c>
      <c r="AB88" s="212">
        <v>1.821</v>
      </c>
      <c r="AC88" s="212">
        <v>3.0129999999999999</v>
      </c>
      <c r="AD88" s="212">
        <v>8.4459999999999997</v>
      </c>
      <c r="AE88" s="212">
        <v>8.8010000000000002</v>
      </c>
      <c r="AF88" s="212"/>
      <c r="AG88" s="212">
        <v>8.4459999999999997</v>
      </c>
      <c r="AH88" s="211">
        <v>21.02</v>
      </c>
      <c r="AI88" s="213">
        <v>840</v>
      </c>
    </row>
    <row r="89" spans="1:35" s="210" customFormat="1" ht="12.5" customHeight="1" x14ac:dyDescent="0.35">
      <c r="A89" s="207">
        <v>261</v>
      </c>
      <c r="B89" s="207" t="s">
        <v>411</v>
      </c>
      <c r="C89" s="119" t="s">
        <v>412</v>
      </c>
      <c r="D89" s="208">
        <v>38467</v>
      </c>
      <c r="E89" s="209" t="s">
        <v>46</v>
      </c>
      <c r="F89" s="210" t="s">
        <v>33</v>
      </c>
      <c r="G89" s="211">
        <v>185.8</v>
      </c>
      <c r="H89" s="211">
        <v>85.5</v>
      </c>
      <c r="I89" s="210">
        <v>241</v>
      </c>
      <c r="J89" s="210">
        <v>304</v>
      </c>
      <c r="K89" s="210">
        <v>323</v>
      </c>
      <c r="L89" s="210">
        <v>320</v>
      </c>
      <c r="M89" s="210">
        <v>63</v>
      </c>
      <c r="N89" s="210">
        <v>82</v>
      </c>
      <c r="O89" s="210">
        <v>79</v>
      </c>
      <c r="P89" s="118">
        <f>tbl_data[[#This Row],[RunVJ_R]]+tbl_data[[#This Row],[RunVJ_L]]+tbl_data[[#This Row],[SVJ]]</f>
        <v>224</v>
      </c>
      <c r="Q89" s="335"/>
      <c r="R89" s="212">
        <v>1.1499999999999999</v>
      </c>
      <c r="S89" s="212">
        <v>1.8819999999999999</v>
      </c>
      <c r="T89" s="212">
        <v>3.1619999999999999</v>
      </c>
      <c r="U89" s="212">
        <v>1.1639999999999999</v>
      </c>
      <c r="V89" s="212">
        <v>1.893</v>
      </c>
      <c r="W89" s="212">
        <v>3.1720000000000002</v>
      </c>
      <c r="X89" s="212"/>
      <c r="Y89" s="212"/>
      <c r="Z89" s="212"/>
      <c r="AA89" s="212">
        <v>1.1499999999999999</v>
      </c>
      <c r="AB89" s="212">
        <v>1.8819999999999999</v>
      </c>
      <c r="AC89" s="212">
        <v>3.1619999999999999</v>
      </c>
      <c r="AD89" s="212">
        <v>8.7420000000000009</v>
      </c>
      <c r="AE89" s="212">
        <v>8.6379999999999999</v>
      </c>
      <c r="AF89" s="212">
        <v>8.74</v>
      </c>
      <c r="AG89" s="212">
        <v>8.6379999999999999</v>
      </c>
      <c r="AH89" s="211">
        <v>20.059999999999999</v>
      </c>
      <c r="AI89" s="213">
        <v>680</v>
      </c>
    </row>
    <row r="90" spans="1:35" s="210" customFormat="1" ht="12.5" customHeight="1" x14ac:dyDescent="0.35">
      <c r="A90" s="207">
        <v>314</v>
      </c>
      <c r="B90" s="207" t="s">
        <v>472</v>
      </c>
      <c r="C90" s="119" t="s">
        <v>239</v>
      </c>
      <c r="D90" s="208">
        <v>38567</v>
      </c>
      <c r="E90" s="209" t="s">
        <v>38</v>
      </c>
      <c r="F90" s="210" t="s">
        <v>35</v>
      </c>
      <c r="G90" s="211">
        <v>174.1</v>
      </c>
      <c r="H90" s="211">
        <v>71.5</v>
      </c>
      <c r="I90" s="210">
        <v>226</v>
      </c>
      <c r="J90" s="210">
        <v>289</v>
      </c>
      <c r="K90" s="210">
        <v>308</v>
      </c>
      <c r="L90" s="210">
        <v>305</v>
      </c>
      <c r="M90" s="210">
        <v>63</v>
      </c>
      <c r="N90" s="210">
        <v>82</v>
      </c>
      <c r="O90" s="210">
        <v>79</v>
      </c>
      <c r="P90" s="118">
        <f>tbl_data[[#This Row],[RunVJ_R]]+tbl_data[[#This Row],[RunVJ_L]]+tbl_data[[#This Row],[SVJ]]</f>
        <v>224</v>
      </c>
      <c r="Q90" s="335"/>
      <c r="R90" s="212">
        <v>1.2190000000000001</v>
      </c>
      <c r="S90" s="212">
        <v>1.948</v>
      </c>
      <c r="T90" s="212">
        <v>3.198</v>
      </c>
      <c r="U90" s="212">
        <v>1.1890000000000001</v>
      </c>
      <c r="V90" s="212">
        <v>1.9330000000000001</v>
      </c>
      <c r="W90" s="212">
        <v>3.1659999999999999</v>
      </c>
      <c r="X90" s="212">
        <v>1.2430000000000001</v>
      </c>
      <c r="Y90" s="212">
        <v>1.96</v>
      </c>
      <c r="Z90" s="212">
        <v>3.2130000000000001</v>
      </c>
      <c r="AA90" s="212">
        <v>1.1890000000000001</v>
      </c>
      <c r="AB90" s="212">
        <v>1.9330000000000001</v>
      </c>
      <c r="AC90" s="212">
        <v>3.1659999999999999</v>
      </c>
      <c r="AD90" s="212">
        <v>8.9039999999999999</v>
      </c>
      <c r="AE90" s="212">
        <v>8.984</v>
      </c>
      <c r="AF90" s="212">
        <v>8.923</v>
      </c>
      <c r="AG90" s="212">
        <v>8.9039999999999999</v>
      </c>
      <c r="AH90" s="211">
        <v>20.059999999999999</v>
      </c>
      <c r="AI90" s="213">
        <v>680</v>
      </c>
    </row>
    <row r="91" spans="1:35" s="210" customFormat="1" ht="12.5" customHeight="1" x14ac:dyDescent="0.35">
      <c r="A91" s="207">
        <v>356</v>
      </c>
      <c r="B91" s="207" t="s">
        <v>198</v>
      </c>
      <c r="C91" s="119" t="s">
        <v>513</v>
      </c>
      <c r="D91" s="208">
        <v>38673</v>
      </c>
      <c r="E91" s="209" t="s">
        <v>48</v>
      </c>
      <c r="F91" s="210" t="s">
        <v>40</v>
      </c>
      <c r="G91" s="211">
        <v>196.4</v>
      </c>
      <c r="H91" s="211">
        <v>81.8</v>
      </c>
      <c r="I91" s="210">
        <v>259</v>
      </c>
      <c r="J91" s="210">
        <v>326</v>
      </c>
      <c r="K91" s="210">
        <v>338</v>
      </c>
      <c r="L91" s="210">
        <v>337</v>
      </c>
      <c r="M91" s="210">
        <v>67</v>
      </c>
      <c r="N91" s="210">
        <v>79</v>
      </c>
      <c r="O91" s="210">
        <v>78</v>
      </c>
      <c r="P91" s="118">
        <f>tbl_data[[#This Row],[RunVJ_R]]+tbl_data[[#This Row],[RunVJ_L]]+tbl_data[[#This Row],[SVJ]]</f>
        <v>224</v>
      </c>
      <c r="Q91" s="335"/>
      <c r="R91" s="212">
        <v>1.032</v>
      </c>
      <c r="S91" s="212">
        <v>1.77</v>
      </c>
      <c r="T91" s="212">
        <v>2.9990000000000001</v>
      </c>
      <c r="U91" s="212">
        <v>1.0549999999999999</v>
      </c>
      <c r="V91" s="212">
        <v>1.7869999999999999</v>
      </c>
      <c r="W91" s="212">
        <v>3</v>
      </c>
      <c r="X91" s="212">
        <v>1.0589999999999999</v>
      </c>
      <c r="Y91" s="212">
        <v>1.7969999999999999</v>
      </c>
      <c r="Z91" s="212">
        <v>2.9950000000000001</v>
      </c>
      <c r="AA91" s="212">
        <v>1.032</v>
      </c>
      <c r="AB91" s="212">
        <v>1.77</v>
      </c>
      <c r="AC91" s="212">
        <v>2.9950000000000001</v>
      </c>
      <c r="AD91" s="212">
        <v>8.4990000000000006</v>
      </c>
      <c r="AE91" s="212">
        <v>8.5239999999999991</v>
      </c>
      <c r="AF91" s="212">
        <v>8.5489999999999995</v>
      </c>
      <c r="AG91" s="212">
        <v>8.4990000000000006</v>
      </c>
      <c r="AH91" s="211">
        <v>19.010000000000002</v>
      </c>
      <c r="AI91" s="213">
        <v>320</v>
      </c>
    </row>
    <row r="92" spans="1:35" s="210" customFormat="1" ht="12.5" customHeight="1" x14ac:dyDescent="0.25">
      <c r="A92" s="118">
        <v>554</v>
      </c>
      <c r="B92" s="118" t="s">
        <v>148</v>
      </c>
      <c r="C92" s="295" t="s">
        <v>671</v>
      </c>
      <c r="D92" s="323">
        <v>38043</v>
      </c>
      <c r="E92" s="216" t="s">
        <v>39</v>
      </c>
      <c r="F92" s="118" t="s">
        <v>34</v>
      </c>
      <c r="G92" s="220">
        <v>194.8</v>
      </c>
      <c r="H92" s="220">
        <v>79.400000000000006</v>
      </c>
      <c r="I92" s="118">
        <v>254</v>
      </c>
      <c r="J92" s="118">
        <v>316</v>
      </c>
      <c r="K92" s="118">
        <v>338</v>
      </c>
      <c r="L92" s="118">
        <v>332</v>
      </c>
      <c r="M92" s="118">
        <v>62</v>
      </c>
      <c r="N92" s="118">
        <v>84</v>
      </c>
      <c r="O92" s="118">
        <v>78</v>
      </c>
      <c r="P92" s="118">
        <f>tbl_data[[#This Row],[RunVJ_R]]+tbl_data[[#This Row],[RunVJ_L]]+tbl_data[[#This Row],[SVJ]]</f>
        <v>224</v>
      </c>
      <c r="Q92" s="335"/>
      <c r="R92" s="118">
        <v>1.1419999999999999</v>
      </c>
      <c r="S92" s="118">
        <v>1.86</v>
      </c>
      <c r="T92" s="118">
        <v>3.1040000000000001</v>
      </c>
      <c r="U92" s="118">
        <v>1.1339999999999999</v>
      </c>
      <c r="V92" s="118">
        <v>1.867</v>
      </c>
      <c r="W92" s="118">
        <v>3.0979999999999999</v>
      </c>
      <c r="X92" s="118">
        <v>1.1240000000000001</v>
      </c>
      <c r="Y92" s="118">
        <v>1.8560000000000001</v>
      </c>
      <c r="Z92" s="118">
        <v>3.0790000000000002</v>
      </c>
      <c r="AA92" s="118">
        <v>1.1240000000000001</v>
      </c>
      <c r="AB92" s="118">
        <v>1.8560000000000001</v>
      </c>
      <c r="AC92" s="118">
        <v>3.0790000000000002</v>
      </c>
      <c r="AD92" s="118">
        <v>8.2840000000000007</v>
      </c>
      <c r="AE92" s="118">
        <v>8.375</v>
      </c>
      <c r="AF92" s="118">
        <v>8.2560000000000002</v>
      </c>
      <c r="AG92" s="118">
        <v>8.2560000000000002</v>
      </c>
      <c r="AH92" s="220">
        <v>20.059999999999999</v>
      </c>
      <c r="AI92" s="294">
        <v>680</v>
      </c>
    </row>
    <row r="93" spans="1:35" s="210" customFormat="1" ht="12.5" customHeight="1" x14ac:dyDescent="0.35">
      <c r="A93" s="316">
        <v>644</v>
      </c>
      <c r="B93" s="316" t="s">
        <v>738</v>
      </c>
      <c r="C93" s="317" t="s">
        <v>278</v>
      </c>
      <c r="D93" s="120">
        <v>39345</v>
      </c>
      <c r="E93" s="120" t="s">
        <v>76</v>
      </c>
      <c r="F93" s="316" t="s">
        <v>29</v>
      </c>
      <c r="G93" s="211">
        <v>182.9</v>
      </c>
      <c r="H93" s="318">
        <v>76</v>
      </c>
      <c r="I93" s="316">
        <v>243</v>
      </c>
      <c r="J93" s="316">
        <v>311</v>
      </c>
      <c r="K93" s="316">
        <v>321</v>
      </c>
      <c r="L93" s="321">
        <v>321</v>
      </c>
      <c r="M93" s="316">
        <v>68</v>
      </c>
      <c r="N93" s="210">
        <v>78</v>
      </c>
      <c r="O93" s="210">
        <v>78</v>
      </c>
      <c r="P93" s="118">
        <f>tbl_data[[#This Row],[RunVJ_R]]+tbl_data[[#This Row],[RunVJ_L]]+tbl_data[[#This Row],[SVJ]]</f>
        <v>224</v>
      </c>
      <c r="Q93" s="335"/>
      <c r="R93" s="319">
        <v>1.119</v>
      </c>
      <c r="S93" s="319">
        <v>1.829</v>
      </c>
      <c r="T93" s="319">
        <v>3.0259999999999998</v>
      </c>
      <c r="U93" s="319">
        <v>1.1439999999999999</v>
      </c>
      <c r="V93" s="319">
        <v>1.86</v>
      </c>
      <c r="W93" s="319">
        <v>3.0569999999999999</v>
      </c>
      <c r="X93" s="319">
        <v>1.1519999999999999</v>
      </c>
      <c r="Y93" s="319">
        <v>1.857</v>
      </c>
      <c r="Z93" s="319">
        <v>3.0449999999999999</v>
      </c>
      <c r="AA93" s="319">
        <v>1.119</v>
      </c>
      <c r="AB93" s="319">
        <v>1.829</v>
      </c>
      <c r="AC93" s="319">
        <v>3.0259999999999998</v>
      </c>
      <c r="AD93" s="319">
        <v>8.6069999999999993</v>
      </c>
      <c r="AE93" s="319"/>
      <c r="AF93" s="319"/>
      <c r="AG93" s="319">
        <v>8.6069999999999993</v>
      </c>
      <c r="AH93" s="318">
        <v>20.03</v>
      </c>
      <c r="AI93" s="213">
        <v>560</v>
      </c>
    </row>
    <row r="94" spans="1:35" s="210" customFormat="1" ht="12.5" customHeight="1" x14ac:dyDescent="0.35">
      <c r="A94" s="207">
        <v>284</v>
      </c>
      <c r="B94" s="207" t="s">
        <v>166</v>
      </c>
      <c r="C94" s="119" t="s">
        <v>259</v>
      </c>
      <c r="D94" s="208">
        <v>38459</v>
      </c>
      <c r="E94" s="209" t="s">
        <v>46</v>
      </c>
      <c r="F94" s="210" t="s">
        <v>33</v>
      </c>
      <c r="G94" s="211">
        <v>185.3</v>
      </c>
      <c r="H94" s="211">
        <v>84.7</v>
      </c>
      <c r="I94" s="210">
        <v>246</v>
      </c>
      <c r="J94" s="210">
        <v>314</v>
      </c>
      <c r="K94" s="210">
        <v>327</v>
      </c>
      <c r="L94" s="210">
        <v>321</v>
      </c>
      <c r="M94" s="210">
        <v>68</v>
      </c>
      <c r="N94" s="210">
        <v>81</v>
      </c>
      <c r="O94" s="210">
        <v>75</v>
      </c>
      <c r="P94" s="118">
        <f>tbl_data[[#This Row],[RunVJ_R]]+tbl_data[[#This Row],[RunVJ_L]]+tbl_data[[#This Row],[SVJ]]</f>
        <v>224</v>
      </c>
      <c r="Q94" s="335"/>
      <c r="R94" s="212">
        <v>1.0740000000000001</v>
      </c>
      <c r="S94" s="212">
        <v>1.782</v>
      </c>
      <c r="T94" s="212">
        <v>3.004</v>
      </c>
      <c r="U94" s="212">
        <v>1.1100000000000001</v>
      </c>
      <c r="V94" s="212">
        <v>1.82</v>
      </c>
      <c r="W94" s="212">
        <v>3.036</v>
      </c>
      <c r="X94" s="212"/>
      <c r="Y94" s="212"/>
      <c r="Z94" s="212"/>
      <c r="AA94" s="212">
        <v>1.0740000000000001</v>
      </c>
      <c r="AB94" s="212">
        <v>1.782</v>
      </c>
      <c r="AC94" s="212">
        <v>3.004</v>
      </c>
      <c r="AD94" s="212">
        <v>8.7140000000000004</v>
      </c>
      <c r="AE94" s="212"/>
      <c r="AF94" s="212"/>
      <c r="AG94" s="212">
        <v>8.7140000000000004</v>
      </c>
      <c r="AH94" s="211">
        <v>20.02</v>
      </c>
      <c r="AI94" s="213">
        <v>520</v>
      </c>
    </row>
    <row r="95" spans="1:35" s="210" customFormat="1" ht="12.5" customHeight="1" x14ac:dyDescent="0.35">
      <c r="A95" s="207">
        <v>312</v>
      </c>
      <c r="B95" s="207" t="s">
        <v>470</v>
      </c>
      <c r="C95" s="119" t="s">
        <v>471</v>
      </c>
      <c r="D95" s="208">
        <v>38345</v>
      </c>
      <c r="E95" s="209" t="s">
        <v>38</v>
      </c>
      <c r="F95" s="210" t="s">
        <v>61</v>
      </c>
      <c r="G95" s="211">
        <v>178.8</v>
      </c>
      <c r="H95" s="211">
        <v>80.5</v>
      </c>
      <c r="I95" s="210">
        <v>243</v>
      </c>
      <c r="J95" s="210">
        <v>309</v>
      </c>
      <c r="K95" s="210">
        <v>326</v>
      </c>
      <c r="L95" s="210">
        <v>318</v>
      </c>
      <c r="M95" s="210">
        <v>66</v>
      </c>
      <c r="N95" s="210">
        <v>83</v>
      </c>
      <c r="O95" s="210">
        <v>75</v>
      </c>
      <c r="P95" s="118">
        <f>tbl_data[[#This Row],[RunVJ_R]]+tbl_data[[#This Row],[RunVJ_L]]+tbl_data[[#This Row],[SVJ]]</f>
        <v>224</v>
      </c>
      <c r="Q95" s="335"/>
      <c r="R95" s="212">
        <v>1.149</v>
      </c>
      <c r="S95" s="212">
        <v>1.843</v>
      </c>
      <c r="T95" s="212">
        <v>3.0760000000000001</v>
      </c>
      <c r="U95" s="212">
        <v>1.2230000000000001</v>
      </c>
      <c r="V95" s="212">
        <v>1.9379999999999999</v>
      </c>
      <c r="W95" s="212">
        <v>3.17</v>
      </c>
      <c r="X95" s="212">
        <v>1.1579999999999999</v>
      </c>
      <c r="Y95" s="212">
        <v>1.853</v>
      </c>
      <c r="Z95" s="212">
        <v>3.0819999999999999</v>
      </c>
      <c r="AA95" s="212">
        <v>1.149</v>
      </c>
      <c r="AB95" s="212">
        <v>1.843</v>
      </c>
      <c r="AC95" s="212">
        <v>3.0760000000000001</v>
      </c>
      <c r="AD95" s="212">
        <v>8.93</v>
      </c>
      <c r="AE95" s="212">
        <v>9.0109999999999992</v>
      </c>
      <c r="AF95" s="212"/>
      <c r="AG95" s="212">
        <v>8.93</v>
      </c>
      <c r="AH95" s="211">
        <v>20.059999999999999</v>
      </c>
      <c r="AI95" s="213">
        <v>680</v>
      </c>
    </row>
    <row r="96" spans="1:35" s="210" customFormat="1" ht="12.5" customHeight="1" x14ac:dyDescent="0.35">
      <c r="A96" s="207">
        <v>361</v>
      </c>
      <c r="B96" s="207" t="s">
        <v>452</v>
      </c>
      <c r="C96" s="119" t="s">
        <v>518</v>
      </c>
      <c r="D96" s="218">
        <v>38512</v>
      </c>
      <c r="E96" s="218" t="s">
        <v>48</v>
      </c>
      <c r="F96" s="210" t="s">
        <v>33</v>
      </c>
      <c r="G96" s="211">
        <v>183.9</v>
      </c>
      <c r="H96" s="211">
        <v>74.099999999999994</v>
      </c>
      <c r="I96" s="210">
        <v>243</v>
      </c>
      <c r="J96" s="210">
        <v>310</v>
      </c>
      <c r="K96" s="210">
        <v>326</v>
      </c>
      <c r="L96" s="210">
        <v>317</v>
      </c>
      <c r="M96" s="210">
        <v>67</v>
      </c>
      <c r="N96" s="210">
        <v>83</v>
      </c>
      <c r="O96" s="210">
        <v>74</v>
      </c>
      <c r="P96" s="118">
        <f>tbl_data[[#This Row],[RunVJ_R]]+tbl_data[[#This Row],[RunVJ_L]]+tbl_data[[#This Row],[SVJ]]</f>
        <v>224</v>
      </c>
      <c r="Q96" s="335"/>
      <c r="R96" s="212">
        <v>1.052</v>
      </c>
      <c r="S96" s="212">
        <v>1.742</v>
      </c>
      <c r="T96" s="212">
        <v>2.9380000000000002</v>
      </c>
      <c r="U96" s="212">
        <v>1.0469999999999999</v>
      </c>
      <c r="V96" s="212">
        <v>1.7410000000000001</v>
      </c>
      <c r="W96" s="212">
        <v>2.9049999999999998</v>
      </c>
      <c r="X96" s="212">
        <v>1.0529999999999999</v>
      </c>
      <c r="Y96" s="212">
        <v>1.738</v>
      </c>
      <c r="Z96" s="212">
        <v>2.9060000000000001</v>
      </c>
      <c r="AA96" s="212">
        <v>1.0469999999999999</v>
      </c>
      <c r="AB96" s="212">
        <v>1.738</v>
      </c>
      <c r="AC96" s="212">
        <v>2.9049999999999998</v>
      </c>
      <c r="AD96" s="212">
        <v>8.1669999999999998</v>
      </c>
      <c r="AE96" s="212">
        <v>8.0809999999999995</v>
      </c>
      <c r="AF96" s="212"/>
      <c r="AG96" s="212">
        <v>8.0809999999999995</v>
      </c>
      <c r="AH96" s="211">
        <v>20.05</v>
      </c>
      <c r="AI96" s="213">
        <v>640</v>
      </c>
    </row>
    <row r="97" spans="1:35" s="210" customFormat="1" ht="12.5" customHeight="1" x14ac:dyDescent="0.35">
      <c r="A97" s="207">
        <v>203</v>
      </c>
      <c r="B97" s="207" t="s">
        <v>353</v>
      </c>
      <c r="C97" s="119" t="s">
        <v>354</v>
      </c>
      <c r="D97" s="208">
        <v>38292</v>
      </c>
      <c r="E97" s="209" t="s">
        <v>36</v>
      </c>
      <c r="F97" s="210" t="s">
        <v>29</v>
      </c>
      <c r="G97" s="211">
        <v>181.8</v>
      </c>
      <c r="H97" s="211">
        <v>61.4</v>
      </c>
      <c r="I97" s="210">
        <v>240</v>
      </c>
      <c r="J97" s="210">
        <v>305</v>
      </c>
      <c r="K97" s="210">
        <v>328</v>
      </c>
      <c r="L97" s="210">
        <v>311</v>
      </c>
      <c r="M97" s="210">
        <v>65</v>
      </c>
      <c r="N97" s="210">
        <v>88</v>
      </c>
      <c r="O97" s="210">
        <v>71</v>
      </c>
      <c r="P97" s="118">
        <f>tbl_data[[#This Row],[RunVJ_R]]+tbl_data[[#This Row],[RunVJ_L]]+tbl_data[[#This Row],[SVJ]]</f>
        <v>224</v>
      </c>
      <c r="Q97" s="335"/>
      <c r="R97" s="212">
        <v>1.036</v>
      </c>
      <c r="S97" s="212">
        <v>1.6839999999999999</v>
      </c>
      <c r="T97" s="212">
        <v>2.87</v>
      </c>
      <c r="U97" s="212">
        <v>1.04</v>
      </c>
      <c r="V97" s="212">
        <v>1.675</v>
      </c>
      <c r="W97" s="212">
        <v>2.8839999999999999</v>
      </c>
      <c r="X97" s="212">
        <v>1.0669999999999999</v>
      </c>
      <c r="Y97" s="212">
        <v>1.7450000000000001</v>
      </c>
      <c r="Z97" s="212">
        <v>2.907</v>
      </c>
      <c r="AA97" s="212">
        <v>1.036</v>
      </c>
      <c r="AB97" s="212">
        <v>1.675</v>
      </c>
      <c r="AC97" s="212">
        <v>2.87</v>
      </c>
      <c r="AD97" s="212">
        <v>8.2479999999999993</v>
      </c>
      <c r="AE97" s="212">
        <v>8.1210000000000004</v>
      </c>
      <c r="AF97" s="212">
        <v>8.3209999999999997</v>
      </c>
      <c r="AG97" s="212">
        <v>8.1210000000000004</v>
      </c>
      <c r="AH97" s="211">
        <v>20.04</v>
      </c>
      <c r="AI97" s="213">
        <v>600</v>
      </c>
    </row>
    <row r="98" spans="1:35" s="210" customFormat="1" ht="12.5" customHeight="1" x14ac:dyDescent="0.25">
      <c r="A98" s="118">
        <v>530</v>
      </c>
      <c r="B98" s="118" t="s">
        <v>663</v>
      </c>
      <c r="C98" s="295" t="s">
        <v>664</v>
      </c>
      <c r="D98" s="323">
        <v>38494</v>
      </c>
      <c r="E98" s="216" t="s">
        <v>47</v>
      </c>
      <c r="F98" s="118" t="s">
        <v>33</v>
      </c>
      <c r="G98" s="220">
        <v>183.7</v>
      </c>
      <c r="H98" s="220">
        <v>74.3</v>
      </c>
      <c r="I98" s="118">
        <v>239</v>
      </c>
      <c r="J98" s="118">
        <v>307</v>
      </c>
      <c r="K98" s="118">
        <v>308</v>
      </c>
      <c r="L98" s="118">
        <v>325</v>
      </c>
      <c r="M98" s="118">
        <v>68</v>
      </c>
      <c r="N98" s="118">
        <v>69</v>
      </c>
      <c r="O98" s="118">
        <v>86</v>
      </c>
      <c r="P98" s="118">
        <f>tbl_data[[#This Row],[RunVJ_R]]+tbl_data[[#This Row],[RunVJ_L]]+tbl_data[[#This Row],[SVJ]]</f>
        <v>223</v>
      </c>
      <c r="Q98" s="335"/>
      <c r="R98" s="118">
        <v>1.1499999999999999</v>
      </c>
      <c r="S98" s="118">
        <v>1.83</v>
      </c>
      <c r="T98" s="118">
        <v>3.0459999999999998</v>
      </c>
      <c r="U98" s="118">
        <v>1.1040000000000001</v>
      </c>
      <c r="V98" s="118">
        <v>1.7789999999999999</v>
      </c>
      <c r="W98" s="118">
        <v>2.9620000000000002</v>
      </c>
      <c r="X98" s="118">
        <v>1.0940000000000001</v>
      </c>
      <c r="Y98" s="118">
        <v>1.7669999999999999</v>
      </c>
      <c r="Z98" s="118">
        <v>2.927</v>
      </c>
      <c r="AA98" s="118">
        <v>1.0940000000000001</v>
      </c>
      <c r="AB98" s="118">
        <v>1.7669999999999999</v>
      </c>
      <c r="AC98" s="118">
        <v>2.927</v>
      </c>
      <c r="AD98" s="118">
        <v>8.5630000000000006</v>
      </c>
      <c r="AE98" s="118">
        <v>8.3160000000000007</v>
      </c>
      <c r="AF98" s="118"/>
      <c r="AG98" s="118">
        <v>8.3160000000000007</v>
      </c>
      <c r="AH98" s="220">
        <v>21.02</v>
      </c>
      <c r="AI98" s="294">
        <v>840</v>
      </c>
    </row>
    <row r="99" spans="1:35" s="210" customFormat="1" ht="12.5" customHeight="1" x14ac:dyDescent="0.35">
      <c r="A99" s="207">
        <v>182</v>
      </c>
      <c r="B99" s="207" t="s">
        <v>190</v>
      </c>
      <c r="C99" s="119" t="s">
        <v>339</v>
      </c>
      <c r="D99" s="208">
        <v>38413</v>
      </c>
      <c r="E99" s="209" t="s">
        <v>59</v>
      </c>
      <c r="F99" s="210" t="s">
        <v>28</v>
      </c>
      <c r="G99" s="211">
        <v>183.9</v>
      </c>
      <c r="H99" s="211">
        <v>77.400000000000006</v>
      </c>
      <c r="I99" s="210">
        <v>237</v>
      </c>
      <c r="J99" s="210">
        <v>297</v>
      </c>
      <c r="K99" s="210">
        <v>321</v>
      </c>
      <c r="L99" s="210">
        <v>316</v>
      </c>
      <c r="M99" s="210">
        <v>60</v>
      </c>
      <c r="N99" s="210">
        <v>84</v>
      </c>
      <c r="O99" s="210">
        <v>79</v>
      </c>
      <c r="P99" s="118">
        <f>tbl_data[[#This Row],[RunVJ_R]]+tbl_data[[#This Row],[RunVJ_L]]+tbl_data[[#This Row],[SVJ]]</f>
        <v>223</v>
      </c>
      <c r="Q99" s="335"/>
      <c r="R99" s="212">
        <v>1.1100000000000001</v>
      </c>
      <c r="S99" s="212">
        <v>1.8240000000000001</v>
      </c>
      <c r="T99" s="212">
        <v>3.044</v>
      </c>
      <c r="U99" s="212">
        <v>1.1140000000000001</v>
      </c>
      <c r="V99" s="212">
        <v>1.831</v>
      </c>
      <c r="W99" s="212">
        <v>3.0680000000000001</v>
      </c>
      <c r="X99" s="212">
        <v>1.099</v>
      </c>
      <c r="Y99" s="212">
        <v>1.819</v>
      </c>
      <c r="Z99" s="212">
        <v>3.0619999999999998</v>
      </c>
      <c r="AA99" s="212">
        <v>1.099</v>
      </c>
      <c r="AB99" s="212">
        <v>1.819</v>
      </c>
      <c r="AC99" s="212">
        <v>3.044</v>
      </c>
      <c r="AD99" s="212">
        <v>8.2089999999999996</v>
      </c>
      <c r="AE99" s="212">
        <v>8.0250000000000004</v>
      </c>
      <c r="AF99" s="212">
        <v>8.3409999999999993</v>
      </c>
      <c r="AG99" s="212">
        <v>8.0250000000000004</v>
      </c>
      <c r="AH99" s="211">
        <v>21.03</v>
      </c>
      <c r="AI99" s="213">
        <v>880</v>
      </c>
    </row>
    <row r="100" spans="1:35" s="210" customFormat="1" ht="12.5" customHeight="1" x14ac:dyDescent="0.35">
      <c r="A100" s="207">
        <v>80</v>
      </c>
      <c r="B100" s="207" t="s">
        <v>96</v>
      </c>
      <c r="C100" s="119" t="s">
        <v>231</v>
      </c>
      <c r="D100" s="208">
        <v>39069</v>
      </c>
      <c r="E100" s="209" t="s">
        <v>41</v>
      </c>
      <c r="F100" s="210" t="s">
        <v>60</v>
      </c>
      <c r="G100" s="211">
        <v>178.6</v>
      </c>
      <c r="H100" s="211">
        <v>74.900000000000006</v>
      </c>
      <c r="I100" s="210">
        <v>232</v>
      </c>
      <c r="J100" s="210">
        <v>297</v>
      </c>
      <c r="K100" s="210">
        <v>311</v>
      </c>
      <c r="L100" s="210">
        <v>311</v>
      </c>
      <c r="M100" s="210">
        <v>65</v>
      </c>
      <c r="N100" s="210">
        <v>79</v>
      </c>
      <c r="O100" s="210">
        <v>79</v>
      </c>
      <c r="P100" s="118">
        <f>tbl_data[[#This Row],[RunVJ_R]]+tbl_data[[#This Row],[RunVJ_L]]+tbl_data[[#This Row],[SVJ]]</f>
        <v>223</v>
      </c>
      <c r="Q100" s="335"/>
      <c r="R100" s="212">
        <v>1.075</v>
      </c>
      <c r="S100" s="212">
        <v>1.802</v>
      </c>
      <c r="T100" s="212">
        <v>2.992</v>
      </c>
      <c r="U100" s="212">
        <v>1.113</v>
      </c>
      <c r="V100" s="212">
        <v>1.823</v>
      </c>
      <c r="W100" s="212">
        <v>3.0259999999999998</v>
      </c>
      <c r="X100" s="212">
        <v>1.109</v>
      </c>
      <c r="Y100" s="212">
        <v>1.83</v>
      </c>
      <c r="Z100" s="212">
        <v>3.1080000000000001</v>
      </c>
      <c r="AA100" s="212">
        <v>1.075</v>
      </c>
      <c r="AB100" s="212">
        <v>1.802</v>
      </c>
      <c r="AC100" s="212">
        <v>2.992</v>
      </c>
      <c r="AD100" s="212">
        <v>8.5579999999999998</v>
      </c>
      <c r="AE100" s="212">
        <v>8.3780000000000001</v>
      </c>
      <c r="AF100" s="212">
        <v>8.3810000000000002</v>
      </c>
      <c r="AG100" s="212">
        <v>8.3780000000000001</v>
      </c>
      <c r="AH100" s="211">
        <v>21.07</v>
      </c>
      <c r="AI100" s="213">
        <v>1040</v>
      </c>
    </row>
    <row r="101" spans="1:35" s="210" customFormat="1" ht="12.5" customHeight="1" x14ac:dyDescent="0.35">
      <c r="A101" s="207">
        <v>189</v>
      </c>
      <c r="B101" s="207" t="s">
        <v>198</v>
      </c>
      <c r="C101" s="119" t="s">
        <v>331</v>
      </c>
      <c r="D101" s="218">
        <v>38381</v>
      </c>
      <c r="E101" s="218" t="s">
        <v>59</v>
      </c>
      <c r="F101" s="210" t="s">
        <v>35</v>
      </c>
      <c r="G101" s="211">
        <v>175.8</v>
      </c>
      <c r="H101" s="211">
        <v>72.3</v>
      </c>
      <c r="I101" s="210">
        <v>225</v>
      </c>
      <c r="J101" s="210">
        <v>289</v>
      </c>
      <c r="K101" s="210">
        <v>306</v>
      </c>
      <c r="L101" s="210">
        <v>303</v>
      </c>
      <c r="M101" s="210">
        <v>64</v>
      </c>
      <c r="N101" s="210">
        <v>81</v>
      </c>
      <c r="O101" s="210">
        <v>78</v>
      </c>
      <c r="P101" s="118">
        <f>tbl_data[[#This Row],[RunVJ_R]]+tbl_data[[#This Row],[RunVJ_L]]+tbl_data[[#This Row],[SVJ]]</f>
        <v>223</v>
      </c>
      <c r="Q101" s="335"/>
      <c r="R101" s="212">
        <v>1.129</v>
      </c>
      <c r="S101" s="212">
        <v>1.825</v>
      </c>
      <c r="T101" s="212">
        <v>3.0219999999999998</v>
      </c>
      <c r="U101" s="212">
        <v>1.105</v>
      </c>
      <c r="V101" s="212">
        <v>1.7969999999999999</v>
      </c>
      <c r="W101" s="212">
        <v>3.0129999999999999</v>
      </c>
      <c r="X101" s="212">
        <v>1.099</v>
      </c>
      <c r="Y101" s="212">
        <v>1.7929999999999999</v>
      </c>
      <c r="Z101" s="212">
        <v>2.9870000000000001</v>
      </c>
      <c r="AA101" s="212">
        <v>1.099</v>
      </c>
      <c r="AB101" s="212">
        <v>1.7929999999999999</v>
      </c>
      <c r="AC101" s="212">
        <v>2.9870000000000001</v>
      </c>
      <c r="AD101" s="212">
        <v>8.3070000000000004</v>
      </c>
      <c r="AE101" s="212">
        <v>8.2349999999999994</v>
      </c>
      <c r="AF101" s="212">
        <v>8.39</v>
      </c>
      <c r="AG101" s="212">
        <v>8.2349999999999994</v>
      </c>
      <c r="AH101" s="211">
        <v>20.03</v>
      </c>
      <c r="AI101" s="213">
        <v>560</v>
      </c>
    </row>
    <row r="102" spans="1:35" s="210" customFormat="1" ht="12.5" customHeight="1" x14ac:dyDescent="0.35">
      <c r="A102" s="207">
        <v>323</v>
      </c>
      <c r="B102" s="207" t="s">
        <v>483</v>
      </c>
      <c r="C102" s="119" t="s">
        <v>484</v>
      </c>
      <c r="D102" s="208">
        <v>38616</v>
      </c>
      <c r="E102" s="209" t="s">
        <v>38</v>
      </c>
      <c r="F102" s="210" t="s">
        <v>37</v>
      </c>
      <c r="G102" s="211">
        <v>191.6</v>
      </c>
      <c r="H102" s="211">
        <v>83.6</v>
      </c>
      <c r="I102" s="210">
        <v>244</v>
      </c>
      <c r="J102" s="210">
        <v>312</v>
      </c>
      <c r="K102" s="210">
        <v>323</v>
      </c>
      <c r="L102" s="210">
        <v>320</v>
      </c>
      <c r="M102" s="210">
        <v>68</v>
      </c>
      <c r="N102" s="210">
        <v>79</v>
      </c>
      <c r="O102" s="210">
        <v>76</v>
      </c>
      <c r="P102" s="118">
        <f>tbl_data[[#This Row],[RunVJ_R]]+tbl_data[[#This Row],[RunVJ_L]]+tbl_data[[#This Row],[SVJ]]</f>
        <v>223</v>
      </c>
      <c r="Q102" s="335"/>
      <c r="R102" s="212">
        <v>1.1439999999999999</v>
      </c>
      <c r="S102" s="212">
        <v>1.863</v>
      </c>
      <c r="T102" s="212">
        <v>3.09</v>
      </c>
      <c r="U102" s="212">
        <v>1.1819999999999999</v>
      </c>
      <c r="V102" s="212">
        <v>1.9039999999999999</v>
      </c>
      <c r="W102" s="212">
        <v>3.1419999999999999</v>
      </c>
      <c r="X102" s="212">
        <v>1.1559999999999999</v>
      </c>
      <c r="Y102" s="212">
        <v>1.883</v>
      </c>
      <c r="Z102" s="212">
        <v>3.129</v>
      </c>
      <c r="AA102" s="212">
        <v>1.1439999999999999</v>
      </c>
      <c r="AB102" s="212">
        <v>1.863</v>
      </c>
      <c r="AC102" s="212">
        <v>3.09</v>
      </c>
      <c r="AD102" s="212">
        <v>8.5090000000000003</v>
      </c>
      <c r="AE102" s="212">
        <v>8.6969999999999992</v>
      </c>
      <c r="AF102" s="212">
        <v>8.8040000000000003</v>
      </c>
      <c r="AG102" s="212">
        <v>8.5090000000000003</v>
      </c>
      <c r="AH102" s="211">
        <v>20.03</v>
      </c>
      <c r="AI102" s="213">
        <v>560</v>
      </c>
    </row>
    <row r="103" spans="1:35" s="210" customFormat="1" ht="12.5" customHeight="1" x14ac:dyDescent="0.35">
      <c r="A103" s="207">
        <v>366</v>
      </c>
      <c r="B103" s="207" t="s">
        <v>200</v>
      </c>
      <c r="C103" s="119" t="s">
        <v>522</v>
      </c>
      <c r="D103" s="208">
        <v>38622</v>
      </c>
      <c r="E103" s="209" t="s">
        <v>48</v>
      </c>
      <c r="F103" s="210" t="s">
        <v>35</v>
      </c>
      <c r="G103" s="211">
        <v>168.1</v>
      </c>
      <c r="H103" s="211">
        <v>61.6</v>
      </c>
      <c r="I103" s="210">
        <v>224</v>
      </c>
      <c r="J103" s="210">
        <v>289</v>
      </c>
      <c r="K103" s="210">
        <v>306</v>
      </c>
      <c r="L103" s="210">
        <v>300</v>
      </c>
      <c r="M103" s="210">
        <v>65</v>
      </c>
      <c r="N103" s="210">
        <v>82</v>
      </c>
      <c r="O103" s="210">
        <v>76</v>
      </c>
      <c r="P103" s="118">
        <f>tbl_data[[#This Row],[RunVJ_R]]+tbl_data[[#This Row],[RunVJ_L]]+tbl_data[[#This Row],[SVJ]]</f>
        <v>223</v>
      </c>
      <c r="Q103" s="335"/>
      <c r="R103" s="212">
        <v>1.2010000000000001</v>
      </c>
      <c r="S103" s="212">
        <v>1.929</v>
      </c>
      <c r="T103" s="212">
        <v>3.1989999999999998</v>
      </c>
      <c r="U103" s="212">
        <v>1.1579999999999999</v>
      </c>
      <c r="V103" s="212">
        <v>1.8779999999999999</v>
      </c>
      <c r="W103" s="212">
        <v>3.1389999999999998</v>
      </c>
      <c r="X103" s="212">
        <v>1.1579999999999999</v>
      </c>
      <c r="Y103" s="212">
        <v>1.8620000000000001</v>
      </c>
      <c r="Z103" s="212">
        <v>3.1360000000000001</v>
      </c>
      <c r="AA103" s="212">
        <v>1.1579999999999999</v>
      </c>
      <c r="AB103" s="212">
        <v>1.8620000000000001</v>
      </c>
      <c r="AC103" s="212">
        <v>3.1360000000000001</v>
      </c>
      <c r="AD103" s="212">
        <v>8.7050000000000001</v>
      </c>
      <c r="AE103" s="212">
        <v>8.3559999999999999</v>
      </c>
      <c r="AF103" s="212">
        <v>8.1310000000000002</v>
      </c>
      <c r="AG103" s="212">
        <v>8.1310000000000002</v>
      </c>
      <c r="AH103" s="211">
        <v>21.01</v>
      </c>
      <c r="AI103" s="213">
        <v>800</v>
      </c>
    </row>
    <row r="104" spans="1:35" s="210" customFormat="1" ht="12.5" customHeight="1" x14ac:dyDescent="0.35">
      <c r="A104" s="207">
        <v>165</v>
      </c>
      <c r="B104" s="207" t="s">
        <v>316</v>
      </c>
      <c r="C104" s="119" t="s">
        <v>317</v>
      </c>
      <c r="D104" s="208">
        <v>38916</v>
      </c>
      <c r="E104" s="209" t="s">
        <v>59</v>
      </c>
      <c r="F104" s="210" t="s">
        <v>33</v>
      </c>
      <c r="G104" s="211">
        <v>187.1</v>
      </c>
      <c r="H104" s="211">
        <v>88.5</v>
      </c>
      <c r="I104" s="210">
        <v>244</v>
      </c>
      <c r="J104" s="210">
        <v>310</v>
      </c>
      <c r="K104" s="210">
        <v>328</v>
      </c>
      <c r="L104" s="210">
        <v>317</v>
      </c>
      <c r="M104" s="210">
        <v>66</v>
      </c>
      <c r="N104" s="210">
        <v>84</v>
      </c>
      <c r="O104" s="210">
        <v>73</v>
      </c>
      <c r="P104" s="118">
        <f>tbl_data[[#This Row],[RunVJ_R]]+tbl_data[[#This Row],[RunVJ_L]]+tbl_data[[#This Row],[SVJ]]</f>
        <v>223</v>
      </c>
      <c r="Q104" s="335"/>
      <c r="R104" s="212">
        <v>1.0900000000000001</v>
      </c>
      <c r="S104" s="212">
        <v>1.833</v>
      </c>
      <c r="T104" s="212">
        <v>3.137</v>
      </c>
      <c r="U104" s="212">
        <v>1.1180000000000001</v>
      </c>
      <c r="V104" s="212">
        <v>1.853</v>
      </c>
      <c r="W104" s="212">
        <v>3.0779999999999998</v>
      </c>
      <c r="X104" s="212">
        <v>1.109</v>
      </c>
      <c r="Y104" s="212">
        <v>1.83</v>
      </c>
      <c r="Z104" s="212">
        <v>3.0550000000000002</v>
      </c>
      <c r="AA104" s="212">
        <v>1.0900000000000001</v>
      </c>
      <c r="AB104" s="212">
        <v>1.83</v>
      </c>
      <c r="AC104" s="212">
        <v>3.0550000000000002</v>
      </c>
      <c r="AD104" s="212">
        <v>8.8040000000000003</v>
      </c>
      <c r="AE104" s="212">
        <v>8.8350000000000009</v>
      </c>
      <c r="AF104" s="212">
        <v>8.7970000000000006</v>
      </c>
      <c r="AG104" s="212">
        <v>8.7970000000000006</v>
      </c>
      <c r="AH104" s="211">
        <v>20.05</v>
      </c>
      <c r="AI104" s="213">
        <v>640</v>
      </c>
    </row>
    <row r="105" spans="1:35" s="210" customFormat="1" ht="12.5" customHeight="1" x14ac:dyDescent="0.35">
      <c r="A105" s="207">
        <v>227</v>
      </c>
      <c r="B105" s="207" t="s">
        <v>177</v>
      </c>
      <c r="C105" s="119" t="s">
        <v>385</v>
      </c>
      <c r="D105" s="208">
        <v>38594</v>
      </c>
      <c r="E105" s="209" t="s">
        <v>36</v>
      </c>
      <c r="F105" s="210" t="s">
        <v>37</v>
      </c>
      <c r="G105" s="211">
        <v>194.9</v>
      </c>
      <c r="H105" s="211">
        <v>92.7</v>
      </c>
      <c r="I105" s="210">
        <v>249</v>
      </c>
      <c r="J105" s="210">
        <v>317</v>
      </c>
      <c r="K105" s="210">
        <v>336</v>
      </c>
      <c r="L105" s="210">
        <v>317</v>
      </c>
      <c r="M105" s="210">
        <v>68</v>
      </c>
      <c r="N105" s="210">
        <v>87</v>
      </c>
      <c r="O105" s="210">
        <v>68</v>
      </c>
      <c r="P105" s="118">
        <f>tbl_data[[#This Row],[RunVJ_R]]+tbl_data[[#This Row],[RunVJ_L]]+tbl_data[[#This Row],[SVJ]]</f>
        <v>223</v>
      </c>
      <c r="Q105" s="335"/>
      <c r="R105" s="212">
        <v>1.278</v>
      </c>
      <c r="S105" s="212">
        <v>2.032</v>
      </c>
      <c r="T105" s="212">
        <v>3.3170000000000002</v>
      </c>
      <c r="U105" s="212">
        <v>1.2250000000000001</v>
      </c>
      <c r="V105" s="212">
        <v>1.9750000000000001</v>
      </c>
      <c r="W105" s="212">
        <v>3.2669999999999999</v>
      </c>
      <c r="X105" s="212">
        <v>1.266</v>
      </c>
      <c r="Y105" s="212">
        <v>2.0190000000000001</v>
      </c>
      <c r="Z105" s="212">
        <v>3.3180000000000001</v>
      </c>
      <c r="AA105" s="212">
        <v>1.2250000000000001</v>
      </c>
      <c r="AB105" s="212">
        <v>1.9750000000000001</v>
      </c>
      <c r="AC105" s="212">
        <v>3.2669999999999999</v>
      </c>
      <c r="AD105" s="212">
        <v>8.8190000000000008</v>
      </c>
      <c r="AE105" s="212">
        <v>8.7609999999999992</v>
      </c>
      <c r="AF105" s="212"/>
      <c r="AG105" s="212">
        <v>8.7609999999999992</v>
      </c>
      <c r="AH105" s="211">
        <v>20.07</v>
      </c>
      <c r="AI105" s="213">
        <v>720</v>
      </c>
    </row>
    <row r="106" spans="1:35" s="210" customFormat="1" ht="12.5" customHeight="1" x14ac:dyDescent="0.35">
      <c r="A106" s="298">
        <v>529</v>
      </c>
      <c r="B106" s="298" t="s">
        <v>661</v>
      </c>
      <c r="C106" s="299" t="s">
        <v>662</v>
      </c>
      <c r="D106" s="322">
        <v>38376</v>
      </c>
      <c r="E106" s="298" t="s">
        <v>47</v>
      </c>
      <c r="F106" s="298" t="s">
        <v>33</v>
      </c>
      <c r="G106" s="297">
        <v>186.4</v>
      </c>
      <c r="H106" s="297">
        <v>77.900000000000006</v>
      </c>
      <c r="I106" s="298">
        <v>242</v>
      </c>
      <c r="J106" s="298">
        <v>308</v>
      </c>
      <c r="K106" s="298">
        <v>312</v>
      </c>
      <c r="L106" s="298">
        <v>328</v>
      </c>
      <c r="M106" s="298">
        <v>66</v>
      </c>
      <c r="N106" s="298">
        <v>70</v>
      </c>
      <c r="O106" s="298">
        <v>86</v>
      </c>
      <c r="P106" s="118">
        <f>tbl_data[[#This Row],[RunVJ_R]]+tbl_data[[#This Row],[RunVJ_L]]+tbl_data[[#This Row],[SVJ]]</f>
        <v>222</v>
      </c>
      <c r="Q106" s="335"/>
      <c r="R106" s="298">
        <v>1.1479999999999999</v>
      </c>
      <c r="S106" s="298">
        <v>1.863</v>
      </c>
      <c r="T106" s="298">
        <v>3.0979999999999999</v>
      </c>
      <c r="U106" s="298">
        <v>1.121</v>
      </c>
      <c r="V106" s="298">
        <v>1.8220000000000001</v>
      </c>
      <c r="W106" s="298">
        <v>3.0030000000000001</v>
      </c>
      <c r="X106" s="298">
        <v>1.089</v>
      </c>
      <c r="Y106" s="298">
        <v>1.774</v>
      </c>
      <c r="Z106" s="298">
        <v>2.9550000000000001</v>
      </c>
      <c r="AA106" s="298">
        <v>1.089</v>
      </c>
      <c r="AB106" s="298">
        <v>1.774</v>
      </c>
      <c r="AC106" s="298">
        <v>2.9550000000000001</v>
      </c>
      <c r="AD106" s="298">
        <v>8.2289999999999992</v>
      </c>
      <c r="AE106" s="298">
        <v>8.1259999999999994</v>
      </c>
      <c r="AF106" s="298"/>
      <c r="AG106" s="298">
        <v>8.1259999999999994</v>
      </c>
      <c r="AH106" s="297">
        <v>21.08</v>
      </c>
      <c r="AI106" s="296">
        <v>1080</v>
      </c>
    </row>
    <row r="107" spans="1:35" s="210" customFormat="1" ht="12.5" customHeight="1" x14ac:dyDescent="0.35">
      <c r="A107" s="316">
        <v>645</v>
      </c>
      <c r="B107" s="316" t="s">
        <v>739</v>
      </c>
      <c r="C107" s="317" t="s">
        <v>740</v>
      </c>
      <c r="D107" s="120">
        <v>39280</v>
      </c>
      <c r="E107" s="120" t="s">
        <v>76</v>
      </c>
      <c r="F107" s="316" t="s">
        <v>60</v>
      </c>
      <c r="G107" s="211">
        <v>178.5</v>
      </c>
      <c r="H107" s="318">
        <v>71.400000000000006</v>
      </c>
      <c r="I107" s="316">
        <v>228</v>
      </c>
      <c r="J107" s="316">
        <v>291</v>
      </c>
      <c r="K107" s="316">
        <v>308</v>
      </c>
      <c r="L107" s="210">
        <v>307</v>
      </c>
      <c r="M107" s="316">
        <v>63</v>
      </c>
      <c r="N107" s="210">
        <v>80</v>
      </c>
      <c r="O107" s="210">
        <v>79</v>
      </c>
      <c r="P107" s="118">
        <f>tbl_data[[#This Row],[RunVJ_R]]+tbl_data[[#This Row],[RunVJ_L]]+tbl_data[[#This Row],[SVJ]]</f>
        <v>222</v>
      </c>
      <c r="Q107" s="335"/>
      <c r="R107" s="319">
        <v>1.1950000000000001</v>
      </c>
      <c r="S107" s="319">
        <v>1.925</v>
      </c>
      <c r="T107" s="319">
        <v>3.1629999999999998</v>
      </c>
      <c r="U107" s="319">
        <v>1.17</v>
      </c>
      <c r="V107" s="319">
        <v>1.8959999999999999</v>
      </c>
      <c r="W107" s="319">
        <v>3.1230000000000002</v>
      </c>
      <c r="X107" s="319">
        <v>1.1240000000000001</v>
      </c>
      <c r="Y107" s="319">
        <v>1.8460000000000001</v>
      </c>
      <c r="Z107" s="319">
        <v>3.07</v>
      </c>
      <c r="AA107" s="319">
        <v>1.1240000000000001</v>
      </c>
      <c r="AB107" s="319">
        <v>1.8460000000000001</v>
      </c>
      <c r="AC107" s="319">
        <v>3.07</v>
      </c>
      <c r="AD107" s="319">
        <v>8.6630000000000003</v>
      </c>
      <c r="AE107" s="319">
        <v>8.6460000000000008</v>
      </c>
      <c r="AF107" s="319"/>
      <c r="AG107" s="319">
        <v>8.6460000000000008</v>
      </c>
      <c r="AH107" s="318">
        <v>21.01</v>
      </c>
      <c r="AI107" s="213">
        <v>800</v>
      </c>
    </row>
    <row r="108" spans="1:35" s="210" customFormat="1" ht="12.5" customHeight="1" x14ac:dyDescent="0.35">
      <c r="A108" s="118">
        <v>520</v>
      </c>
      <c r="B108" s="118" t="s">
        <v>391</v>
      </c>
      <c r="C108" s="295" t="s">
        <v>649</v>
      </c>
      <c r="D108" s="195">
        <v>38508</v>
      </c>
      <c r="E108" s="118" t="s">
        <v>47</v>
      </c>
      <c r="F108" s="118" t="s">
        <v>29</v>
      </c>
      <c r="G108" s="220">
        <v>188.6</v>
      </c>
      <c r="H108" s="220">
        <v>77.5</v>
      </c>
      <c r="I108" s="118">
        <v>244</v>
      </c>
      <c r="J108" s="118">
        <v>310</v>
      </c>
      <c r="K108" s="118">
        <v>323</v>
      </c>
      <c r="L108" s="118">
        <v>321</v>
      </c>
      <c r="M108" s="118">
        <v>66</v>
      </c>
      <c r="N108" s="118">
        <v>79</v>
      </c>
      <c r="O108" s="118">
        <v>77</v>
      </c>
      <c r="P108" s="118">
        <f>tbl_data[[#This Row],[RunVJ_R]]+tbl_data[[#This Row],[RunVJ_L]]+tbl_data[[#This Row],[SVJ]]</f>
        <v>222</v>
      </c>
      <c r="Q108" s="335"/>
      <c r="R108" s="118">
        <v>1.173</v>
      </c>
      <c r="S108" s="118">
        <v>1.897</v>
      </c>
      <c r="T108" s="118">
        <v>3.1469999999999998</v>
      </c>
      <c r="U108" s="118">
        <v>1.115</v>
      </c>
      <c r="V108" s="118">
        <v>1.86</v>
      </c>
      <c r="W108" s="118">
        <v>3.1</v>
      </c>
      <c r="X108" s="118">
        <v>1.161</v>
      </c>
      <c r="Y108" s="118">
        <v>1.8879999999999999</v>
      </c>
      <c r="Z108" s="118">
        <v>3.1230000000000002</v>
      </c>
      <c r="AA108" s="118">
        <v>1.115</v>
      </c>
      <c r="AB108" s="118">
        <v>1.86</v>
      </c>
      <c r="AC108" s="118">
        <v>3.1</v>
      </c>
      <c r="AD108" s="118">
        <v>8.8789999999999996</v>
      </c>
      <c r="AE108" s="118">
        <v>8.6549999999999994</v>
      </c>
      <c r="AF108" s="118">
        <v>8.5139999999999993</v>
      </c>
      <c r="AG108" s="118">
        <v>8.5139999999999993</v>
      </c>
      <c r="AH108" s="220">
        <v>20.02</v>
      </c>
      <c r="AI108" s="294">
        <v>520</v>
      </c>
    </row>
    <row r="109" spans="1:35" s="210" customFormat="1" ht="12.5" customHeight="1" x14ac:dyDescent="0.35">
      <c r="A109" s="316">
        <v>620</v>
      </c>
      <c r="B109" s="316" t="s">
        <v>713</v>
      </c>
      <c r="C109" s="317" t="s">
        <v>355</v>
      </c>
      <c r="D109" s="120">
        <v>38514</v>
      </c>
      <c r="E109" s="120" t="s">
        <v>76</v>
      </c>
      <c r="F109" s="316" t="s">
        <v>28</v>
      </c>
      <c r="G109" s="211">
        <v>183.5</v>
      </c>
      <c r="H109" s="318">
        <v>73.400000000000006</v>
      </c>
      <c r="I109" s="316">
        <v>242</v>
      </c>
      <c r="J109" s="316">
        <v>310</v>
      </c>
      <c r="K109" s="316">
        <v>321</v>
      </c>
      <c r="L109" s="321">
        <v>317</v>
      </c>
      <c r="M109" s="316">
        <v>68</v>
      </c>
      <c r="N109" s="210">
        <v>79</v>
      </c>
      <c r="O109" s="210">
        <v>75</v>
      </c>
      <c r="P109" s="118">
        <f>tbl_data[[#This Row],[RunVJ_R]]+tbl_data[[#This Row],[RunVJ_L]]+tbl_data[[#This Row],[SVJ]]</f>
        <v>222</v>
      </c>
      <c r="Q109" s="335"/>
      <c r="R109" s="319">
        <v>1.1040000000000001</v>
      </c>
      <c r="S109" s="319">
        <v>1.8080000000000001</v>
      </c>
      <c r="T109" s="319">
        <v>3.008</v>
      </c>
      <c r="U109" s="319">
        <v>1.0900000000000001</v>
      </c>
      <c r="V109" s="319">
        <v>1.7909999999999999</v>
      </c>
      <c r="W109" s="319">
        <v>2.9809999999999999</v>
      </c>
      <c r="X109" s="319">
        <v>1.111</v>
      </c>
      <c r="Y109" s="319">
        <v>1.804</v>
      </c>
      <c r="Z109" s="319">
        <v>2.98</v>
      </c>
      <c r="AA109" s="319">
        <v>1.0900000000000001</v>
      </c>
      <c r="AB109" s="319">
        <v>1.7909999999999999</v>
      </c>
      <c r="AC109" s="319">
        <v>2.98</v>
      </c>
      <c r="AD109" s="319">
        <v>8.359</v>
      </c>
      <c r="AE109" s="319">
        <v>8.4269999999999996</v>
      </c>
      <c r="AF109" s="319"/>
      <c r="AG109" s="319">
        <v>8.359</v>
      </c>
      <c r="AH109" s="318">
        <v>20.079999999999998</v>
      </c>
      <c r="AI109" s="213">
        <v>760</v>
      </c>
    </row>
    <row r="110" spans="1:35" s="210" customFormat="1" ht="12.5" customHeight="1" x14ac:dyDescent="0.35">
      <c r="A110" s="207">
        <v>69</v>
      </c>
      <c r="B110" s="207" t="s">
        <v>214</v>
      </c>
      <c r="C110" s="119" t="s">
        <v>215</v>
      </c>
      <c r="D110" s="208">
        <v>38568</v>
      </c>
      <c r="E110" s="209" t="s">
        <v>41</v>
      </c>
      <c r="F110" s="210" t="s">
        <v>34</v>
      </c>
      <c r="G110" s="211">
        <v>194.3</v>
      </c>
      <c r="H110" s="211">
        <v>87.7</v>
      </c>
      <c r="I110" s="210">
        <v>256</v>
      </c>
      <c r="J110" s="210">
        <v>318</v>
      </c>
      <c r="K110" s="210">
        <v>344</v>
      </c>
      <c r="L110" s="210">
        <v>328</v>
      </c>
      <c r="M110" s="210">
        <v>62</v>
      </c>
      <c r="N110" s="210">
        <v>88</v>
      </c>
      <c r="O110" s="210">
        <v>72</v>
      </c>
      <c r="P110" s="118">
        <f>tbl_data[[#This Row],[RunVJ_R]]+tbl_data[[#This Row],[RunVJ_L]]+tbl_data[[#This Row],[SVJ]]</f>
        <v>222</v>
      </c>
      <c r="Q110" s="335"/>
      <c r="R110" s="212">
        <v>1.0620000000000001</v>
      </c>
      <c r="S110" s="212">
        <v>1.8069999999999999</v>
      </c>
      <c r="T110" s="212">
        <v>3.0760000000000001</v>
      </c>
      <c r="U110" s="212">
        <v>1.091</v>
      </c>
      <c r="V110" s="212">
        <v>1.8360000000000001</v>
      </c>
      <c r="W110" s="212">
        <v>3.117</v>
      </c>
      <c r="X110" s="212">
        <v>1.085</v>
      </c>
      <c r="Y110" s="212">
        <v>1.835</v>
      </c>
      <c r="Z110" s="212">
        <v>3.1070000000000002</v>
      </c>
      <c r="AA110" s="212">
        <v>1.0620000000000001</v>
      </c>
      <c r="AB110" s="212">
        <v>1.8069999999999999</v>
      </c>
      <c r="AC110" s="212">
        <v>3.0760000000000001</v>
      </c>
      <c r="AD110" s="212">
        <v>8.4920000000000009</v>
      </c>
      <c r="AE110" s="212">
        <v>8.5500000000000007</v>
      </c>
      <c r="AF110" s="212">
        <v>8.3409999999999993</v>
      </c>
      <c r="AG110" s="212">
        <v>8.3409999999999993</v>
      </c>
      <c r="AH110" s="211">
        <v>20.07</v>
      </c>
      <c r="AI110" s="213">
        <v>720</v>
      </c>
    </row>
    <row r="111" spans="1:35" s="210" customFormat="1" ht="12.5" customHeight="1" x14ac:dyDescent="0.35">
      <c r="A111" s="207">
        <v>321</v>
      </c>
      <c r="B111" s="207" t="s">
        <v>328</v>
      </c>
      <c r="C111" s="119" t="s">
        <v>481</v>
      </c>
      <c r="D111" s="208">
        <v>38120</v>
      </c>
      <c r="E111" s="209" t="s">
        <v>38</v>
      </c>
      <c r="F111" s="210" t="s">
        <v>33</v>
      </c>
      <c r="G111" s="211">
        <v>187</v>
      </c>
      <c r="H111" s="211">
        <v>84.9</v>
      </c>
      <c r="I111" s="210">
        <v>250</v>
      </c>
      <c r="J111" s="210">
        <v>321</v>
      </c>
      <c r="K111" s="210">
        <v>329</v>
      </c>
      <c r="L111" s="210">
        <v>322</v>
      </c>
      <c r="M111" s="210">
        <v>71</v>
      </c>
      <c r="N111" s="210">
        <v>79</v>
      </c>
      <c r="O111" s="210">
        <v>72</v>
      </c>
      <c r="P111" s="118">
        <f>tbl_data[[#This Row],[RunVJ_R]]+tbl_data[[#This Row],[RunVJ_L]]+tbl_data[[#This Row],[SVJ]]</f>
        <v>222</v>
      </c>
      <c r="Q111" s="335"/>
      <c r="R111" s="212">
        <v>1.07</v>
      </c>
      <c r="S111" s="212">
        <v>1.788</v>
      </c>
      <c r="T111" s="212">
        <v>2.9990000000000001</v>
      </c>
      <c r="U111" s="212">
        <v>1.091</v>
      </c>
      <c r="V111" s="212">
        <v>1.7949999999999999</v>
      </c>
      <c r="W111" s="212">
        <v>2.99</v>
      </c>
      <c r="X111" s="212">
        <v>1.093</v>
      </c>
      <c r="Y111" s="212">
        <v>1.798</v>
      </c>
      <c r="Z111" s="212">
        <v>3.0059999999999998</v>
      </c>
      <c r="AA111" s="212">
        <v>1.07</v>
      </c>
      <c r="AB111" s="212">
        <v>1.788</v>
      </c>
      <c r="AC111" s="212">
        <v>2.99</v>
      </c>
      <c r="AD111" s="212">
        <v>8.6940000000000008</v>
      </c>
      <c r="AE111" s="212">
        <v>8.5850000000000009</v>
      </c>
      <c r="AF111" s="212">
        <v>8.56</v>
      </c>
      <c r="AG111" s="212">
        <v>8.56</v>
      </c>
      <c r="AH111" s="211">
        <v>20.07</v>
      </c>
      <c r="AI111" s="213">
        <v>720</v>
      </c>
    </row>
    <row r="112" spans="1:35" s="210" customFormat="1" ht="12.5" customHeight="1" x14ac:dyDescent="0.25">
      <c r="A112" s="118">
        <v>74</v>
      </c>
      <c r="B112" s="214" t="s">
        <v>222</v>
      </c>
      <c r="C112" s="119" t="s">
        <v>223</v>
      </c>
      <c r="D112" s="215">
        <v>38684</v>
      </c>
      <c r="E112" s="216" t="s">
        <v>41</v>
      </c>
      <c r="F112" s="118" t="s">
        <v>28</v>
      </c>
      <c r="G112" s="211">
        <v>188.1</v>
      </c>
      <c r="H112" s="211">
        <v>80.5</v>
      </c>
      <c r="I112" s="118">
        <v>244</v>
      </c>
      <c r="J112" s="118">
        <v>313</v>
      </c>
      <c r="K112" s="210">
        <v>316</v>
      </c>
      <c r="L112" s="118">
        <v>324</v>
      </c>
      <c r="M112" s="118">
        <v>69</v>
      </c>
      <c r="N112" s="210">
        <v>72</v>
      </c>
      <c r="O112" s="210">
        <v>80</v>
      </c>
      <c r="P112" s="118">
        <f>tbl_data[[#This Row],[RunVJ_R]]+tbl_data[[#This Row],[RunVJ_L]]+tbl_data[[#This Row],[SVJ]]</f>
        <v>221</v>
      </c>
      <c r="Q112" s="335"/>
      <c r="R112" s="217">
        <v>1.1140000000000001</v>
      </c>
      <c r="S112" s="217">
        <v>1.82</v>
      </c>
      <c r="T112" s="217">
        <v>3.0230000000000001</v>
      </c>
      <c r="U112" s="217">
        <v>1.083</v>
      </c>
      <c r="V112" s="217">
        <v>1.7929999999999999</v>
      </c>
      <c r="W112" s="217">
        <v>3.0009999999999999</v>
      </c>
      <c r="X112" s="217">
        <v>1.1160000000000001</v>
      </c>
      <c r="Y112" s="217">
        <v>1.8140000000000001</v>
      </c>
      <c r="Z112" s="217">
        <v>3.0249999999999999</v>
      </c>
      <c r="AA112" s="217">
        <v>1.083</v>
      </c>
      <c r="AB112" s="217">
        <v>1.7929999999999999</v>
      </c>
      <c r="AC112" s="217">
        <v>3.0009999999999999</v>
      </c>
      <c r="AD112" s="217">
        <v>8.3650000000000002</v>
      </c>
      <c r="AE112" s="217">
        <v>8.3870000000000005</v>
      </c>
      <c r="AF112" s="217">
        <v>8.4920000000000009</v>
      </c>
      <c r="AG112" s="217">
        <v>8.3650000000000002</v>
      </c>
      <c r="AH112" s="220">
        <v>20.079999999999998</v>
      </c>
      <c r="AI112" s="213">
        <v>760</v>
      </c>
    </row>
    <row r="113" spans="1:35" s="210" customFormat="1" ht="12.5" customHeight="1" x14ac:dyDescent="0.35">
      <c r="A113" s="298">
        <v>517</v>
      </c>
      <c r="B113" s="298" t="s">
        <v>643</v>
      </c>
      <c r="C113" s="299" t="s">
        <v>644</v>
      </c>
      <c r="D113" s="322">
        <v>38326</v>
      </c>
      <c r="E113" s="298" t="s">
        <v>47</v>
      </c>
      <c r="F113" s="298" t="s">
        <v>33</v>
      </c>
      <c r="G113" s="297">
        <v>189.7</v>
      </c>
      <c r="H113" s="297">
        <v>76.599999999999994</v>
      </c>
      <c r="I113" s="298">
        <v>247</v>
      </c>
      <c r="J113" s="298">
        <v>307</v>
      </c>
      <c r="K113" s="298">
        <v>330</v>
      </c>
      <c r="L113" s="298">
        <v>325</v>
      </c>
      <c r="M113" s="298">
        <v>60</v>
      </c>
      <c r="N113" s="298">
        <v>83</v>
      </c>
      <c r="O113" s="298">
        <v>78</v>
      </c>
      <c r="P113" s="118">
        <f>tbl_data[[#This Row],[RunVJ_R]]+tbl_data[[#This Row],[RunVJ_L]]+tbl_data[[#This Row],[SVJ]]</f>
        <v>221</v>
      </c>
      <c r="Q113" s="335"/>
      <c r="R113" s="298">
        <v>1.0980000000000001</v>
      </c>
      <c r="S113" s="298">
        <v>1.83</v>
      </c>
      <c r="T113" s="298">
        <v>3.1019999999999999</v>
      </c>
      <c r="U113" s="298">
        <v>1.1240000000000001</v>
      </c>
      <c r="V113" s="298">
        <v>1.851</v>
      </c>
      <c r="W113" s="298">
        <v>3.0880000000000001</v>
      </c>
      <c r="X113" s="298">
        <v>1.129</v>
      </c>
      <c r="Y113" s="298">
        <v>1.847</v>
      </c>
      <c r="Z113" s="298">
        <v>3.101</v>
      </c>
      <c r="AA113" s="298">
        <v>1.0980000000000001</v>
      </c>
      <c r="AB113" s="298">
        <v>1.83</v>
      </c>
      <c r="AC113" s="298">
        <v>3.0880000000000001</v>
      </c>
      <c r="AD113" s="298">
        <v>8.7690000000000001</v>
      </c>
      <c r="AE113" s="298">
        <v>8.5289999999999999</v>
      </c>
      <c r="AF113" s="298">
        <v>8.4109999999999996</v>
      </c>
      <c r="AG113" s="298">
        <v>8.4109999999999996</v>
      </c>
      <c r="AH113" s="297">
        <v>20.02</v>
      </c>
      <c r="AI113" s="296">
        <v>520</v>
      </c>
    </row>
    <row r="114" spans="1:35" s="210" customFormat="1" ht="12.5" customHeight="1" x14ac:dyDescent="0.35">
      <c r="A114" s="207">
        <v>171</v>
      </c>
      <c r="B114" s="207" t="s">
        <v>324</v>
      </c>
      <c r="C114" s="119" t="s">
        <v>325</v>
      </c>
      <c r="D114" s="208">
        <v>38462</v>
      </c>
      <c r="E114" s="209" t="s">
        <v>59</v>
      </c>
      <c r="F114" s="210" t="s">
        <v>29</v>
      </c>
      <c r="G114" s="211">
        <v>183.2</v>
      </c>
      <c r="H114" s="211">
        <v>67.7</v>
      </c>
      <c r="I114" s="210">
        <v>241</v>
      </c>
      <c r="J114" s="210">
        <v>306</v>
      </c>
      <c r="K114" s="210">
        <v>322</v>
      </c>
      <c r="L114" s="210">
        <v>316</v>
      </c>
      <c r="M114" s="210">
        <v>65</v>
      </c>
      <c r="N114" s="210">
        <v>81</v>
      </c>
      <c r="O114" s="210">
        <v>75</v>
      </c>
      <c r="P114" s="118">
        <f>tbl_data[[#This Row],[RunVJ_R]]+tbl_data[[#This Row],[RunVJ_L]]+tbl_data[[#This Row],[SVJ]]</f>
        <v>221</v>
      </c>
      <c r="Q114" s="335"/>
      <c r="R114" s="212">
        <v>1.155</v>
      </c>
      <c r="S114" s="212">
        <v>1.845</v>
      </c>
      <c r="T114" s="212">
        <v>3.0139999999999998</v>
      </c>
      <c r="U114" s="212">
        <v>1.0840000000000001</v>
      </c>
      <c r="V114" s="212">
        <v>1.7969999999999999</v>
      </c>
      <c r="W114" s="212">
        <v>3.0579999999999998</v>
      </c>
      <c r="X114" s="212">
        <v>1.115</v>
      </c>
      <c r="Y114" s="212">
        <v>1.8260000000000001</v>
      </c>
      <c r="Z114" s="212">
        <v>3.2250000000000001</v>
      </c>
      <c r="AA114" s="212">
        <v>1.0840000000000001</v>
      </c>
      <c r="AB114" s="212">
        <v>1.7969999999999999</v>
      </c>
      <c r="AC114" s="212">
        <v>3.0139999999999998</v>
      </c>
      <c r="AD114" s="212">
        <v>8.2989999999999995</v>
      </c>
      <c r="AE114" s="212">
        <v>8.3469999999999995</v>
      </c>
      <c r="AF114" s="212"/>
      <c r="AG114" s="212">
        <v>8.2989999999999995</v>
      </c>
      <c r="AH114" s="211">
        <v>21.05</v>
      </c>
      <c r="AI114" s="213">
        <v>960</v>
      </c>
    </row>
    <row r="115" spans="1:35" s="210" customFormat="1" ht="12.5" customHeight="1" x14ac:dyDescent="0.35">
      <c r="A115" s="316">
        <v>606</v>
      </c>
      <c r="B115" s="316" t="s">
        <v>311</v>
      </c>
      <c r="C115" s="317" t="s">
        <v>695</v>
      </c>
      <c r="D115" s="120">
        <v>38064</v>
      </c>
      <c r="E115" s="120" t="s">
        <v>76</v>
      </c>
      <c r="F115" s="316" t="s">
        <v>40</v>
      </c>
      <c r="G115" s="211">
        <v>196</v>
      </c>
      <c r="H115" s="318">
        <v>85.1</v>
      </c>
      <c r="I115" s="316">
        <v>256</v>
      </c>
      <c r="J115" s="316">
        <v>324</v>
      </c>
      <c r="K115" s="316">
        <v>338</v>
      </c>
      <c r="L115" s="321">
        <v>327</v>
      </c>
      <c r="M115" s="316">
        <v>68</v>
      </c>
      <c r="N115" s="210">
        <v>82</v>
      </c>
      <c r="O115" s="210">
        <v>71</v>
      </c>
      <c r="P115" s="118">
        <f>tbl_data[[#This Row],[RunVJ_R]]+tbl_data[[#This Row],[RunVJ_L]]+tbl_data[[#This Row],[SVJ]]</f>
        <v>221</v>
      </c>
      <c r="Q115" s="335"/>
      <c r="R115" s="319">
        <v>1.113</v>
      </c>
      <c r="S115" s="319">
        <v>1.8779999999999999</v>
      </c>
      <c r="T115" s="319">
        <v>3.1360000000000001</v>
      </c>
      <c r="U115" s="319">
        <v>1.1000000000000001</v>
      </c>
      <c r="V115" s="319">
        <v>1.847</v>
      </c>
      <c r="W115" s="319">
        <v>3.1</v>
      </c>
      <c r="X115" s="319">
        <v>1.1259999999999999</v>
      </c>
      <c r="Y115" s="319">
        <v>1.8680000000000001</v>
      </c>
      <c r="Z115" s="319">
        <v>3.121</v>
      </c>
      <c r="AA115" s="319">
        <v>1.1000000000000001</v>
      </c>
      <c r="AB115" s="319">
        <v>1.847</v>
      </c>
      <c r="AC115" s="319">
        <v>3.1</v>
      </c>
      <c r="AD115" s="319">
        <v>8.8010000000000002</v>
      </c>
      <c r="AE115" s="319">
        <v>8.7230000000000008</v>
      </c>
      <c r="AF115" s="319">
        <v>8.9450000000000003</v>
      </c>
      <c r="AG115" s="319">
        <v>8.7230000000000008</v>
      </c>
      <c r="AH115" s="318">
        <v>19.04</v>
      </c>
      <c r="AI115" s="213">
        <v>440</v>
      </c>
    </row>
    <row r="116" spans="1:35" s="210" customFormat="1" ht="12.5" customHeight="1" x14ac:dyDescent="0.25">
      <c r="A116" s="118">
        <v>332</v>
      </c>
      <c r="B116" s="214" t="s">
        <v>493</v>
      </c>
      <c r="C116" s="119" t="s">
        <v>494</v>
      </c>
      <c r="D116" s="215">
        <v>38672</v>
      </c>
      <c r="E116" s="216" t="s">
        <v>38</v>
      </c>
      <c r="F116" s="118" t="s">
        <v>40</v>
      </c>
      <c r="G116" s="211">
        <v>199.9</v>
      </c>
      <c r="H116" s="211">
        <v>90.4</v>
      </c>
      <c r="I116" s="118">
        <v>260</v>
      </c>
      <c r="J116" s="118">
        <v>329</v>
      </c>
      <c r="K116" s="210">
        <v>343</v>
      </c>
      <c r="L116" s="118">
        <v>329</v>
      </c>
      <c r="M116" s="118">
        <v>69</v>
      </c>
      <c r="N116" s="210">
        <v>83</v>
      </c>
      <c r="O116" s="210">
        <v>69</v>
      </c>
      <c r="P116" s="118">
        <f>tbl_data[[#This Row],[RunVJ_R]]+tbl_data[[#This Row],[RunVJ_L]]+tbl_data[[#This Row],[SVJ]]</f>
        <v>221</v>
      </c>
      <c r="Q116" s="335"/>
      <c r="R116" s="217">
        <v>1.091</v>
      </c>
      <c r="S116" s="217">
        <v>1.8260000000000001</v>
      </c>
      <c r="T116" s="217">
        <v>3.1</v>
      </c>
      <c r="U116" s="217">
        <v>1.1200000000000001</v>
      </c>
      <c r="V116" s="217">
        <v>1.8560000000000001</v>
      </c>
      <c r="W116" s="217">
        <v>3.1019999999999999</v>
      </c>
      <c r="X116" s="217">
        <v>1.1200000000000001</v>
      </c>
      <c r="Y116" s="217">
        <v>1.8480000000000001</v>
      </c>
      <c r="Z116" s="217">
        <v>3.1040000000000001</v>
      </c>
      <c r="AA116" s="217">
        <v>1.091</v>
      </c>
      <c r="AB116" s="217">
        <v>1.8260000000000001</v>
      </c>
      <c r="AC116" s="217">
        <v>3.1</v>
      </c>
      <c r="AD116" s="217">
        <v>8.5239999999999991</v>
      </c>
      <c r="AE116" s="217">
        <v>8.6479999999999997</v>
      </c>
      <c r="AF116" s="217">
        <v>8.6419999999999995</v>
      </c>
      <c r="AG116" s="217">
        <v>8.5239999999999991</v>
      </c>
      <c r="AH116" s="220">
        <v>20.04</v>
      </c>
      <c r="AI116" s="213">
        <v>600</v>
      </c>
    </row>
    <row r="117" spans="1:35" s="210" customFormat="1" ht="12.5" customHeight="1" x14ac:dyDescent="0.35">
      <c r="A117" s="207">
        <v>330</v>
      </c>
      <c r="B117" s="207" t="s">
        <v>343</v>
      </c>
      <c r="C117" s="119" t="s">
        <v>491</v>
      </c>
      <c r="D117" s="208">
        <v>38525</v>
      </c>
      <c r="E117" s="209" t="s">
        <v>38</v>
      </c>
      <c r="F117" s="210" t="s">
        <v>60</v>
      </c>
      <c r="G117" s="211">
        <v>179.4</v>
      </c>
      <c r="H117" s="211">
        <v>75.8</v>
      </c>
      <c r="I117" s="210">
        <v>229</v>
      </c>
      <c r="J117" s="210">
        <v>294</v>
      </c>
      <c r="K117" s="210">
        <v>304</v>
      </c>
      <c r="L117" s="210">
        <v>309</v>
      </c>
      <c r="M117" s="210">
        <v>65</v>
      </c>
      <c r="N117" s="210">
        <v>75</v>
      </c>
      <c r="O117" s="210">
        <v>80</v>
      </c>
      <c r="P117" s="118">
        <f>tbl_data[[#This Row],[RunVJ_R]]+tbl_data[[#This Row],[RunVJ_L]]+tbl_data[[#This Row],[SVJ]]</f>
        <v>220</v>
      </c>
      <c r="Q117" s="335"/>
      <c r="R117" s="212">
        <v>1.208</v>
      </c>
      <c r="S117" s="212">
        <v>1.946</v>
      </c>
      <c r="T117" s="212">
        <v>3.1930000000000001</v>
      </c>
      <c r="U117" s="212">
        <v>1.19</v>
      </c>
      <c r="V117" s="212">
        <v>1.9219999999999999</v>
      </c>
      <c r="W117" s="212">
        <v>3.1760000000000002</v>
      </c>
      <c r="X117" s="212">
        <v>1.1850000000000001</v>
      </c>
      <c r="Y117" s="212">
        <v>1.9039999999999999</v>
      </c>
      <c r="Z117" s="212">
        <v>3.1589999999999998</v>
      </c>
      <c r="AA117" s="212">
        <v>1.1850000000000001</v>
      </c>
      <c r="AB117" s="212">
        <v>1.9039999999999999</v>
      </c>
      <c r="AC117" s="212">
        <v>3.1589999999999998</v>
      </c>
      <c r="AD117" s="212">
        <v>8.5419999999999998</v>
      </c>
      <c r="AE117" s="212">
        <v>8.7390000000000008</v>
      </c>
      <c r="AF117" s="212">
        <v>8.66</v>
      </c>
      <c r="AG117" s="212">
        <v>8.5419999999999998</v>
      </c>
      <c r="AH117" s="211">
        <v>20.079999999999998</v>
      </c>
      <c r="AI117" s="213">
        <v>760</v>
      </c>
    </row>
    <row r="118" spans="1:35" s="210" customFormat="1" ht="12.5" customHeight="1" x14ac:dyDescent="0.35">
      <c r="A118" s="207">
        <v>188</v>
      </c>
      <c r="B118" s="207" t="s">
        <v>129</v>
      </c>
      <c r="C118" s="119" t="s">
        <v>345</v>
      </c>
      <c r="D118" s="208">
        <v>38355</v>
      </c>
      <c r="E118" s="209" t="s">
        <v>59</v>
      </c>
      <c r="F118" s="210" t="s">
        <v>29</v>
      </c>
      <c r="G118" s="211">
        <v>184.5</v>
      </c>
      <c r="H118" s="211">
        <v>79.099999999999994</v>
      </c>
      <c r="I118" s="210">
        <v>241</v>
      </c>
      <c r="J118" s="210">
        <v>308</v>
      </c>
      <c r="K118" s="210">
        <v>317</v>
      </c>
      <c r="L118" s="210">
        <v>318</v>
      </c>
      <c r="M118" s="210">
        <v>67</v>
      </c>
      <c r="N118" s="210">
        <v>76</v>
      </c>
      <c r="O118" s="210">
        <v>77</v>
      </c>
      <c r="P118" s="118">
        <f>tbl_data[[#This Row],[RunVJ_R]]+tbl_data[[#This Row],[RunVJ_L]]+tbl_data[[#This Row],[SVJ]]</f>
        <v>220</v>
      </c>
      <c r="Q118" s="335"/>
      <c r="R118" s="212">
        <v>1.052</v>
      </c>
      <c r="S118" s="212">
        <v>1.7410000000000001</v>
      </c>
      <c r="T118" s="212">
        <v>2.9260000000000002</v>
      </c>
      <c r="U118" s="212">
        <v>1.0820000000000001</v>
      </c>
      <c r="V118" s="212">
        <v>1.796</v>
      </c>
      <c r="W118" s="212">
        <v>2.9889999999999999</v>
      </c>
      <c r="X118" s="212">
        <v>1.0780000000000001</v>
      </c>
      <c r="Y118" s="212">
        <v>1.766</v>
      </c>
      <c r="Z118" s="212">
        <v>2.9470000000000001</v>
      </c>
      <c r="AA118" s="212">
        <v>1.052</v>
      </c>
      <c r="AB118" s="212">
        <v>1.7410000000000001</v>
      </c>
      <c r="AC118" s="212">
        <v>2.9260000000000002</v>
      </c>
      <c r="AD118" s="212">
        <v>8.19</v>
      </c>
      <c r="AE118" s="212">
        <v>8.01</v>
      </c>
      <c r="AF118" s="212">
        <v>8.0839999999999996</v>
      </c>
      <c r="AG118" s="212">
        <v>8.01</v>
      </c>
      <c r="AH118" s="211">
        <v>21.04</v>
      </c>
      <c r="AI118" s="213">
        <v>920</v>
      </c>
    </row>
    <row r="119" spans="1:35" s="210" customFormat="1" ht="12.5" customHeight="1" x14ac:dyDescent="0.35">
      <c r="A119" s="207">
        <v>282</v>
      </c>
      <c r="B119" s="207" t="s">
        <v>441</v>
      </c>
      <c r="C119" s="119" t="s">
        <v>442</v>
      </c>
      <c r="D119" s="208">
        <v>38653</v>
      </c>
      <c r="E119" s="209" t="s">
        <v>46</v>
      </c>
      <c r="F119" s="210" t="s">
        <v>29</v>
      </c>
      <c r="G119" s="211">
        <v>184</v>
      </c>
      <c r="H119" s="211">
        <v>74.2</v>
      </c>
      <c r="I119" s="210">
        <v>245</v>
      </c>
      <c r="J119" s="210">
        <v>311</v>
      </c>
      <c r="K119" s="210">
        <v>323</v>
      </c>
      <c r="L119" s="210">
        <v>321</v>
      </c>
      <c r="M119" s="210">
        <v>66</v>
      </c>
      <c r="N119" s="210">
        <v>78</v>
      </c>
      <c r="O119" s="210">
        <v>76</v>
      </c>
      <c r="P119" s="118">
        <f>tbl_data[[#This Row],[RunVJ_R]]+tbl_data[[#This Row],[RunVJ_L]]+tbl_data[[#This Row],[SVJ]]</f>
        <v>220</v>
      </c>
      <c r="Q119" s="335"/>
      <c r="R119" s="212">
        <v>1.095</v>
      </c>
      <c r="S119" s="212">
        <v>1.8360000000000001</v>
      </c>
      <c r="T119" s="212">
        <v>3.1190000000000002</v>
      </c>
      <c r="U119" s="212">
        <v>1.0860000000000001</v>
      </c>
      <c r="V119" s="212">
        <v>1.7929999999999999</v>
      </c>
      <c r="W119" s="212">
        <v>3.0329999999999999</v>
      </c>
      <c r="X119" s="212"/>
      <c r="Y119" s="212"/>
      <c r="Z119" s="212"/>
      <c r="AA119" s="212">
        <v>1.0860000000000001</v>
      </c>
      <c r="AB119" s="212">
        <v>1.7929999999999999</v>
      </c>
      <c r="AC119" s="212">
        <v>3.0329999999999999</v>
      </c>
      <c r="AD119" s="212">
        <v>8.2829999999999995</v>
      </c>
      <c r="AE119" s="212">
        <v>8.2490000000000006</v>
      </c>
      <c r="AF119" s="212">
        <v>8.2270000000000003</v>
      </c>
      <c r="AG119" s="212">
        <v>8.2270000000000003</v>
      </c>
      <c r="AH119" s="211">
        <v>20.079999999999998</v>
      </c>
      <c r="AI119" s="213">
        <v>760</v>
      </c>
    </row>
    <row r="120" spans="1:35" s="210" customFormat="1" ht="12.5" customHeight="1" x14ac:dyDescent="0.25">
      <c r="A120" s="118">
        <v>116</v>
      </c>
      <c r="B120" s="214" t="s">
        <v>139</v>
      </c>
      <c r="C120" s="119" t="s">
        <v>267</v>
      </c>
      <c r="D120" s="215">
        <v>38869</v>
      </c>
      <c r="E120" s="216" t="s">
        <v>49</v>
      </c>
      <c r="F120" s="118" t="s">
        <v>28</v>
      </c>
      <c r="G120" s="211">
        <v>184.1</v>
      </c>
      <c r="H120" s="211">
        <v>70.400000000000006</v>
      </c>
      <c r="I120" s="118">
        <v>239</v>
      </c>
      <c r="J120" s="118">
        <v>301</v>
      </c>
      <c r="K120" s="210">
        <v>322</v>
      </c>
      <c r="L120" s="118">
        <v>314</v>
      </c>
      <c r="M120" s="118">
        <v>62</v>
      </c>
      <c r="N120" s="210">
        <v>83</v>
      </c>
      <c r="O120" s="210">
        <v>75</v>
      </c>
      <c r="P120" s="118">
        <f>tbl_data[[#This Row],[RunVJ_R]]+tbl_data[[#This Row],[RunVJ_L]]+tbl_data[[#This Row],[SVJ]]</f>
        <v>220</v>
      </c>
      <c r="Q120" s="335"/>
      <c r="R120" s="217">
        <v>1.097</v>
      </c>
      <c r="S120" s="217">
        <v>1.8180000000000001</v>
      </c>
      <c r="T120" s="217">
        <v>3.0640000000000001</v>
      </c>
      <c r="U120" s="217">
        <v>1.095</v>
      </c>
      <c r="V120" s="217">
        <v>1.823</v>
      </c>
      <c r="W120" s="217">
        <v>3.089</v>
      </c>
      <c r="X120" s="217">
        <v>1.125</v>
      </c>
      <c r="Y120" s="217">
        <v>1.8360000000000001</v>
      </c>
      <c r="Z120" s="217">
        <v>3.085</v>
      </c>
      <c r="AA120" s="217">
        <v>1.095</v>
      </c>
      <c r="AB120" s="217">
        <v>1.8180000000000001</v>
      </c>
      <c r="AC120" s="217">
        <v>3.0640000000000001</v>
      </c>
      <c r="AD120" s="217">
        <v>8.4390000000000001</v>
      </c>
      <c r="AE120" s="217">
        <v>8.2379999999999995</v>
      </c>
      <c r="AF120" s="217">
        <v>8.3629999999999995</v>
      </c>
      <c r="AG120" s="217">
        <v>8.2379999999999995</v>
      </c>
      <c r="AH120" s="220">
        <v>20.079999999999998</v>
      </c>
      <c r="AI120" s="213">
        <v>760</v>
      </c>
    </row>
    <row r="121" spans="1:35" s="210" customFormat="1" ht="12.5" customHeight="1" x14ac:dyDescent="0.35">
      <c r="A121" s="316">
        <v>640</v>
      </c>
      <c r="B121" s="316" t="s">
        <v>202</v>
      </c>
      <c r="C121" s="317" t="s">
        <v>728</v>
      </c>
      <c r="D121" s="120">
        <v>38531</v>
      </c>
      <c r="E121" s="120" t="s">
        <v>76</v>
      </c>
      <c r="F121" s="316" t="s">
        <v>35</v>
      </c>
      <c r="G121" s="211">
        <v>181.4</v>
      </c>
      <c r="H121" s="318">
        <v>77.3</v>
      </c>
      <c r="I121" s="316">
        <v>233</v>
      </c>
      <c r="J121" s="316">
        <v>299</v>
      </c>
      <c r="K121" s="316">
        <v>315</v>
      </c>
      <c r="L121" s="321">
        <v>305</v>
      </c>
      <c r="M121" s="316">
        <v>66</v>
      </c>
      <c r="N121" s="210">
        <v>82</v>
      </c>
      <c r="O121" s="210">
        <v>72</v>
      </c>
      <c r="P121" s="118">
        <f>tbl_data[[#This Row],[RunVJ_R]]+tbl_data[[#This Row],[RunVJ_L]]+tbl_data[[#This Row],[SVJ]]</f>
        <v>220</v>
      </c>
      <c r="Q121" s="335"/>
      <c r="R121" s="319">
        <v>1.1000000000000001</v>
      </c>
      <c r="S121" s="319">
        <v>1.8280000000000001</v>
      </c>
      <c r="T121" s="319">
        <v>3.0649999999999999</v>
      </c>
      <c r="U121" s="319">
        <v>1.0860000000000001</v>
      </c>
      <c r="V121" s="319">
        <v>1.806</v>
      </c>
      <c r="W121" s="319">
        <v>3.0419999999999998</v>
      </c>
      <c r="X121" s="319">
        <v>1.115</v>
      </c>
      <c r="Y121" s="319">
        <v>1.8380000000000001</v>
      </c>
      <c r="Z121" s="319">
        <v>3.073</v>
      </c>
      <c r="AA121" s="319">
        <v>1.0860000000000001</v>
      </c>
      <c r="AB121" s="319">
        <v>1.806</v>
      </c>
      <c r="AC121" s="319">
        <v>3.0419999999999998</v>
      </c>
      <c r="AD121" s="319">
        <v>8.5180000000000007</v>
      </c>
      <c r="AE121" s="319">
        <v>8.5359999999999996</v>
      </c>
      <c r="AF121" s="319"/>
      <c r="AG121" s="319">
        <v>8.5180000000000007</v>
      </c>
      <c r="AH121" s="318">
        <v>20.079999999999998</v>
      </c>
      <c r="AI121" s="213">
        <v>760</v>
      </c>
    </row>
    <row r="122" spans="1:35" s="210" customFormat="1" ht="12.5" customHeight="1" x14ac:dyDescent="0.35">
      <c r="A122" s="118">
        <v>479</v>
      </c>
      <c r="B122" s="118" t="s">
        <v>529</v>
      </c>
      <c r="C122" s="295" t="s">
        <v>170</v>
      </c>
      <c r="D122" s="195">
        <v>38601</v>
      </c>
      <c r="E122" s="118" t="s">
        <v>51</v>
      </c>
      <c r="F122" s="118" t="s">
        <v>60</v>
      </c>
      <c r="G122" s="220">
        <v>178.2</v>
      </c>
      <c r="H122" s="220">
        <v>79.099999999999994</v>
      </c>
      <c r="I122" s="118">
        <v>231</v>
      </c>
      <c r="J122" s="118">
        <v>301</v>
      </c>
      <c r="K122" s="118">
        <v>309</v>
      </c>
      <c r="L122" s="118">
        <v>303</v>
      </c>
      <c r="M122" s="118">
        <v>70</v>
      </c>
      <c r="N122" s="118">
        <v>78</v>
      </c>
      <c r="O122" s="118">
        <v>72</v>
      </c>
      <c r="P122" s="118">
        <f>tbl_data[[#This Row],[RunVJ_R]]+tbl_data[[#This Row],[RunVJ_L]]+tbl_data[[#This Row],[SVJ]]</f>
        <v>220</v>
      </c>
      <c r="Q122" s="335"/>
      <c r="R122" s="118">
        <v>1.179</v>
      </c>
      <c r="S122" s="118">
        <v>1.885</v>
      </c>
      <c r="T122" s="118">
        <v>3.0960000000000001</v>
      </c>
      <c r="U122" s="118">
        <v>1.141</v>
      </c>
      <c r="V122" s="118">
        <v>1.843</v>
      </c>
      <c r="W122" s="118">
        <v>3.048</v>
      </c>
      <c r="X122" s="118">
        <v>1.244</v>
      </c>
      <c r="Y122" s="118">
        <v>1.9390000000000001</v>
      </c>
      <c r="Z122" s="118">
        <v>3.1539999999999999</v>
      </c>
      <c r="AA122" s="118">
        <v>1.141</v>
      </c>
      <c r="AB122" s="118">
        <v>1.843</v>
      </c>
      <c r="AC122" s="118">
        <v>3.048</v>
      </c>
      <c r="AD122" s="118">
        <v>8.7449999999999992</v>
      </c>
      <c r="AE122" s="118">
        <v>8.8019999999999996</v>
      </c>
      <c r="AF122" s="118">
        <v>8.7650000000000006</v>
      </c>
      <c r="AG122" s="118">
        <v>8.7449999999999992</v>
      </c>
      <c r="AH122" s="220">
        <v>20.04</v>
      </c>
      <c r="AI122" s="294">
        <v>600</v>
      </c>
    </row>
    <row r="123" spans="1:35" s="210" customFormat="1" ht="12.5" customHeight="1" x14ac:dyDescent="0.35">
      <c r="A123" s="207">
        <v>201</v>
      </c>
      <c r="B123" s="207" t="s">
        <v>162</v>
      </c>
      <c r="C123" s="119" t="s">
        <v>351</v>
      </c>
      <c r="D123" s="208">
        <v>38611</v>
      </c>
      <c r="E123" s="209" t="s">
        <v>36</v>
      </c>
      <c r="F123" s="210" t="s">
        <v>28</v>
      </c>
      <c r="G123" s="211">
        <v>190.2</v>
      </c>
      <c r="H123" s="211">
        <v>81.099999999999994</v>
      </c>
      <c r="I123" s="210">
        <v>246</v>
      </c>
      <c r="J123" s="210">
        <v>317</v>
      </c>
      <c r="K123" s="210">
        <v>328</v>
      </c>
      <c r="L123" s="210">
        <v>313</v>
      </c>
      <c r="M123" s="210">
        <v>71</v>
      </c>
      <c r="N123" s="210">
        <v>82</v>
      </c>
      <c r="O123" s="210">
        <v>67</v>
      </c>
      <c r="P123" s="118">
        <f>tbl_data[[#This Row],[RunVJ_R]]+tbl_data[[#This Row],[RunVJ_L]]+tbl_data[[#This Row],[SVJ]]</f>
        <v>220</v>
      </c>
      <c r="Q123" s="335"/>
      <c r="R123" s="212">
        <v>1.1240000000000001</v>
      </c>
      <c r="S123" s="212">
        <v>1.827</v>
      </c>
      <c r="T123" s="212">
        <v>3.0449999999999999</v>
      </c>
      <c r="U123" s="212">
        <v>1.079</v>
      </c>
      <c r="V123" s="212">
        <v>1.784</v>
      </c>
      <c r="W123" s="212">
        <v>3.0139999999999998</v>
      </c>
      <c r="X123" s="212">
        <v>1.1020000000000001</v>
      </c>
      <c r="Y123" s="212">
        <v>1.794</v>
      </c>
      <c r="Z123" s="212">
        <v>3.012</v>
      </c>
      <c r="AA123" s="212">
        <v>1.079</v>
      </c>
      <c r="AB123" s="212">
        <v>1.784</v>
      </c>
      <c r="AC123" s="212">
        <v>3.012</v>
      </c>
      <c r="AD123" s="212">
        <v>8.8729999999999993</v>
      </c>
      <c r="AE123" s="212">
        <v>8.5239999999999991</v>
      </c>
      <c r="AF123" s="212">
        <v>8.6010000000000009</v>
      </c>
      <c r="AG123" s="212">
        <v>8.5239999999999991</v>
      </c>
      <c r="AH123" s="211">
        <v>20.02</v>
      </c>
      <c r="AI123" s="213">
        <v>520</v>
      </c>
    </row>
    <row r="124" spans="1:35" s="210" customFormat="1" ht="12.5" customHeight="1" x14ac:dyDescent="0.35">
      <c r="A124" s="298">
        <v>507</v>
      </c>
      <c r="B124" s="298" t="s">
        <v>363</v>
      </c>
      <c r="C124" s="299" t="s">
        <v>629</v>
      </c>
      <c r="D124" s="322">
        <v>38484</v>
      </c>
      <c r="E124" s="298" t="s">
        <v>47</v>
      </c>
      <c r="F124" s="298" t="s">
        <v>34</v>
      </c>
      <c r="G124" s="297">
        <v>200.3</v>
      </c>
      <c r="H124" s="297">
        <v>79.900000000000006</v>
      </c>
      <c r="I124" s="298">
        <v>260</v>
      </c>
      <c r="J124" s="298">
        <v>324</v>
      </c>
      <c r="K124" s="298">
        <v>344</v>
      </c>
      <c r="L124" s="298">
        <v>331</v>
      </c>
      <c r="M124" s="298">
        <v>64</v>
      </c>
      <c r="N124" s="298">
        <v>84</v>
      </c>
      <c r="O124" s="298">
        <v>71</v>
      </c>
      <c r="P124" s="118">
        <f>tbl_data[[#This Row],[RunVJ_R]]+tbl_data[[#This Row],[RunVJ_L]]+tbl_data[[#This Row],[SVJ]]</f>
        <v>219</v>
      </c>
      <c r="Q124" s="335"/>
      <c r="R124" s="298">
        <v>1.1020000000000001</v>
      </c>
      <c r="S124" s="298">
        <v>1.8460000000000001</v>
      </c>
      <c r="T124" s="298">
        <v>3.1219999999999999</v>
      </c>
      <c r="U124" s="298">
        <v>1.145</v>
      </c>
      <c r="V124" s="298">
        <v>1.8660000000000001</v>
      </c>
      <c r="W124" s="298">
        <v>3.141</v>
      </c>
      <c r="X124" s="298">
        <v>1.1579999999999999</v>
      </c>
      <c r="Y124" s="298">
        <v>1.8819999999999999</v>
      </c>
      <c r="Z124" s="298">
        <v>3.145</v>
      </c>
      <c r="AA124" s="298">
        <v>1.1020000000000001</v>
      </c>
      <c r="AB124" s="298">
        <v>1.8460000000000001</v>
      </c>
      <c r="AC124" s="298">
        <v>3.1219999999999999</v>
      </c>
      <c r="AD124" s="298">
        <v>8.4610000000000003</v>
      </c>
      <c r="AE124" s="298">
        <v>8.4420000000000002</v>
      </c>
      <c r="AF124" s="298">
        <v>8.24</v>
      </c>
      <c r="AG124" s="298">
        <v>8.24</v>
      </c>
      <c r="AH124" s="297">
        <v>21.05</v>
      </c>
      <c r="AI124" s="296">
        <v>960</v>
      </c>
    </row>
    <row r="125" spans="1:35" s="210" customFormat="1" ht="12.5" customHeight="1" x14ac:dyDescent="0.35">
      <c r="A125" s="207">
        <v>114</v>
      </c>
      <c r="B125" s="207" t="s">
        <v>263</v>
      </c>
      <c r="C125" s="119" t="s">
        <v>264</v>
      </c>
      <c r="D125" s="208">
        <v>38790</v>
      </c>
      <c r="E125" s="209" t="s">
        <v>49</v>
      </c>
      <c r="F125" s="210" t="s">
        <v>28</v>
      </c>
      <c r="G125" s="211">
        <v>183.1</v>
      </c>
      <c r="H125" s="211">
        <v>73.2</v>
      </c>
      <c r="I125" s="210">
        <v>237</v>
      </c>
      <c r="J125" s="210">
        <v>297</v>
      </c>
      <c r="K125" s="210">
        <v>310</v>
      </c>
      <c r="L125" s="210">
        <v>322</v>
      </c>
      <c r="M125" s="210">
        <v>60</v>
      </c>
      <c r="N125" s="210">
        <v>73</v>
      </c>
      <c r="O125" s="210">
        <v>85</v>
      </c>
      <c r="P125" s="118">
        <f>tbl_data[[#This Row],[RunVJ_R]]+tbl_data[[#This Row],[RunVJ_L]]+tbl_data[[#This Row],[SVJ]]</f>
        <v>218</v>
      </c>
      <c r="Q125" s="335"/>
      <c r="R125" s="212">
        <v>1.2050000000000001</v>
      </c>
      <c r="S125" s="212">
        <v>1.9219999999999999</v>
      </c>
      <c r="T125" s="212">
        <v>3.1520000000000001</v>
      </c>
      <c r="U125" s="212">
        <v>1.2</v>
      </c>
      <c r="V125" s="212">
        <v>1.9119999999999999</v>
      </c>
      <c r="W125" s="212">
        <v>3.1459999999999999</v>
      </c>
      <c r="X125" s="212">
        <v>1.1970000000000001</v>
      </c>
      <c r="Y125" s="212">
        <v>1.9079999999999999</v>
      </c>
      <c r="Z125" s="212">
        <v>3.1280000000000001</v>
      </c>
      <c r="AA125" s="212">
        <v>1.1970000000000001</v>
      </c>
      <c r="AB125" s="212">
        <v>1.9079999999999999</v>
      </c>
      <c r="AC125" s="212">
        <v>3.1280000000000001</v>
      </c>
      <c r="AD125" s="212">
        <v>8.8699999999999992</v>
      </c>
      <c r="AE125" s="212">
        <v>8.7460000000000004</v>
      </c>
      <c r="AF125" s="212">
        <v>8.7309999999999999</v>
      </c>
      <c r="AG125" s="212">
        <v>8.7309999999999999</v>
      </c>
      <c r="AH125" s="211">
        <v>20.03</v>
      </c>
      <c r="AI125" s="213">
        <v>560</v>
      </c>
    </row>
    <row r="126" spans="1:35" s="210" customFormat="1" ht="12.5" customHeight="1" x14ac:dyDescent="0.35">
      <c r="A126" s="225">
        <v>473</v>
      </c>
      <c r="B126" s="225" t="s">
        <v>145</v>
      </c>
      <c r="C126" s="226" t="s">
        <v>609</v>
      </c>
      <c r="D126" s="120">
        <v>38507</v>
      </c>
      <c r="E126" s="209" t="s">
        <v>51</v>
      </c>
      <c r="F126" s="227" t="s">
        <v>61</v>
      </c>
      <c r="G126" s="211">
        <v>177.3</v>
      </c>
      <c r="H126" s="228">
        <v>72.099999999999994</v>
      </c>
      <c r="I126" s="227">
        <v>226</v>
      </c>
      <c r="J126" s="227">
        <v>291</v>
      </c>
      <c r="K126" s="210">
        <v>296</v>
      </c>
      <c r="L126" s="227">
        <v>309</v>
      </c>
      <c r="M126" s="227">
        <v>65</v>
      </c>
      <c r="N126" s="210">
        <v>70</v>
      </c>
      <c r="O126" s="210">
        <v>83</v>
      </c>
      <c r="P126" s="118">
        <f>tbl_data[[#This Row],[RunVJ_R]]+tbl_data[[#This Row],[RunVJ_L]]+tbl_data[[#This Row],[SVJ]]</f>
        <v>218</v>
      </c>
      <c r="Q126" s="335"/>
      <c r="R126" s="229">
        <v>1.2549999999999999</v>
      </c>
      <c r="S126" s="229">
        <v>1.9770000000000001</v>
      </c>
      <c r="T126" s="229">
        <v>3.2250000000000001</v>
      </c>
      <c r="U126" s="229">
        <v>1.232</v>
      </c>
      <c r="V126" s="229">
        <v>1.958</v>
      </c>
      <c r="W126" s="229">
        <v>3.1829999999999998</v>
      </c>
      <c r="X126" s="229">
        <v>1.234</v>
      </c>
      <c r="Y126" s="229">
        <v>1.94</v>
      </c>
      <c r="Z126" s="229">
        <v>3.1379999999999999</v>
      </c>
      <c r="AA126" s="229">
        <v>1.232</v>
      </c>
      <c r="AB126" s="229">
        <v>1.94</v>
      </c>
      <c r="AC126" s="229">
        <v>3.1379999999999999</v>
      </c>
      <c r="AD126" s="229">
        <v>8.81</v>
      </c>
      <c r="AE126" s="229">
        <v>8.9019999999999992</v>
      </c>
      <c r="AF126" s="229">
        <v>8.8130000000000006</v>
      </c>
      <c r="AG126" s="229">
        <v>8.81</v>
      </c>
      <c r="AH126" s="228">
        <v>21.08</v>
      </c>
      <c r="AI126" s="213">
        <v>1080</v>
      </c>
    </row>
    <row r="127" spans="1:35" s="210" customFormat="1" ht="12.5" customHeight="1" x14ac:dyDescent="0.35">
      <c r="A127" s="207">
        <v>429</v>
      </c>
      <c r="B127" s="207" t="s">
        <v>398</v>
      </c>
      <c r="C127" s="119" t="s">
        <v>259</v>
      </c>
      <c r="D127" s="208">
        <v>38614</v>
      </c>
      <c r="E127" s="209" t="s">
        <v>50</v>
      </c>
      <c r="F127" s="210" t="s">
        <v>34</v>
      </c>
      <c r="G127" s="211">
        <v>203.2</v>
      </c>
      <c r="H127" s="211">
        <v>93.1</v>
      </c>
      <c r="I127" s="210">
        <v>265</v>
      </c>
      <c r="J127" s="210">
        <v>324</v>
      </c>
      <c r="K127" s="210">
        <v>344</v>
      </c>
      <c r="L127" s="210">
        <v>345</v>
      </c>
      <c r="M127" s="210">
        <v>59</v>
      </c>
      <c r="N127" s="210">
        <v>79</v>
      </c>
      <c r="O127" s="210">
        <v>80</v>
      </c>
      <c r="P127" s="118">
        <f>tbl_data[[#This Row],[RunVJ_R]]+tbl_data[[#This Row],[RunVJ_L]]+tbl_data[[#This Row],[SVJ]]</f>
        <v>218</v>
      </c>
      <c r="Q127" s="335"/>
      <c r="R127" s="212">
        <v>1.149</v>
      </c>
      <c r="S127" s="212">
        <v>1.871</v>
      </c>
      <c r="T127" s="212">
        <v>3.11</v>
      </c>
      <c r="U127" s="212">
        <v>1.1120000000000001</v>
      </c>
      <c r="V127" s="212">
        <v>1.85</v>
      </c>
      <c r="W127" s="212">
        <v>3.1120000000000001</v>
      </c>
      <c r="X127" s="212">
        <v>1.125</v>
      </c>
      <c r="Y127" s="212">
        <v>1.873</v>
      </c>
      <c r="Z127" s="212">
        <v>3.1629999999999998</v>
      </c>
      <c r="AA127" s="212">
        <v>1.1120000000000001</v>
      </c>
      <c r="AB127" s="212">
        <v>1.85</v>
      </c>
      <c r="AC127" s="212">
        <v>3.11</v>
      </c>
      <c r="AD127" s="212">
        <v>8.3369999999999997</v>
      </c>
      <c r="AE127" s="212">
        <v>8.4730000000000008</v>
      </c>
      <c r="AF127" s="212"/>
      <c r="AG127" s="212">
        <v>8.3369999999999997</v>
      </c>
      <c r="AH127" s="211">
        <v>20.010000000000002</v>
      </c>
      <c r="AI127" s="213">
        <v>480</v>
      </c>
    </row>
    <row r="128" spans="1:35" s="210" customFormat="1" ht="12.5" customHeight="1" x14ac:dyDescent="0.35">
      <c r="A128" s="118">
        <v>522</v>
      </c>
      <c r="B128" s="118" t="s">
        <v>202</v>
      </c>
      <c r="C128" s="295" t="s">
        <v>651</v>
      </c>
      <c r="D128" s="195">
        <v>38840</v>
      </c>
      <c r="E128" s="118" t="s">
        <v>47</v>
      </c>
      <c r="F128" s="118" t="s">
        <v>67</v>
      </c>
      <c r="G128" s="220">
        <v>195.6</v>
      </c>
      <c r="H128" s="220">
        <v>72.099999999999994</v>
      </c>
      <c r="I128" s="118">
        <v>252</v>
      </c>
      <c r="J128" s="118">
        <v>315</v>
      </c>
      <c r="K128" s="118">
        <v>331</v>
      </c>
      <c r="L128" s="118">
        <v>328</v>
      </c>
      <c r="M128" s="118">
        <v>63</v>
      </c>
      <c r="N128" s="118">
        <v>79</v>
      </c>
      <c r="O128" s="118">
        <v>76</v>
      </c>
      <c r="P128" s="118">
        <f>tbl_data[[#This Row],[RunVJ_R]]+tbl_data[[#This Row],[RunVJ_L]]+tbl_data[[#This Row],[SVJ]]</f>
        <v>218</v>
      </c>
      <c r="Q128" s="335"/>
      <c r="R128" s="118">
        <v>1.022</v>
      </c>
      <c r="S128" s="118">
        <v>1.7549999999999999</v>
      </c>
      <c r="T128" s="118">
        <v>2.9860000000000002</v>
      </c>
      <c r="U128" s="118">
        <v>1.0469999999999999</v>
      </c>
      <c r="V128" s="118">
        <v>1.772</v>
      </c>
      <c r="W128" s="118">
        <v>3.0030000000000001</v>
      </c>
      <c r="X128" s="118"/>
      <c r="Y128" s="118"/>
      <c r="Z128" s="118"/>
      <c r="AA128" s="118">
        <v>1.022</v>
      </c>
      <c r="AB128" s="118">
        <v>1.7549999999999999</v>
      </c>
      <c r="AC128" s="118">
        <v>2.9860000000000002</v>
      </c>
      <c r="AD128" s="118">
        <v>8.8330000000000002</v>
      </c>
      <c r="AE128" s="118">
        <v>8.6969999999999992</v>
      </c>
      <c r="AF128" s="118">
        <v>8.7929999999999993</v>
      </c>
      <c r="AG128" s="118">
        <v>8.6969999999999992</v>
      </c>
      <c r="AH128" s="220">
        <v>20.03</v>
      </c>
      <c r="AI128" s="294">
        <v>560</v>
      </c>
    </row>
    <row r="129" spans="1:35" s="210" customFormat="1" ht="12.5" customHeight="1" x14ac:dyDescent="0.35">
      <c r="A129" s="207">
        <v>65</v>
      </c>
      <c r="B129" s="207" t="s">
        <v>208</v>
      </c>
      <c r="C129" s="119" t="s">
        <v>209</v>
      </c>
      <c r="D129" s="208">
        <v>38702</v>
      </c>
      <c r="E129" s="209" t="s">
        <v>41</v>
      </c>
      <c r="F129" s="210" t="s">
        <v>35</v>
      </c>
      <c r="G129" s="211">
        <v>178.8</v>
      </c>
      <c r="H129" s="211">
        <v>63.6</v>
      </c>
      <c r="I129" s="210">
        <v>237</v>
      </c>
      <c r="J129" s="210">
        <v>299</v>
      </c>
      <c r="K129" s="210">
        <v>319</v>
      </c>
      <c r="L129" s="210">
        <v>311</v>
      </c>
      <c r="M129" s="210">
        <v>62</v>
      </c>
      <c r="N129" s="210">
        <v>82</v>
      </c>
      <c r="O129" s="210">
        <v>74</v>
      </c>
      <c r="P129" s="118">
        <f>tbl_data[[#This Row],[RunVJ_R]]+tbl_data[[#This Row],[RunVJ_L]]+tbl_data[[#This Row],[SVJ]]</f>
        <v>218</v>
      </c>
      <c r="Q129" s="335"/>
      <c r="R129" s="212">
        <v>1.216</v>
      </c>
      <c r="S129" s="212">
        <v>1.925</v>
      </c>
      <c r="T129" s="212">
        <v>3.1459999999999999</v>
      </c>
      <c r="U129" s="212">
        <v>1.204</v>
      </c>
      <c r="V129" s="212">
        <v>1.897</v>
      </c>
      <c r="W129" s="212">
        <v>3.15</v>
      </c>
      <c r="X129" s="212">
        <v>1.276</v>
      </c>
      <c r="Y129" s="212">
        <v>1.9890000000000001</v>
      </c>
      <c r="Z129" s="212">
        <v>3.1970000000000001</v>
      </c>
      <c r="AA129" s="212">
        <v>1.204</v>
      </c>
      <c r="AB129" s="212">
        <v>1.897</v>
      </c>
      <c r="AC129" s="212">
        <v>3.1459999999999999</v>
      </c>
      <c r="AD129" s="212">
        <v>8.4060000000000006</v>
      </c>
      <c r="AE129" s="212">
        <v>8.51</v>
      </c>
      <c r="AF129" s="212"/>
      <c r="AG129" s="212">
        <v>8.4060000000000006</v>
      </c>
      <c r="AH129" s="211">
        <v>20.07</v>
      </c>
      <c r="AI129" s="213">
        <v>720</v>
      </c>
    </row>
    <row r="130" spans="1:35" s="210" customFormat="1" ht="12.5" customHeight="1" x14ac:dyDescent="0.35">
      <c r="A130" s="316">
        <v>650</v>
      </c>
      <c r="B130" s="316" t="s">
        <v>202</v>
      </c>
      <c r="C130" s="317" t="s">
        <v>746</v>
      </c>
      <c r="D130" s="120">
        <v>38820</v>
      </c>
      <c r="E130" s="120" t="s">
        <v>76</v>
      </c>
      <c r="F130" s="316" t="s">
        <v>61</v>
      </c>
      <c r="G130" s="211">
        <v>179.7</v>
      </c>
      <c r="H130" s="318">
        <v>73.099999999999994</v>
      </c>
      <c r="I130" s="316">
        <v>225</v>
      </c>
      <c r="J130" s="316">
        <v>288</v>
      </c>
      <c r="K130" s="316">
        <v>306</v>
      </c>
      <c r="L130" s="321">
        <v>299</v>
      </c>
      <c r="M130" s="316">
        <v>63</v>
      </c>
      <c r="N130" s="210">
        <v>81</v>
      </c>
      <c r="O130" s="210">
        <v>74</v>
      </c>
      <c r="P130" s="118">
        <f>tbl_data[[#This Row],[RunVJ_R]]+tbl_data[[#This Row],[RunVJ_L]]+tbl_data[[#This Row],[SVJ]]</f>
        <v>218</v>
      </c>
      <c r="Q130" s="335"/>
      <c r="R130" s="319">
        <v>1.1890000000000001</v>
      </c>
      <c r="S130" s="319">
        <v>1.921</v>
      </c>
      <c r="T130" s="319">
        <v>3.1429999999999998</v>
      </c>
      <c r="U130" s="319">
        <v>1.222</v>
      </c>
      <c r="V130" s="319">
        <v>1.93</v>
      </c>
      <c r="W130" s="319">
        <v>3.1760000000000002</v>
      </c>
      <c r="X130" s="319">
        <v>1.1619999999999999</v>
      </c>
      <c r="Y130" s="319">
        <v>1.893</v>
      </c>
      <c r="Z130" s="319">
        <v>3.1280000000000001</v>
      </c>
      <c r="AA130" s="319">
        <v>1.1619999999999999</v>
      </c>
      <c r="AB130" s="319">
        <v>1.893</v>
      </c>
      <c r="AC130" s="319">
        <v>3.1280000000000001</v>
      </c>
      <c r="AD130" s="319">
        <v>8.6470000000000002</v>
      </c>
      <c r="AE130" s="319">
        <v>8.4019999999999992</v>
      </c>
      <c r="AF130" s="319"/>
      <c r="AG130" s="319">
        <v>8.4019999999999992</v>
      </c>
      <c r="AH130" s="318">
        <v>21.01</v>
      </c>
      <c r="AI130" s="213">
        <v>800</v>
      </c>
    </row>
    <row r="131" spans="1:35" s="210" customFormat="1" ht="12.5" customHeight="1" x14ac:dyDescent="0.35">
      <c r="A131" s="298">
        <v>559</v>
      </c>
      <c r="B131" s="298" t="s">
        <v>150</v>
      </c>
      <c r="C131" s="299" t="s">
        <v>677</v>
      </c>
      <c r="D131" s="322">
        <v>38238</v>
      </c>
      <c r="E131" s="298" t="s">
        <v>39</v>
      </c>
      <c r="F131" s="298" t="s">
        <v>60</v>
      </c>
      <c r="G131" s="297">
        <v>179.7</v>
      </c>
      <c r="H131" s="297">
        <v>71.400000000000006</v>
      </c>
      <c r="I131" s="298">
        <v>233</v>
      </c>
      <c r="J131" s="298">
        <v>299</v>
      </c>
      <c r="K131" s="298">
        <v>312</v>
      </c>
      <c r="L131" s="298">
        <v>306</v>
      </c>
      <c r="M131" s="298">
        <v>66</v>
      </c>
      <c r="N131" s="298">
        <v>79</v>
      </c>
      <c r="O131" s="298">
        <v>73</v>
      </c>
      <c r="P131" s="118">
        <f>tbl_data[[#This Row],[RunVJ_R]]+tbl_data[[#This Row],[RunVJ_L]]+tbl_data[[#This Row],[SVJ]]</f>
        <v>218</v>
      </c>
      <c r="Q131" s="335"/>
      <c r="R131" s="298">
        <v>1.1220000000000001</v>
      </c>
      <c r="S131" s="298">
        <v>1.833</v>
      </c>
      <c r="T131" s="298">
        <v>3.0289999999999999</v>
      </c>
      <c r="U131" s="298">
        <v>1.1160000000000001</v>
      </c>
      <c r="V131" s="298">
        <v>1.8260000000000001</v>
      </c>
      <c r="W131" s="298">
        <v>3.0070000000000001</v>
      </c>
      <c r="X131" s="298">
        <v>1.089</v>
      </c>
      <c r="Y131" s="298">
        <v>1.8029999999999999</v>
      </c>
      <c r="Z131" s="298">
        <v>2.9830000000000001</v>
      </c>
      <c r="AA131" s="298">
        <v>1.089</v>
      </c>
      <c r="AB131" s="298">
        <v>1.8029999999999999</v>
      </c>
      <c r="AC131" s="298">
        <v>2.9830000000000001</v>
      </c>
      <c r="AD131" s="298">
        <v>8.09</v>
      </c>
      <c r="AE131" s="298">
        <v>8.0589999999999993</v>
      </c>
      <c r="AF131" s="298">
        <v>8.0449999999999999</v>
      </c>
      <c r="AG131" s="298">
        <v>8.0449999999999999</v>
      </c>
      <c r="AH131" s="297">
        <v>20.03</v>
      </c>
      <c r="AI131" s="296">
        <v>560</v>
      </c>
    </row>
    <row r="132" spans="1:35" s="210" customFormat="1" ht="12.5" customHeight="1" x14ac:dyDescent="0.35">
      <c r="A132" s="207">
        <v>416</v>
      </c>
      <c r="B132" s="207" t="s">
        <v>179</v>
      </c>
      <c r="C132" s="119" t="s">
        <v>564</v>
      </c>
      <c r="D132" s="208">
        <v>38645</v>
      </c>
      <c r="E132" s="209" t="s">
        <v>50</v>
      </c>
      <c r="F132" s="210" t="s">
        <v>33</v>
      </c>
      <c r="G132" s="211">
        <v>183.4</v>
      </c>
      <c r="H132" s="211">
        <v>74.099999999999994</v>
      </c>
      <c r="I132" s="210">
        <v>240</v>
      </c>
      <c r="J132" s="210">
        <v>304</v>
      </c>
      <c r="K132" s="210">
        <v>322</v>
      </c>
      <c r="L132" s="210">
        <v>312</v>
      </c>
      <c r="M132" s="210">
        <v>64</v>
      </c>
      <c r="N132" s="210">
        <v>82</v>
      </c>
      <c r="O132" s="210">
        <v>72</v>
      </c>
      <c r="P132" s="118">
        <f>tbl_data[[#This Row],[RunVJ_R]]+tbl_data[[#This Row],[RunVJ_L]]+tbl_data[[#This Row],[SVJ]]</f>
        <v>218</v>
      </c>
      <c r="Q132" s="335"/>
      <c r="R132" s="212">
        <v>1.169</v>
      </c>
      <c r="S132" s="212">
        <v>1.9159999999999999</v>
      </c>
      <c r="T132" s="212">
        <v>3.19</v>
      </c>
      <c r="U132" s="212">
        <v>1.169</v>
      </c>
      <c r="V132" s="212">
        <v>1.895</v>
      </c>
      <c r="W132" s="212">
        <v>3.1480000000000001</v>
      </c>
      <c r="X132" s="212">
        <v>1.169</v>
      </c>
      <c r="Y132" s="212">
        <v>1.8979999999999999</v>
      </c>
      <c r="Z132" s="212">
        <v>3.157</v>
      </c>
      <c r="AA132" s="212">
        <v>1.169</v>
      </c>
      <c r="AB132" s="212">
        <v>1.895</v>
      </c>
      <c r="AC132" s="212">
        <v>3.1480000000000001</v>
      </c>
      <c r="AD132" s="212">
        <v>8.375</v>
      </c>
      <c r="AE132" s="212">
        <v>8.3490000000000002</v>
      </c>
      <c r="AF132" s="212">
        <v>8.3960000000000008</v>
      </c>
      <c r="AG132" s="212">
        <v>8.3490000000000002</v>
      </c>
      <c r="AH132" s="211">
        <v>20.05</v>
      </c>
      <c r="AI132" s="213">
        <v>640</v>
      </c>
    </row>
    <row r="133" spans="1:35" s="210" customFormat="1" ht="12.5" customHeight="1" x14ac:dyDescent="0.35">
      <c r="A133" s="316">
        <v>647</v>
      </c>
      <c r="B133" s="316" t="s">
        <v>573</v>
      </c>
      <c r="C133" s="317" t="s">
        <v>742</v>
      </c>
      <c r="D133" s="120">
        <v>38827</v>
      </c>
      <c r="E133" s="120" t="s">
        <v>76</v>
      </c>
      <c r="F133" s="316" t="s">
        <v>28</v>
      </c>
      <c r="G133" s="211">
        <v>183.3</v>
      </c>
      <c r="H133" s="318">
        <v>77.900000000000006</v>
      </c>
      <c r="I133" s="316">
        <v>239</v>
      </c>
      <c r="J133" s="316">
        <v>303</v>
      </c>
      <c r="K133" s="316">
        <v>327</v>
      </c>
      <c r="L133" s="210">
        <v>305</v>
      </c>
      <c r="M133" s="316">
        <v>64</v>
      </c>
      <c r="N133" s="210">
        <v>88</v>
      </c>
      <c r="O133" s="210">
        <v>66</v>
      </c>
      <c r="P133" s="118">
        <f>tbl_data[[#This Row],[RunVJ_R]]+tbl_data[[#This Row],[RunVJ_L]]+tbl_data[[#This Row],[SVJ]]</f>
        <v>218</v>
      </c>
      <c r="Q133" s="335"/>
      <c r="R133" s="319">
        <v>1.2370000000000001</v>
      </c>
      <c r="S133" s="319">
        <v>1.97</v>
      </c>
      <c r="T133" s="319">
        <v>3.194</v>
      </c>
      <c r="U133" s="319">
        <v>1.232</v>
      </c>
      <c r="V133" s="319">
        <v>1.9670000000000001</v>
      </c>
      <c r="W133" s="319">
        <v>3.2109999999999999</v>
      </c>
      <c r="X133" s="319">
        <v>1.151</v>
      </c>
      <c r="Y133" s="319">
        <v>1.8839999999999999</v>
      </c>
      <c r="Z133" s="319">
        <v>3.133</v>
      </c>
      <c r="AA133" s="319">
        <v>1.151</v>
      </c>
      <c r="AB133" s="319">
        <v>1.8839999999999999</v>
      </c>
      <c r="AC133" s="319">
        <v>3.133</v>
      </c>
      <c r="AD133" s="319">
        <v>9.016</v>
      </c>
      <c r="AE133" s="319">
        <v>8.7620000000000005</v>
      </c>
      <c r="AF133" s="319">
        <v>8.5619999999999994</v>
      </c>
      <c r="AG133" s="319">
        <v>8.5619999999999994</v>
      </c>
      <c r="AH133" s="318">
        <v>20.059999999999999</v>
      </c>
      <c r="AI133" s="213">
        <v>680</v>
      </c>
    </row>
    <row r="134" spans="1:35" s="210" customFormat="1" ht="12.5" customHeight="1" x14ac:dyDescent="0.35">
      <c r="A134" s="207">
        <v>174</v>
      </c>
      <c r="B134" s="207" t="s">
        <v>328</v>
      </c>
      <c r="C134" s="119" t="s">
        <v>329</v>
      </c>
      <c r="D134" s="208">
        <v>38638</v>
      </c>
      <c r="E134" s="209" t="s">
        <v>59</v>
      </c>
      <c r="F134" s="210" t="s">
        <v>29</v>
      </c>
      <c r="G134" s="211">
        <v>185</v>
      </c>
      <c r="H134" s="211">
        <v>80.5</v>
      </c>
      <c r="I134" s="210">
        <v>246</v>
      </c>
      <c r="J134" s="210">
        <v>308</v>
      </c>
      <c r="K134" s="210">
        <v>318</v>
      </c>
      <c r="L134" s="210">
        <v>329</v>
      </c>
      <c r="M134" s="210">
        <v>62</v>
      </c>
      <c r="N134" s="210">
        <v>72</v>
      </c>
      <c r="O134" s="210">
        <v>83</v>
      </c>
      <c r="P134" s="118">
        <f>tbl_data[[#This Row],[RunVJ_R]]+tbl_data[[#This Row],[RunVJ_L]]+tbl_data[[#This Row],[SVJ]]</f>
        <v>217</v>
      </c>
      <c r="Q134" s="335"/>
      <c r="R134" s="212">
        <v>1.0449999999999999</v>
      </c>
      <c r="S134" s="212">
        <v>1.768</v>
      </c>
      <c r="T134" s="212">
        <v>2.9830000000000001</v>
      </c>
      <c r="U134" s="212">
        <v>1.056</v>
      </c>
      <c r="V134" s="212">
        <v>1.778</v>
      </c>
      <c r="W134" s="212">
        <v>3.01</v>
      </c>
      <c r="X134" s="212">
        <v>1.099</v>
      </c>
      <c r="Y134" s="212">
        <v>1.831</v>
      </c>
      <c r="Z134" s="212">
        <v>3.2879999999999998</v>
      </c>
      <c r="AA134" s="212">
        <v>1.0449999999999999</v>
      </c>
      <c r="AB134" s="212">
        <v>1.768</v>
      </c>
      <c r="AC134" s="212">
        <v>2.9830000000000001</v>
      </c>
      <c r="AD134" s="212">
        <v>8.7569999999999997</v>
      </c>
      <c r="AE134" s="212">
        <v>8.7089999999999996</v>
      </c>
      <c r="AF134" s="212">
        <v>8.6020000000000003</v>
      </c>
      <c r="AG134" s="212">
        <v>8.6020000000000003</v>
      </c>
      <c r="AH134" s="211">
        <v>20.02</v>
      </c>
      <c r="AI134" s="213">
        <v>520</v>
      </c>
    </row>
    <row r="135" spans="1:35" s="210" customFormat="1" ht="12.5" customHeight="1" x14ac:dyDescent="0.35">
      <c r="A135" s="207">
        <v>415</v>
      </c>
      <c r="B135" s="207" t="s">
        <v>562</v>
      </c>
      <c r="C135" s="119" t="s">
        <v>563</v>
      </c>
      <c r="D135" s="208">
        <v>38413</v>
      </c>
      <c r="E135" s="209" t="s">
        <v>50</v>
      </c>
      <c r="F135" s="210" t="s">
        <v>28</v>
      </c>
      <c r="G135" s="211">
        <v>187</v>
      </c>
      <c r="H135" s="211">
        <v>70.5</v>
      </c>
      <c r="I135" s="210">
        <v>256</v>
      </c>
      <c r="J135" s="210">
        <v>321</v>
      </c>
      <c r="K135" s="210">
        <v>333</v>
      </c>
      <c r="L135" s="210">
        <v>331</v>
      </c>
      <c r="M135" s="210">
        <v>65</v>
      </c>
      <c r="N135" s="210">
        <v>77</v>
      </c>
      <c r="O135" s="210">
        <v>75</v>
      </c>
      <c r="P135" s="118">
        <f>tbl_data[[#This Row],[RunVJ_R]]+tbl_data[[#This Row],[RunVJ_L]]+tbl_data[[#This Row],[SVJ]]</f>
        <v>217</v>
      </c>
      <c r="Q135" s="335"/>
      <c r="R135" s="212">
        <v>1.0920000000000001</v>
      </c>
      <c r="S135" s="212">
        <v>1.8129999999999999</v>
      </c>
      <c r="T135" s="212">
        <v>3.07</v>
      </c>
      <c r="U135" s="212">
        <v>1.163</v>
      </c>
      <c r="V135" s="212">
        <v>1.8520000000000001</v>
      </c>
      <c r="W135" s="212">
        <v>3.16</v>
      </c>
      <c r="X135" s="212">
        <v>1.075</v>
      </c>
      <c r="Y135" s="212">
        <v>1.8129999999999999</v>
      </c>
      <c r="Z135" s="212">
        <v>3.085</v>
      </c>
      <c r="AA135" s="212">
        <v>1.075</v>
      </c>
      <c r="AB135" s="212">
        <v>1.8129999999999999</v>
      </c>
      <c r="AC135" s="212">
        <v>3.07</v>
      </c>
      <c r="AD135" s="212">
        <v>8.359</v>
      </c>
      <c r="AE135" s="212">
        <v>8.2959999999999994</v>
      </c>
      <c r="AF135" s="212">
        <v>8.4909999999999997</v>
      </c>
      <c r="AG135" s="212">
        <v>8.2959999999999994</v>
      </c>
      <c r="AH135" s="211">
        <v>20.04</v>
      </c>
      <c r="AI135" s="213">
        <v>600</v>
      </c>
    </row>
    <row r="136" spans="1:35" s="210" customFormat="1" ht="12.5" customHeight="1" x14ac:dyDescent="0.35">
      <c r="A136" s="207">
        <v>228</v>
      </c>
      <c r="B136" s="207" t="s">
        <v>386</v>
      </c>
      <c r="C136" s="119" t="s">
        <v>381</v>
      </c>
      <c r="D136" s="208">
        <v>38675</v>
      </c>
      <c r="E136" s="209" t="s">
        <v>36</v>
      </c>
      <c r="F136" s="210" t="s">
        <v>33</v>
      </c>
      <c r="G136" s="211">
        <v>183.6</v>
      </c>
      <c r="H136" s="211">
        <v>77.3</v>
      </c>
      <c r="I136" s="210">
        <v>238</v>
      </c>
      <c r="J136" s="210">
        <v>302</v>
      </c>
      <c r="K136" s="210">
        <v>317</v>
      </c>
      <c r="L136" s="210">
        <v>312</v>
      </c>
      <c r="M136" s="210">
        <v>64</v>
      </c>
      <c r="N136" s="210">
        <v>79</v>
      </c>
      <c r="O136" s="210">
        <v>74</v>
      </c>
      <c r="P136" s="118">
        <f>tbl_data[[#This Row],[RunVJ_R]]+tbl_data[[#This Row],[RunVJ_L]]+tbl_data[[#This Row],[SVJ]]</f>
        <v>217</v>
      </c>
      <c r="Q136" s="335"/>
      <c r="R136" s="212">
        <v>1.248</v>
      </c>
      <c r="S136" s="212">
        <v>2.0059999999999998</v>
      </c>
      <c r="T136" s="212">
        <v>3.2890000000000001</v>
      </c>
      <c r="U136" s="212">
        <v>1.256</v>
      </c>
      <c r="V136" s="212">
        <v>2.0169999999999999</v>
      </c>
      <c r="W136" s="212">
        <v>3.2890000000000001</v>
      </c>
      <c r="X136" s="212">
        <v>1.216</v>
      </c>
      <c r="Y136" s="212">
        <v>1.9650000000000001</v>
      </c>
      <c r="Z136" s="212">
        <v>3.2349999999999999</v>
      </c>
      <c r="AA136" s="212">
        <v>1.216</v>
      </c>
      <c r="AB136" s="212">
        <v>1.9650000000000001</v>
      </c>
      <c r="AC136" s="212">
        <v>3.2349999999999999</v>
      </c>
      <c r="AD136" s="212">
        <v>8.8520000000000003</v>
      </c>
      <c r="AE136" s="212">
        <v>8.7910000000000004</v>
      </c>
      <c r="AF136" s="212">
        <v>8.5850000000000009</v>
      </c>
      <c r="AG136" s="212">
        <v>8.5850000000000009</v>
      </c>
      <c r="AH136" s="211">
        <v>21.02</v>
      </c>
      <c r="AI136" s="213">
        <v>840</v>
      </c>
    </row>
    <row r="137" spans="1:35" s="210" customFormat="1" ht="12.5" customHeight="1" x14ac:dyDescent="0.35">
      <c r="A137" s="207">
        <v>161</v>
      </c>
      <c r="B137" s="207" t="s">
        <v>309</v>
      </c>
      <c r="C137" s="119" t="s">
        <v>310</v>
      </c>
      <c r="D137" s="218">
        <v>38749</v>
      </c>
      <c r="E137" s="218" t="s">
        <v>59</v>
      </c>
      <c r="F137" s="210" t="s">
        <v>34</v>
      </c>
      <c r="G137" s="211">
        <v>194.4</v>
      </c>
      <c r="H137" s="211">
        <v>84.3</v>
      </c>
      <c r="I137" s="210">
        <v>251</v>
      </c>
      <c r="J137" s="210">
        <v>317</v>
      </c>
      <c r="K137" s="210">
        <v>331</v>
      </c>
      <c r="L137" s="210">
        <v>322</v>
      </c>
      <c r="M137" s="210">
        <v>66</v>
      </c>
      <c r="N137" s="210">
        <v>80</v>
      </c>
      <c r="O137" s="210">
        <v>71</v>
      </c>
      <c r="P137" s="118">
        <f>tbl_data[[#This Row],[RunVJ_R]]+tbl_data[[#This Row],[RunVJ_L]]+tbl_data[[#This Row],[SVJ]]</f>
        <v>217</v>
      </c>
      <c r="Q137" s="335"/>
      <c r="R137" s="212">
        <v>1.0960000000000001</v>
      </c>
      <c r="S137" s="212">
        <v>1.837</v>
      </c>
      <c r="T137" s="212">
        <v>3.1070000000000002</v>
      </c>
      <c r="U137" s="212"/>
      <c r="V137" s="212"/>
      <c r="W137" s="212"/>
      <c r="X137" s="212"/>
      <c r="Y137" s="212"/>
      <c r="Z137" s="212"/>
      <c r="AA137" s="212">
        <v>1.0960000000000001</v>
      </c>
      <c r="AB137" s="212">
        <v>1.837</v>
      </c>
      <c r="AC137" s="212">
        <v>3.1070000000000002</v>
      </c>
      <c r="AD137" s="212">
        <v>8.4190000000000005</v>
      </c>
      <c r="AE137" s="212">
        <v>8.2810000000000006</v>
      </c>
      <c r="AF137" s="212">
        <v>8.3219999999999992</v>
      </c>
      <c r="AG137" s="212">
        <v>8.2810000000000006</v>
      </c>
      <c r="AH137" s="211">
        <v>20.02</v>
      </c>
      <c r="AI137" s="213">
        <v>520</v>
      </c>
    </row>
    <row r="138" spans="1:35" s="210" customFormat="1" ht="12.5" customHeight="1" x14ac:dyDescent="0.35">
      <c r="A138" s="118">
        <v>566</v>
      </c>
      <c r="B138" s="118" t="s">
        <v>307</v>
      </c>
      <c r="C138" s="119" t="s">
        <v>434</v>
      </c>
      <c r="D138" s="120">
        <v>38441</v>
      </c>
      <c r="E138" s="120" t="s">
        <v>39</v>
      </c>
      <c r="F138" s="118" t="s">
        <v>28</v>
      </c>
      <c r="G138" s="211">
        <v>188.6</v>
      </c>
      <c r="H138" s="220">
        <v>83.4</v>
      </c>
      <c r="I138" s="118">
        <v>247</v>
      </c>
      <c r="J138" s="118">
        <v>310</v>
      </c>
      <c r="K138" s="210">
        <v>332</v>
      </c>
      <c r="L138" s="118">
        <v>316</v>
      </c>
      <c r="M138" s="118">
        <v>63</v>
      </c>
      <c r="N138" s="210">
        <v>85</v>
      </c>
      <c r="O138" s="210">
        <v>69</v>
      </c>
      <c r="P138" s="118">
        <f>tbl_data[[#This Row],[RunVJ_R]]+tbl_data[[#This Row],[RunVJ_L]]+tbl_data[[#This Row],[SVJ]]</f>
        <v>217</v>
      </c>
      <c r="Q138" s="335"/>
      <c r="R138" s="217">
        <v>1.1930000000000001</v>
      </c>
      <c r="S138" s="217">
        <v>1.8939999999999999</v>
      </c>
      <c r="T138" s="217">
        <v>3.1309999999999998</v>
      </c>
      <c r="U138" s="217">
        <v>1.202</v>
      </c>
      <c r="V138" s="217">
        <v>1.9079999999999999</v>
      </c>
      <c r="W138" s="217">
        <v>3.1110000000000002</v>
      </c>
      <c r="X138" s="217">
        <v>1.1739999999999999</v>
      </c>
      <c r="Y138" s="217">
        <v>1.887</v>
      </c>
      <c r="Z138" s="217">
        <v>3.0760000000000001</v>
      </c>
      <c r="AA138" s="217">
        <v>1.1739999999999999</v>
      </c>
      <c r="AB138" s="217">
        <v>1.887</v>
      </c>
      <c r="AC138" s="217">
        <v>3.0760000000000001</v>
      </c>
      <c r="AD138" s="217">
        <v>8.4049999999999994</v>
      </c>
      <c r="AE138" s="217">
        <v>8.57</v>
      </c>
      <c r="AF138" s="217"/>
      <c r="AG138" s="217">
        <v>8.4049999999999994</v>
      </c>
      <c r="AH138" s="220">
        <v>20.03</v>
      </c>
      <c r="AI138" s="213">
        <v>560</v>
      </c>
    </row>
    <row r="139" spans="1:35" s="210" customFormat="1" ht="12.5" customHeight="1" x14ac:dyDescent="0.35">
      <c r="A139" s="207">
        <v>456</v>
      </c>
      <c r="B139" s="207" t="s">
        <v>181</v>
      </c>
      <c r="C139" s="119" t="s">
        <v>593</v>
      </c>
      <c r="D139" s="208">
        <v>38853</v>
      </c>
      <c r="E139" s="209" t="s">
        <v>51</v>
      </c>
      <c r="F139" s="210" t="s">
        <v>35</v>
      </c>
      <c r="G139" s="211">
        <v>172.6</v>
      </c>
      <c r="H139" s="211">
        <v>61.4</v>
      </c>
      <c r="I139" s="210">
        <v>226</v>
      </c>
      <c r="J139" s="210">
        <v>291</v>
      </c>
      <c r="K139" s="210">
        <v>297</v>
      </c>
      <c r="L139" s="210">
        <v>306</v>
      </c>
      <c r="M139" s="210">
        <v>65</v>
      </c>
      <c r="N139" s="210">
        <v>71</v>
      </c>
      <c r="O139" s="210">
        <v>80</v>
      </c>
      <c r="P139" s="118">
        <f>tbl_data[[#This Row],[RunVJ_R]]+tbl_data[[#This Row],[RunVJ_L]]+tbl_data[[#This Row],[SVJ]]</f>
        <v>216</v>
      </c>
      <c r="Q139" s="335"/>
      <c r="R139" s="212">
        <v>1.1459999999999999</v>
      </c>
      <c r="S139" s="212">
        <v>1.8819999999999999</v>
      </c>
      <c r="T139" s="212">
        <v>3.1309999999999998</v>
      </c>
      <c r="U139" s="212">
        <v>1.169</v>
      </c>
      <c r="V139" s="212">
        <v>1.905</v>
      </c>
      <c r="W139" s="212">
        <v>3.153</v>
      </c>
      <c r="X139" s="212">
        <v>1.2030000000000001</v>
      </c>
      <c r="Y139" s="212">
        <v>1.9119999999999999</v>
      </c>
      <c r="Z139" s="212">
        <v>3.1880000000000002</v>
      </c>
      <c r="AA139" s="212">
        <v>1.1459999999999999</v>
      </c>
      <c r="AB139" s="212">
        <v>1.8819999999999999</v>
      </c>
      <c r="AC139" s="212">
        <v>3.1309999999999998</v>
      </c>
      <c r="AD139" s="212">
        <v>8.7629999999999999</v>
      </c>
      <c r="AE139" s="212">
        <v>8.5389999999999997</v>
      </c>
      <c r="AF139" s="212">
        <v>8.3960000000000008</v>
      </c>
      <c r="AG139" s="212">
        <v>8.3960000000000008</v>
      </c>
      <c r="AH139" s="211">
        <v>20.010000000000002</v>
      </c>
      <c r="AI139" s="213">
        <v>480</v>
      </c>
    </row>
    <row r="140" spans="1:35" s="210" customFormat="1" ht="12.5" customHeight="1" x14ac:dyDescent="0.35">
      <c r="A140" s="207">
        <v>177</v>
      </c>
      <c r="B140" s="207" t="s">
        <v>332</v>
      </c>
      <c r="C140" s="119" t="s">
        <v>333</v>
      </c>
      <c r="D140" s="208">
        <v>38812</v>
      </c>
      <c r="E140" s="209" t="s">
        <v>59</v>
      </c>
      <c r="F140" s="210" t="s">
        <v>29</v>
      </c>
      <c r="G140" s="211">
        <v>187.2</v>
      </c>
      <c r="H140" s="211">
        <v>68.099999999999994</v>
      </c>
      <c r="I140" s="210">
        <v>244</v>
      </c>
      <c r="J140" s="210">
        <v>310</v>
      </c>
      <c r="K140" s="210">
        <v>315</v>
      </c>
      <c r="L140" s="210">
        <v>323</v>
      </c>
      <c r="M140" s="210">
        <v>66</v>
      </c>
      <c r="N140" s="210">
        <v>71</v>
      </c>
      <c r="O140" s="210">
        <v>79</v>
      </c>
      <c r="P140" s="118">
        <f>tbl_data[[#This Row],[RunVJ_R]]+tbl_data[[#This Row],[RunVJ_L]]+tbl_data[[#This Row],[SVJ]]</f>
        <v>216</v>
      </c>
      <c r="Q140" s="335"/>
      <c r="R140" s="212">
        <v>1.0940000000000001</v>
      </c>
      <c r="S140" s="212">
        <v>1.8169999999999999</v>
      </c>
      <c r="T140" s="212">
        <v>3.0670000000000002</v>
      </c>
      <c r="U140" s="212">
        <v>1.1020000000000001</v>
      </c>
      <c r="V140" s="212">
        <v>1.8380000000000001</v>
      </c>
      <c r="W140" s="212">
        <v>3.0830000000000002</v>
      </c>
      <c r="X140" s="212">
        <v>1.125</v>
      </c>
      <c r="Y140" s="212">
        <v>1.8420000000000001</v>
      </c>
      <c r="Z140" s="212">
        <v>3.0870000000000002</v>
      </c>
      <c r="AA140" s="212">
        <v>1.0940000000000001</v>
      </c>
      <c r="AB140" s="212">
        <v>1.8169999999999999</v>
      </c>
      <c r="AC140" s="212">
        <v>3.0670000000000002</v>
      </c>
      <c r="AD140" s="212">
        <v>8.4580000000000002</v>
      </c>
      <c r="AE140" s="212">
        <v>8.1609999999999996</v>
      </c>
      <c r="AF140" s="212"/>
      <c r="AG140" s="212">
        <v>8.1609999999999996</v>
      </c>
      <c r="AH140" s="211">
        <v>20.04</v>
      </c>
      <c r="AI140" s="213">
        <v>600</v>
      </c>
    </row>
    <row r="141" spans="1:35" s="210" customFormat="1" ht="12.5" customHeight="1" x14ac:dyDescent="0.35">
      <c r="A141" s="207">
        <v>424</v>
      </c>
      <c r="B141" s="207" t="s">
        <v>464</v>
      </c>
      <c r="C141" s="119" t="s">
        <v>573</v>
      </c>
      <c r="D141" s="208">
        <v>38540</v>
      </c>
      <c r="E141" s="209" t="s">
        <v>50</v>
      </c>
      <c r="F141" s="210" t="s">
        <v>61</v>
      </c>
      <c r="G141" s="211">
        <v>176.9</v>
      </c>
      <c r="H141" s="211">
        <v>69.5</v>
      </c>
      <c r="I141" s="210">
        <v>239</v>
      </c>
      <c r="J141" s="210">
        <v>297</v>
      </c>
      <c r="K141" s="210">
        <v>321</v>
      </c>
      <c r="L141" s="210">
        <v>315</v>
      </c>
      <c r="M141" s="210">
        <v>58</v>
      </c>
      <c r="N141" s="210">
        <v>82</v>
      </c>
      <c r="O141" s="210">
        <v>76</v>
      </c>
      <c r="P141" s="118">
        <f>tbl_data[[#This Row],[RunVJ_R]]+tbl_data[[#This Row],[RunVJ_L]]+tbl_data[[#This Row],[SVJ]]</f>
        <v>216</v>
      </c>
      <c r="Q141" s="335"/>
      <c r="R141" s="212">
        <v>1.19</v>
      </c>
      <c r="S141" s="212">
        <v>1.909</v>
      </c>
      <c r="T141" s="212">
        <v>3.15</v>
      </c>
      <c r="U141" s="212">
        <v>1.1830000000000001</v>
      </c>
      <c r="V141" s="212">
        <v>1.9019999999999999</v>
      </c>
      <c r="W141" s="212">
        <v>3.1070000000000002</v>
      </c>
      <c r="X141" s="212">
        <v>1.173</v>
      </c>
      <c r="Y141" s="212">
        <v>1.887</v>
      </c>
      <c r="Z141" s="212">
        <v>3.109</v>
      </c>
      <c r="AA141" s="212">
        <v>1.173</v>
      </c>
      <c r="AB141" s="212">
        <v>1.887</v>
      </c>
      <c r="AC141" s="212">
        <v>3.1070000000000002</v>
      </c>
      <c r="AD141" s="212">
        <v>8.4879999999999995</v>
      </c>
      <c r="AE141" s="212">
        <v>8.4060000000000006</v>
      </c>
      <c r="AF141" s="212">
        <v>8.5</v>
      </c>
      <c r="AG141" s="212">
        <v>8.4060000000000006</v>
      </c>
      <c r="AH141" s="211">
        <v>21.01</v>
      </c>
      <c r="AI141" s="213">
        <v>800</v>
      </c>
    </row>
    <row r="142" spans="1:35" s="210" customFormat="1" ht="12.5" customHeight="1" x14ac:dyDescent="0.35">
      <c r="A142" s="316">
        <v>670</v>
      </c>
      <c r="B142" s="316" t="s">
        <v>774</v>
      </c>
      <c r="C142" s="317" t="s">
        <v>338</v>
      </c>
      <c r="D142" s="120">
        <v>38690</v>
      </c>
      <c r="E142" s="120" t="s">
        <v>76</v>
      </c>
      <c r="F142" s="316" t="s">
        <v>60</v>
      </c>
      <c r="G142" s="211">
        <v>181.3</v>
      </c>
      <c r="H142" s="318">
        <v>73.400000000000006</v>
      </c>
      <c r="I142" s="316">
        <v>238</v>
      </c>
      <c r="J142" s="316">
        <v>307</v>
      </c>
      <c r="K142" s="316">
        <v>311</v>
      </c>
      <c r="L142" s="321">
        <v>312</v>
      </c>
      <c r="M142" s="316">
        <v>69</v>
      </c>
      <c r="N142" s="210">
        <v>73</v>
      </c>
      <c r="O142" s="210">
        <v>74</v>
      </c>
      <c r="P142" s="118">
        <f>tbl_data[[#This Row],[RunVJ_R]]+tbl_data[[#This Row],[RunVJ_L]]+tbl_data[[#This Row],[SVJ]]</f>
        <v>216</v>
      </c>
      <c r="Q142" s="335"/>
      <c r="R142" s="319">
        <v>1.286</v>
      </c>
      <c r="S142" s="319">
        <v>1.962</v>
      </c>
      <c r="T142" s="319">
        <v>3.0950000000000002</v>
      </c>
      <c r="U142" s="319">
        <v>1.36</v>
      </c>
      <c r="V142" s="319">
        <v>2.032</v>
      </c>
      <c r="W142" s="319">
        <v>3.1890000000000001</v>
      </c>
      <c r="X142" s="319">
        <v>1.2869999999999999</v>
      </c>
      <c r="Y142" s="319">
        <v>1.952</v>
      </c>
      <c r="Z142" s="319">
        <v>3.0939999999999999</v>
      </c>
      <c r="AA142" s="319">
        <v>1.286</v>
      </c>
      <c r="AB142" s="319">
        <v>1.952</v>
      </c>
      <c r="AC142" s="319">
        <v>3.0939999999999999</v>
      </c>
      <c r="AD142" s="319">
        <v>8.452</v>
      </c>
      <c r="AE142" s="319">
        <v>20.748000000000001</v>
      </c>
      <c r="AF142" s="319"/>
      <c r="AG142" s="319">
        <v>8.452</v>
      </c>
      <c r="AH142" s="318">
        <v>21.05</v>
      </c>
      <c r="AI142" s="213">
        <v>960</v>
      </c>
    </row>
    <row r="143" spans="1:35" s="210" customFormat="1" ht="12.5" customHeight="1" x14ac:dyDescent="0.35">
      <c r="A143" s="207">
        <v>268</v>
      </c>
      <c r="B143" s="207" t="s">
        <v>420</v>
      </c>
      <c r="C143" s="119" t="s">
        <v>421</v>
      </c>
      <c r="D143" s="208">
        <v>38931</v>
      </c>
      <c r="E143" s="209" t="s">
        <v>46</v>
      </c>
      <c r="F143" s="210" t="s">
        <v>34</v>
      </c>
      <c r="G143" s="211">
        <v>192.4</v>
      </c>
      <c r="H143" s="211">
        <v>79.8</v>
      </c>
      <c r="I143" s="210">
        <v>256</v>
      </c>
      <c r="J143" s="210">
        <v>319</v>
      </c>
      <c r="K143" s="210">
        <v>336</v>
      </c>
      <c r="L143" s="210">
        <v>329</v>
      </c>
      <c r="M143" s="210">
        <v>63</v>
      </c>
      <c r="N143" s="210">
        <v>80</v>
      </c>
      <c r="O143" s="210">
        <v>73</v>
      </c>
      <c r="P143" s="118">
        <f>tbl_data[[#This Row],[RunVJ_R]]+tbl_data[[#This Row],[RunVJ_L]]+tbl_data[[#This Row],[SVJ]]</f>
        <v>216</v>
      </c>
      <c r="Q143" s="335"/>
      <c r="R143" s="212">
        <v>1.0509999999999999</v>
      </c>
      <c r="S143" s="212">
        <v>1.7809999999999999</v>
      </c>
      <c r="T143" s="212">
        <v>3.0510000000000002</v>
      </c>
      <c r="U143" s="212">
        <v>1.056</v>
      </c>
      <c r="V143" s="212">
        <v>1.774</v>
      </c>
      <c r="W143" s="212">
        <v>3.016</v>
      </c>
      <c r="X143" s="212">
        <v>1.0780000000000001</v>
      </c>
      <c r="Y143" s="212">
        <v>1.7969999999999999</v>
      </c>
      <c r="Z143" s="212">
        <v>3.0390000000000001</v>
      </c>
      <c r="AA143" s="212">
        <v>1.0509999999999999</v>
      </c>
      <c r="AB143" s="212">
        <v>1.774</v>
      </c>
      <c r="AC143" s="212">
        <v>3.016</v>
      </c>
      <c r="AD143" s="212">
        <v>8.5839999999999996</v>
      </c>
      <c r="AE143" s="212">
        <v>8.5180000000000007</v>
      </c>
      <c r="AF143" s="212">
        <v>8.5950000000000006</v>
      </c>
      <c r="AG143" s="212">
        <v>8.5180000000000007</v>
      </c>
      <c r="AH143" s="211">
        <v>20.05</v>
      </c>
      <c r="AI143" s="213">
        <v>640</v>
      </c>
    </row>
    <row r="144" spans="1:35" s="210" customFormat="1" ht="12.5" customHeight="1" x14ac:dyDescent="0.35">
      <c r="A144" s="316">
        <v>608</v>
      </c>
      <c r="B144" s="316" t="s">
        <v>382</v>
      </c>
      <c r="C144" s="317" t="s">
        <v>697</v>
      </c>
      <c r="D144" s="120">
        <v>38935</v>
      </c>
      <c r="E144" s="120" t="s">
        <v>76</v>
      </c>
      <c r="F144" s="316" t="s">
        <v>61</v>
      </c>
      <c r="G144" s="211">
        <v>175.3</v>
      </c>
      <c r="H144" s="318">
        <v>72.099999999999994</v>
      </c>
      <c r="I144" s="316">
        <v>228</v>
      </c>
      <c r="J144" s="316">
        <v>290</v>
      </c>
      <c r="K144" s="316">
        <v>309</v>
      </c>
      <c r="L144" s="321">
        <v>301</v>
      </c>
      <c r="M144" s="316">
        <v>62</v>
      </c>
      <c r="N144" s="210">
        <v>81</v>
      </c>
      <c r="O144" s="210">
        <v>73</v>
      </c>
      <c r="P144" s="118">
        <f>tbl_data[[#This Row],[RunVJ_R]]+tbl_data[[#This Row],[RunVJ_L]]+tbl_data[[#This Row],[SVJ]]</f>
        <v>216</v>
      </c>
      <c r="Q144" s="335"/>
      <c r="R144" s="319">
        <v>1.1819999999999999</v>
      </c>
      <c r="S144" s="319">
        <v>1.885</v>
      </c>
      <c r="T144" s="319">
        <v>3.0649999999999999</v>
      </c>
      <c r="U144" s="319">
        <v>1.161</v>
      </c>
      <c r="V144" s="319">
        <v>1.86</v>
      </c>
      <c r="W144" s="319">
        <v>3.036</v>
      </c>
      <c r="X144" s="319">
        <v>1.1919999999999999</v>
      </c>
      <c r="Y144" s="319">
        <v>1.883</v>
      </c>
      <c r="Z144" s="319">
        <v>3.05</v>
      </c>
      <c r="AA144" s="319">
        <v>1.161</v>
      </c>
      <c r="AB144" s="319">
        <v>1.86</v>
      </c>
      <c r="AC144" s="319">
        <v>3.036</v>
      </c>
      <c r="AD144" s="319">
        <v>8.2560000000000002</v>
      </c>
      <c r="AE144" s="319">
        <v>8.1449999999999996</v>
      </c>
      <c r="AF144" s="319"/>
      <c r="AG144" s="319">
        <v>8.1449999999999996</v>
      </c>
      <c r="AH144" s="318">
        <v>20.05</v>
      </c>
      <c r="AI144" s="213">
        <v>640</v>
      </c>
    </row>
    <row r="145" spans="1:35" s="210" customFormat="1" ht="12.5" customHeight="1" x14ac:dyDescent="0.35">
      <c r="A145" s="207">
        <v>218</v>
      </c>
      <c r="B145" s="207" t="s">
        <v>373</v>
      </c>
      <c r="C145" s="119" t="s">
        <v>374</v>
      </c>
      <c r="D145" s="208">
        <v>38768</v>
      </c>
      <c r="E145" s="209" t="s">
        <v>36</v>
      </c>
      <c r="F145" s="210" t="s">
        <v>37</v>
      </c>
      <c r="G145" s="211">
        <v>197.1</v>
      </c>
      <c r="H145" s="211">
        <v>82</v>
      </c>
      <c r="I145" s="210">
        <v>258</v>
      </c>
      <c r="J145" s="210">
        <v>320</v>
      </c>
      <c r="K145" s="210">
        <v>341</v>
      </c>
      <c r="L145" s="210">
        <v>329</v>
      </c>
      <c r="M145" s="210">
        <v>62</v>
      </c>
      <c r="N145" s="210">
        <v>83</v>
      </c>
      <c r="O145" s="210">
        <v>71</v>
      </c>
      <c r="P145" s="118">
        <f>tbl_data[[#This Row],[RunVJ_R]]+tbl_data[[#This Row],[RunVJ_L]]+tbl_data[[#This Row],[SVJ]]</f>
        <v>216</v>
      </c>
      <c r="Q145" s="335"/>
      <c r="R145" s="212">
        <v>1.117</v>
      </c>
      <c r="S145" s="212">
        <v>1.885</v>
      </c>
      <c r="T145" s="212">
        <v>3.2160000000000002</v>
      </c>
      <c r="U145" s="212">
        <v>1.163</v>
      </c>
      <c r="V145" s="212">
        <v>1.9370000000000001</v>
      </c>
      <c r="W145" s="212">
        <v>3.2690000000000001</v>
      </c>
      <c r="X145" s="212">
        <v>1.157</v>
      </c>
      <c r="Y145" s="212">
        <v>1.929</v>
      </c>
      <c r="Z145" s="212">
        <v>3.2330000000000001</v>
      </c>
      <c r="AA145" s="212">
        <v>1.117</v>
      </c>
      <c r="AB145" s="212">
        <v>1.885</v>
      </c>
      <c r="AC145" s="212">
        <v>3.2160000000000002</v>
      </c>
      <c r="AD145" s="212">
        <v>8.8719999999999999</v>
      </c>
      <c r="AE145" s="212">
        <v>8.4649999999999999</v>
      </c>
      <c r="AF145" s="212">
        <v>8.4640000000000004</v>
      </c>
      <c r="AG145" s="212">
        <v>8.4640000000000004</v>
      </c>
      <c r="AH145" s="211">
        <v>20.079999999999998</v>
      </c>
      <c r="AI145" s="213">
        <v>760</v>
      </c>
    </row>
    <row r="146" spans="1:35" s="210" customFormat="1" ht="12.5" customHeight="1" x14ac:dyDescent="0.35">
      <c r="A146" s="207">
        <v>411</v>
      </c>
      <c r="B146" s="207" t="s">
        <v>246</v>
      </c>
      <c r="C146" s="119" t="s">
        <v>558</v>
      </c>
      <c r="D146" s="208">
        <v>38503</v>
      </c>
      <c r="E146" s="209" t="s">
        <v>50</v>
      </c>
      <c r="F146" s="210" t="s">
        <v>60</v>
      </c>
      <c r="G146" s="211">
        <v>178.7</v>
      </c>
      <c r="H146" s="211">
        <v>75.5</v>
      </c>
      <c r="I146" s="210">
        <v>232</v>
      </c>
      <c r="J146" s="210">
        <v>299</v>
      </c>
      <c r="K146" s="210">
        <v>311</v>
      </c>
      <c r="L146" s="210">
        <v>302</v>
      </c>
      <c r="M146" s="210">
        <v>67</v>
      </c>
      <c r="N146" s="210">
        <v>79</v>
      </c>
      <c r="O146" s="210">
        <v>70</v>
      </c>
      <c r="P146" s="118">
        <f>tbl_data[[#This Row],[RunVJ_R]]+tbl_data[[#This Row],[RunVJ_L]]+tbl_data[[#This Row],[SVJ]]</f>
        <v>216</v>
      </c>
      <c r="Q146" s="335"/>
      <c r="R146" s="212">
        <v>1.198</v>
      </c>
      <c r="S146" s="212">
        <v>1.927</v>
      </c>
      <c r="T146" s="212">
        <v>3.1429999999999998</v>
      </c>
      <c r="U146" s="212">
        <v>1.19</v>
      </c>
      <c r="V146" s="212">
        <v>1.8879999999999999</v>
      </c>
      <c r="W146" s="212">
        <v>3.109</v>
      </c>
      <c r="X146" s="212">
        <v>1.1559999999999999</v>
      </c>
      <c r="Y146" s="212">
        <v>1.8580000000000001</v>
      </c>
      <c r="Z146" s="212">
        <v>3.0830000000000002</v>
      </c>
      <c r="AA146" s="212">
        <v>1.1559999999999999</v>
      </c>
      <c r="AB146" s="212">
        <v>1.8580000000000001</v>
      </c>
      <c r="AC146" s="212">
        <v>3.0830000000000002</v>
      </c>
      <c r="AD146" s="212">
        <v>8.0109999999999992</v>
      </c>
      <c r="AE146" s="212">
        <v>8.5410000000000004</v>
      </c>
      <c r="AF146" s="212"/>
      <c r="AG146" s="212">
        <v>8.0109999999999992</v>
      </c>
      <c r="AH146" s="211"/>
      <c r="AI146" s="213"/>
    </row>
    <row r="147" spans="1:35" s="210" customFormat="1" ht="12.5" customHeight="1" x14ac:dyDescent="0.35">
      <c r="A147" s="207">
        <v>57</v>
      </c>
      <c r="B147" s="207" t="s">
        <v>196</v>
      </c>
      <c r="C147" s="119" t="s">
        <v>197</v>
      </c>
      <c r="D147" s="208">
        <v>38625</v>
      </c>
      <c r="E147" s="209" t="s">
        <v>41</v>
      </c>
      <c r="F147" s="210" t="s">
        <v>29</v>
      </c>
      <c r="G147" s="211">
        <v>186.7</v>
      </c>
      <c r="H147" s="211">
        <v>77.900000000000006</v>
      </c>
      <c r="I147" s="210">
        <v>239</v>
      </c>
      <c r="J147" s="210">
        <v>303</v>
      </c>
      <c r="K147" s="210">
        <v>322</v>
      </c>
      <c r="L147" s="210">
        <v>308</v>
      </c>
      <c r="M147" s="210">
        <v>64</v>
      </c>
      <c r="N147" s="210">
        <v>83</v>
      </c>
      <c r="O147" s="210">
        <v>69</v>
      </c>
      <c r="P147" s="118">
        <f>tbl_data[[#This Row],[RunVJ_R]]+tbl_data[[#This Row],[RunVJ_L]]+tbl_data[[#This Row],[SVJ]]</f>
        <v>216</v>
      </c>
      <c r="Q147" s="335"/>
      <c r="R147" s="212">
        <v>1.165</v>
      </c>
      <c r="S147" s="212">
        <v>1.867</v>
      </c>
      <c r="T147" s="212">
        <v>3.07</v>
      </c>
      <c r="U147" s="212">
        <v>1.258</v>
      </c>
      <c r="V147" s="212">
        <v>1.968</v>
      </c>
      <c r="W147" s="212">
        <v>3.1869999999999998</v>
      </c>
      <c r="X147" s="212">
        <v>1.161</v>
      </c>
      <c r="Y147" s="212">
        <v>1.891</v>
      </c>
      <c r="Z147" s="212">
        <v>3.1</v>
      </c>
      <c r="AA147" s="212">
        <v>1.161</v>
      </c>
      <c r="AB147" s="212">
        <v>1.867</v>
      </c>
      <c r="AC147" s="212">
        <v>3.07</v>
      </c>
      <c r="AD147" s="212">
        <v>8.7590000000000003</v>
      </c>
      <c r="AE147" s="212">
        <v>8.5519999999999996</v>
      </c>
      <c r="AF147" s="212">
        <v>8.4870000000000001</v>
      </c>
      <c r="AG147" s="212">
        <v>8.4870000000000001</v>
      </c>
      <c r="AH147" s="211">
        <v>20.07</v>
      </c>
      <c r="AI147" s="213">
        <v>720</v>
      </c>
    </row>
    <row r="148" spans="1:35" s="210" customFormat="1" ht="12.5" customHeight="1" x14ac:dyDescent="0.35">
      <c r="A148" s="207">
        <v>53</v>
      </c>
      <c r="B148" s="207" t="s">
        <v>190</v>
      </c>
      <c r="C148" s="119" t="s">
        <v>191</v>
      </c>
      <c r="D148" s="208">
        <v>38639</v>
      </c>
      <c r="E148" s="209" t="s">
        <v>41</v>
      </c>
      <c r="F148" s="210" t="s">
        <v>60</v>
      </c>
      <c r="G148" s="211">
        <v>178.4</v>
      </c>
      <c r="H148" s="211">
        <v>68.5</v>
      </c>
      <c r="I148" s="210">
        <v>234</v>
      </c>
      <c r="J148" s="210">
        <v>300</v>
      </c>
      <c r="K148" s="210">
        <v>316</v>
      </c>
      <c r="L148" s="210">
        <v>302</v>
      </c>
      <c r="M148" s="210">
        <v>66</v>
      </c>
      <c r="N148" s="210">
        <v>82</v>
      </c>
      <c r="O148" s="210">
        <v>68</v>
      </c>
      <c r="P148" s="118">
        <f>tbl_data[[#This Row],[RunVJ_R]]+tbl_data[[#This Row],[RunVJ_L]]+tbl_data[[#This Row],[SVJ]]</f>
        <v>216</v>
      </c>
      <c r="Q148" s="335"/>
      <c r="R148" s="212">
        <v>1.1359999999999999</v>
      </c>
      <c r="S148" s="212">
        <v>1.843</v>
      </c>
      <c r="T148" s="212">
        <v>3.0379999999999998</v>
      </c>
      <c r="U148" s="212">
        <v>1.1830000000000001</v>
      </c>
      <c r="V148" s="212">
        <v>1.8879999999999999</v>
      </c>
      <c r="W148" s="212">
        <v>3.097</v>
      </c>
      <c r="X148" s="212"/>
      <c r="Y148" s="212"/>
      <c r="Z148" s="212"/>
      <c r="AA148" s="212">
        <v>1.1359999999999999</v>
      </c>
      <c r="AB148" s="212">
        <v>1.843</v>
      </c>
      <c r="AC148" s="212">
        <v>3.0379999999999998</v>
      </c>
      <c r="AD148" s="212">
        <v>8.734</v>
      </c>
      <c r="AE148" s="212">
        <v>8.4390000000000001</v>
      </c>
      <c r="AF148" s="212">
        <v>8.3550000000000004</v>
      </c>
      <c r="AG148" s="212">
        <v>8.3550000000000004</v>
      </c>
      <c r="AH148" s="211">
        <v>21.01</v>
      </c>
      <c r="AI148" s="213">
        <v>800</v>
      </c>
    </row>
    <row r="149" spans="1:35" s="210" customFormat="1" ht="12.5" customHeight="1" x14ac:dyDescent="0.35">
      <c r="A149" s="207">
        <v>307</v>
      </c>
      <c r="B149" s="207" t="s">
        <v>466</v>
      </c>
      <c r="C149" s="119" t="s">
        <v>352</v>
      </c>
      <c r="D149" s="208">
        <v>38747</v>
      </c>
      <c r="E149" s="209" t="s">
        <v>38</v>
      </c>
      <c r="F149" s="210" t="s">
        <v>35</v>
      </c>
      <c r="G149" s="211">
        <v>180.8</v>
      </c>
      <c r="H149" s="211">
        <v>73</v>
      </c>
      <c r="I149" s="210">
        <v>235</v>
      </c>
      <c r="J149" s="210">
        <v>295</v>
      </c>
      <c r="K149" s="210">
        <v>298</v>
      </c>
      <c r="L149" s="210">
        <v>327</v>
      </c>
      <c r="M149" s="210">
        <v>60</v>
      </c>
      <c r="N149" s="210">
        <v>63</v>
      </c>
      <c r="O149" s="210">
        <v>92</v>
      </c>
      <c r="P149" s="118">
        <f>tbl_data[[#This Row],[RunVJ_R]]+tbl_data[[#This Row],[RunVJ_L]]+tbl_data[[#This Row],[SVJ]]</f>
        <v>215</v>
      </c>
      <c r="Q149" s="335"/>
      <c r="R149" s="212">
        <v>1.1379999999999999</v>
      </c>
      <c r="S149" s="212">
        <v>1.825</v>
      </c>
      <c r="T149" s="212">
        <v>2.9769999999999999</v>
      </c>
      <c r="U149" s="212">
        <v>1.1299999999999999</v>
      </c>
      <c r="V149" s="212">
        <v>1.8109999999999999</v>
      </c>
      <c r="W149" s="212">
        <v>2.9750000000000001</v>
      </c>
      <c r="X149" s="212"/>
      <c r="Y149" s="212"/>
      <c r="Z149" s="212"/>
      <c r="AA149" s="212">
        <v>1.1299999999999999</v>
      </c>
      <c r="AB149" s="212">
        <v>1.8109999999999999</v>
      </c>
      <c r="AC149" s="212">
        <v>2.9750000000000001</v>
      </c>
      <c r="AD149" s="212">
        <v>8.7940000000000005</v>
      </c>
      <c r="AE149" s="212">
        <v>8.5269999999999992</v>
      </c>
      <c r="AF149" s="212">
        <v>8.6519999999999992</v>
      </c>
      <c r="AG149" s="212">
        <v>8.5269999999999992</v>
      </c>
      <c r="AH149" s="211">
        <v>20.010000000000002</v>
      </c>
      <c r="AI149" s="213">
        <v>480</v>
      </c>
    </row>
    <row r="150" spans="1:35" s="210" customFormat="1" ht="12.5" customHeight="1" x14ac:dyDescent="0.35">
      <c r="A150" s="118">
        <v>193</v>
      </c>
      <c r="B150" s="214" t="s">
        <v>350</v>
      </c>
      <c r="C150" s="119" t="s">
        <v>327</v>
      </c>
      <c r="D150" s="219">
        <v>38439</v>
      </c>
      <c r="E150" s="215" t="s">
        <v>59</v>
      </c>
      <c r="F150" s="118" t="s">
        <v>28</v>
      </c>
      <c r="G150" s="211">
        <v>181.3</v>
      </c>
      <c r="H150" s="220">
        <v>70.8</v>
      </c>
      <c r="I150" s="118">
        <v>239</v>
      </c>
      <c r="J150" s="118">
        <v>300</v>
      </c>
      <c r="K150" s="210">
        <v>316</v>
      </c>
      <c r="L150" s="118">
        <v>316</v>
      </c>
      <c r="M150" s="118">
        <v>61</v>
      </c>
      <c r="N150" s="210">
        <v>77</v>
      </c>
      <c r="O150" s="210">
        <v>77</v>
      </c>
      <c r="P150" s="118">
        <f>tbl_data[[#This Row],[RunVJ_R]]+tbl_data[[#This Row],[RunVJ_L]]+tbl_data[[#This Row],[SVJ]]</f>
        <v>215</v>
      </c>
      <c r="Q150" s="335"/>
      <c r="R150" s="217">
        <v>1.0960000000000001</v>
      </c>
      <c r="S150" s="217">
        <v>1.819</v>
      </c>
      <c r="T150" s="217">
        <v>3.0179999999999998</v>
      </c>
      <c r="U150" s="217">
        <v>1.085</v>
      </c>
      <c r="V150" s="217">
        <v>1.819</v>
      </c>
      <c r="W150" s="217">
        <v>3.0750000000000002</v>
      </c>
      <c r="X150" s="217">
        <v>1.071</v>
      </c>
      <c r="Y150" s="217">
        <v>1.7769999999999999</v>
      </c>
      <c r="Z150" s="217">
        <v>3.0089999999999999</v>
      </c>
      <c r="AA150" s="217">
        <v>1.071</v>
      </c>
      <c r="AB150" s="217">
        <v>1.7769999999999999</v>
      </c>
      <c r="AC150" s="217">
        <v>3.0089999999999999</v>
      </c>
      <c r="AD150" s="217">
        <v>8.7200000000000006</v>
      </c>
      <c r="AE150" s="217">
        <v>8.6300000000000008</v>
      </c>
      <c r="AF150" s="217">
        <v>8.8249999999999993</v>
      </c>
      <c r="AG150" s="217">
        <v>8.6300000000000008</v>
      </c>
      <c r="AH150" s="220">
        <v>20.079999999999998</v>
      </c>
      <c r="AI150" s="213">
        <v>760</v>
      </c>
    </row>
    <row r="151" spans="1:35" s="210" customFormat="1" ht="12.5" customHeight="1" x14ac:dyDescent="0.35">
      <c r="A151" s="207">
        <v>355</v>
      </c>
      <c r="B151" s="207" t="s">
        <v>190</v>
      </c>
      <c r="C151" s="119" t="s">
        <v>155</v>
      </c>
      <c r="D151" s="208">
        <v>38519</v>
      </c>
      <c r="E151" s="209" t="s">
        <v>48</v>
      </c>
      <c r="F151" s="210" t="s">
        <v>34</v>
      </c>
      <c r="G151" s="211">
        <v>196.4</v>
      </c>
      <c r="H151" s="211">
        <v>90.2</v>
      </c>
      <c r="I151" s="210">
        <v>251</v>
      </c>
      <c r="J151" s="210">
        <v>316</v>
      </c>
      <c r="K151" s="210">
        <v>325</v>
      </c>
      <c r="L151" s="210">
        <v>327</v>
      </c>
      <c r="M151" s="210">
        <v>65</v>
      </c>
      <c r="N151" s="210">
        <v>74</v>
      </c>
      <c r="O151" s="210">
        <v>76</v>
      </c>
      <c r="P151" s="118">
        <f>tbl_data[[#This Row],[RunVJ_R]]+tbl_data[[#This Row],[RunVJ_L]]+tbl_data[[#This Row],[SVJ]]</f>
        <v>215</v>
      </c>
      <c r="Q151" s="335"/>
      <c r="R151" s="212">
        <v>1.18</v>
      </c>
      <c r="S151" s="212">
        <v>1.9350000000000001</v>
      </c>
      <c r="T151" s="212">
        <v>3.2290000000000001</v>
      </c>
      <c r="U151" s="212">
        <v>1.1299999999999999</v>
      </c>
      <c r="V151" s="212">
        <v>1.8740000000000001</v>
      </c>
      <c r="W151" s="212">
        <v>3.165</v>
      </c>
      <c r="X151" s="212">
        <v>1.1140000000000001</v>
      </c>
      <c r="Y151" s="212">
        <v>1.8660000000000001</v>
      </c>
      <c r="Z151" s="212">
        <v>3.1640000000000001</v>
      </c>
      <c r="AA151" s="212">
        <v>1.1140000000000001</v>
      </c>
      <c r="AB151" s="212">
        <v>1.8660000000000001</v>
      </c>
      <c r="AC151" s="212">
        <v>3.1640000000000001</v>
      </c>
      <c r="AD151" s="212">
        <v>8.8279999999999994</v>
      </c>
      <c r="AE151" s="212">
        <v>8.7129999999999992</v>
      </c>
      <c r="AF151" s="212"/>
      <c r="AG151" s="212">
        <v>8.7129999999999992</v>
      </c>
      <c r="AH151" s="211">
        <v>20.010000000000002</v>
      </c>
      <c r="AI151" s="213">
        <v>480</v>
      </c>
    </row>
    <row r="152" spans="1:35" s="210" customFormat="1" ht="12.5" customHeight="1" x14ac:dyDescent="0.35">
      <c r="A152" s="207">
        <v>408</v>
      </c>
      <c r="B152" s="207" t="s">
        <v>552</v>
      </c>
      <c r="C152" s="119" t="s">
        <v>553</v>
      </c>
      <c r="D152" s="208">
        <v>39056</v>
      </c>
      <c r="E152" s="209" t="s">
        <v>50</v>
      </c>
      <c r="F152" s="210" t="s">
        <v>35</v>
      </c>
      <c r="G152" s="211">
        <v>178.8</v>
      </c>
      <c r="H152" s="211">
        <v>69.8</v>
      </c>
      <c r="I152" s="210">
        <v>233</v>
      </c>
      <c r="J152" s="210">
        <v>296</v>
      </c>
      <c r="K152" s="210">
        <v>320</v>
      </c>
      <c r="L152" s="210">
        <v>298</v>
      </c>
      <c r="M152" s="210">
        <v>63</v>
      </c>
      <c r="N152" s="210">
        <v>87</v>
      </c>
      <c r="O152" s="210">
        <v>65</v>
      </c>
      <c r="P152" s="118">
        <f>tbl_data[[#This Row],[RunVJ_R]]+tbl_data[[#This Row],[RunVJ_L]]+tbl_data[[#This Row],[SVJ]]</f>
        <v>215</v>
      </c>
      <c r="Q152" s="335"/>
      <c r="R152" s="212">
        <v>1.163</v>
      </c>
      <c r="S152" s="212">
        <v>1.8620000000000001</v>
      </c>
      <c r="T152" s="212">
        <v>3.0680000000000001</v>
      </c>
      <c r="U152" s="212">
        <v>1.1619999999999999</v>
      </c>
      <c r="V152" s="212">
        <v>1.859</v>
      </c>
      <c r="W152" s="212">
        <v>3.0419999999999998</v>
      </c>
      <c r="X152" s="212">
        <v>1.1359999999999999</v>
      </c>
      <c r="Y152" s="212">
        <v>1.837</v>
      </c>
      <c r="Z152" s="212">
        <v>3.0059999999999998</v>
      </c>
      <c r="AA152" s="212">
        <v>1.1359999999999999</v>
      </c>
      <c r="AB152" s="212">
        <v>1.837</v>
      </c>
      <c r="AC152" s="212">
        <v>3.0059999999999998</v>
      </c>
      <c r="AD152" s="212">
        <v>8.3659999999999997</v>
      </c>
      <c r="AE152" s="212">
        <v>8.2460000000000004</v>
      </c>
      <c r="AF152" s="212">
        <v>8.1839999999999993</v>
      </c>
      <c r="AG152" s="212">
        <v>8.1839999999999993</v>
      </c>
      <c r="AH152" s="211">
        <v>20.03</v>
      </c>
      <c r="AI152" s="213">
        <v>560</v>
      </c>
    </row>
    <row r="153" spans="1:35" s="210" customFormat="1" ht="12.5" customHeight="1" x14ac:dyDescent="0.35">
      <c r="A153" s="118">
        <v>562</v>
      </c>
      <c r="B153" s="118" t="s">
        <v>151</v>
      </c>
      <c r="C153" s="119" t="s">
        <v>680</v>
      </c>
      <c r="D153" s="120">
        <v>38412</v>
      </c>
      <c r="E153" s="120" t="s">
        <v>39</v>
      </c>
      <c r="F153" s="118" t="s">
        <v>28</v>
      </c>
      <c r="G153" s="211">
        <v>185</v>
      </c>
      <c r="H153" s="220">
        <v>85</v>
      </c>
      <c r="I153" s="118">
        <v>247</v>
      </c>
      <c r="J153" s="118">
        <v>307</v>
      </c>
      <c r="K153" s="210">
        <v>317</v>
      </c>
      <c r="L153" s="118">
        <v>331</v>
      </c>
      <c r="M153" s="118">
        <v>60</v>
      </c>
      <c r="N153" s="210">
        <v>70</v>
      </c>
      <c r="O153" s="210">
        <v>84</v>
      </c>
      <c r="P153" s="118">
        <f>tbl_data[[#This Row],[RunVJ_R]]+tbl_data[[#This Row],[RunVJ_L]]+tbl_data[[#This Row],[SVJ]]</f>
        <v>214</v>
      </c>
      <c r="Q153" s="335"/>
      <c r="R153" s="217">
        <v>1.1020000000000001</v>
      </c>
      <c r="S153" s="217">
        <v>1.8380000000000001</v>
      </c>
      <c r="T153" s="217">
        <v>3.0960000000000001</v>
      </c>
      <c r="U153" s="217">
        <v>1.0940000000000001</v>
      </c>
      <c r="V153" s="217">
        <v>1.869</v>
      </c>
      <c r="W153" s="217">
        <v>3.081</v>
      </c>
      <c r="X153" s="217">
        <v>1.1000000000000001</v>
      </c>
      <c r="Y153" s="217">
        <v>1.8320000000000001</v>
      </c>
      <c r="Z153" s="217">
        <v>3.089</v>
      </c>
      <c r="AA153" s="217">
        <v>1.0940000000000001</v>
      </c>
      <c r="AB153" s="217">
        <v>1.8320000000000001</v>
      </c>
      <c r="AC153" s="217">
        <v>3.081</v>
      </c>
      <c r="AD153" s="217">
        <v>8.5500000000000007</v>
      </c>
      <c r="AE153" s="217">
        <v>8.2989999999999995</v>
      </c>
      <c r="AF153" s="217"/>
      <c r="AG153" s="217">
        <v>8.2989999999999995</v>
      </c>
      <c r="AH153" s="220">
        <v>20.02</v>
      </c>
      <c r="AI153" s="213">
        <v>520</v>
      </c>
    </row>
    <row r="154" spans="1:35" s="210" customFormat="1" ht="12.5" customHeight="1" x14ac:dyDescent="0.35">
      <c r="A154" s="207">
        <v>453</v>
      </c>
      <c r="B154" s="207" t="s">
        <v>591</v>
      </c>
      <c r="C154" s="119" t="s">
        <v>502</v>
      </c>
      <c r="D154" s="208">
        <v>38783</v>
      </c>
      <c r="E154" s="209" t="s">
        <v>51</v>
      </c>
      <c r="F154" s="210" t="s">
        <v>37</v>
      </c>
      <c r="G154" s="211">
        <v>191.3</v>
      </c>
      <c r="H154" s="211">
        <v>81.5</v>
      </c>
      <c r="I154" s="210">
        <v>247</v>
      </c>
      <c r="J154" s="210">
        <v>305</v>
      </c>
      <c r="K154" s="210">
        <v>321</v>
      </c>
      <c r="L154" s="210">
        <v>329</v>
      </c>
      <c r="M154" s="210">
        <v>58</v>
      </c>
      <c r="N154" s="210">
        <v>74</v>
      </c>
      <c r="O154" s="210">
        <v>82</v>
      </c>
      <c r="P154" s="118">
        <f>tbl_data[[#This Row],[RunVJ_R]]+tbl_data[[#This Row],[RunVJ_L]]+tbl_data[[#This Row],[SVJ]]</f>
        <v>214</v>
      </c>
      <c r="Q154" s="335"/>
      <c r="R154" s="212">
        <v>1.1279999999999999</v>
      </c>
      <c r="S154" s="212">
        <v>1.8580000000000001</v>
      </c>
      <c r="T154" s="212">
        <v>3.1859999999999999</v>
      </c>
      <c r="U154" s="212">
        <v>1.153</v>
      </c>
      <c r="V154" s="212">
        <v>1.883</v>
      </c>
      <c r="W154" s="212">
        <v>3.2040000000000002</v>
      </c>
      <c r="X154" s="212">
        <v>1.1559999999999999</v>
      </c>
      <c r="Y154" s="212">
        <v>1.8879999999999999</v>
      </c>
      <c r="Z154" s="212">
        <v>3.19</v>
      </c>
      <c r="AA154" s="212">
        <v>1.1279999999999999</v>
      </c>
      <c r="AB154" s="212">
        <v>1.8580000000000001</v>
      </c>
      <c r="AC154" s="212">
        <v>3.1859999999999999</v>
      </c>
      <c r="AD154" s="212">
        <v>8.766</v>
      </c>
      <c r="AE154" s="212">
        <v>8.8930000000000007</v>
      </c>
      <c r="AF154" s="212">
        <v>8.9540000000000006</v>
      </c>
      <c r="AG154" s="212">
        <v>8.766</v>
      </c>
      <c r="AH154" s="211">
        <v>19.04</v>
      </c>
      <c r="AI154" s="213">
        <v>440</v>
      </c>
    </row>
    <row r="155" spans="1:35" s="210" customFormat="1" ht="12.5" customHeight="1" x14ac:dyDescent="0.35">
      <c r="A155" s="298">
        <v>484</v>
      </c>
      <c r="B155" s="298" t="s">
        <v>204</v>
      </c>
      <c r="C155" s="299" t="s">
        <v>278</v>
      </c>
      <c r="D155" s="322">
        <v>38572</v>
      </c>
      <c r="E155" s="298" t="s">
        <v>51</v>
      </c>
      <c r="F155" s="298" t="s">
        <v>60</v>
      </c>
      <c r="G155" s="297">
        <v>175.1</v>
      </c>
      <c r="H155" s="297">
        <v>68</v>
      </c>
      <c r="I155" s="298">
        <v>228</v>
      </c>
      <c r="J155" s="298">
        <v>288</v>
      </c>
      <c r="K155" s="298">
        <v>301</v>
      </c>
      <c r="L155" s="298">
        <v>309</v>
      </c>
      <c r="M155" s="298">
        <v>60</v>
      </c>
      <c r="N155" s="298">
        <v>73</v>
      </c>
      <c r="O155" s="298">
        <v>81</v>
      </c>
      <c r="P155" s="118">
        <f>tbl_data[[#This Row],[RunVJ_R]]+tbl_data[[#This Row],[RunVJ_L]]+tbl_data[[#This Row],[SVJ]]</f>
        <v>214</v>
      </c>
      <c r="Q155" s="335"/>
      <c r="R155" s="298">
        <v>1.284</v>
      </c>
      <c r="S155" s="298">
        <v>1.986</v>
      </c>
      <c r="T155" s="298">
        <v>3.2069999999999999</v>
      </c>
      <c r="U155" s="298">
        <v>1.161</v>
      </c>
      <c r="V155" s="298">
        <v>1.8560000000000001</v>
      </c>
      <c r="W155" s="298">
        <v>3.056</v>
      </c>
      <c r="X155" s="298">
        <v>1.234</v>
      </c>
      <c r="Y155" s="298">
        <v>1.9339999999999999</v>
      </c>
      <c r="Z155" s="298">
        <v>3.1320000000000001</v>
      </c>
      <c r="AA155" s="298">
        <v>1.161</v>
      </c>
      <c r="AB155" s="298">
        <v>1.8560000000000001</v>
      </c>
      <c r="AC155" s="298">
        <v>3.056</v>
      </c>
      <c r="AD155" s="298">
        <v>8.2439999999999998</v>
      </c>
      <c r="AE155" s="298">
        <v>8.234</v>
      </c>
      <c r="AF155" s="298">
        <v>8.1780000000000008</v>
      </c>
      <c r="AG155" s="298">
        <v>8.1780000000000008</v>
      </c>
      <c r="AH155" s="297">
        <v>22.01</v>
      </c>
      <c r="AI155" s="296">
        <v>1120</v>
      </c>
    </row>
    <row r="156" spans="1:35" s="210" customFormat="1" ht="12.5" customHeight="1" x14ac:dyDescent="0.35">
      <c r="A156" s="207">
        <v>52</v>
      </c>
      <c r="B156" s="207" t="s">
        <v>95</v>
      </c>
      <c r="C156" s="119" t="s">
        <v>189</v>
      </c>
      <c r="D156" s="208">
        <v>38546</v>
      </c>
      <c r="E156" s="209" t="s">
        <v>41</v>
      </c>
      <c r="F156" s="210" t="s">
        <v>28</v>
      </c>
      <c r="G156" s="211">
        <v>185.8</v>
      </c>
      <c r="H156" s="211">
        <v>78.599999999999994</v>
      </c>
      <c r="I156" s="210">
        <v>240</v>
      </c>
      <c r="J156" s="210">
        <v>300</v>
      </c>
      <c r="K156" s="210">
        <v>314</v>
      </c>
      <c r="L156" s="210">
        <v>320</v>
      </c>
      <c r="M156" s="210">
        <v>60</v>
      </c>
      <c r="N156" s="210">
        <v>74</v>
      </c>
      <c r="O156" s="210">
        <v>80</v>
      </c>
      <c r="P156" s="118">
        <f>tbl_data[[#This Row],[RunVJ_R]]+tbl_data[[#This Row],[RunVJ_L]]+tbl_data[[#This Row],[SVJ]]</f>
        <v>214</v>
      </c>
      <c r="Q156" s="335"/>
      <c r="R156" s="212">
        <v>1.1559999999999999</v>
      </c>
      <c r="S156" s="212">
        <v>1.883</v>
      </c>
      <c r="T156" s="212">
        <v>3.0870000000000002</v>
      </c>
      <c r="U156" s="212">
        <v>1.1659999999999999</v>
      </c>
      <c r="V156" s="212">
        <v>1.8779999999999999</v>
      </c>
      <c r="W156" s="212">
        <v>3.0910000000000002</v>
      </c>
      <c r="X156" s="212">
        <v>1.153</v>
      </c>
      <c r="Y156" s="212">
        <v>1.883</v>
      </c>
      <c r="Z156" s="212">
        <v>3.089</v>
      </c>
      <c r="AA156" s="212">
        <v>1.153</v>
      </c>
      <c r="AB156" s="212">
        <v>1.8779999999999999</v>
      </c>
      <c r="AC156" s="212">
        <v>3.0870000000000002</v>
      </c>
      <c r="AD156" s="212">
        <v>8.5050000000000008</v>
      </c>
      <c r="AE156" s="212">
        <v>8.3260000000000005</v>
      </c>
      <c r="AF156" s="212">
        <v>8.4130000000000003</v>
      </c>
      <c r="AG156" s="212">
        <v>8.3260000000000005</v>
      </c>
      <c r="AH156" s="211">
        <v>21.02</v>
      </c>
      <c r="AI156" s="213">
        <v>840</v>
      </c>
    </row>
    <row r="157" spans="1:35" s="210" customFormat="1" ht="12.5" customHeight="1" x14ac:dyDescent="0.35">
      <c r="A157" s="316">
        <v>646</v>
      </c>
      <c r="B157" s="316" t="s">
        <v>152</v>
      </c>
      <c r="C157" s="317" t="s">
        <v>741</v>
      </c>
      <c r="D157" s="120">
        <v>39213</v>
      </c>
      <c r="E157" s="120" t="s">
        <v>76</v>
      </c>
      <c r="F157" s="316" t="s">
        <v>35</v>
      </c>
      <c r="G157" s="211">
        <v>175.8</v>
      </c>
      <c r="H157" s="318">
        <v>62.6</v>
      </c>
      <c r="I157" s="316">
        <v>225</v>
      </c>
      <c r="J157" s="316">
        <v>281</v>
      </c>
      <c r="K157" s="316">
        <v>304</v>
      </c>
      <c r="L157" s="321">
        <v>304</v>
      </c>
      <c r="M157" s="316">
        <v>56</v>
      </c>
      <c r="N157" s="210">
        <v>79</v>
      </c>
      <c r="O157" s="210">
        <v>79</v>
      </c>
      <c r="P157" s="118">
        <f>tbl_data[[#This Row],[RunVJ_R]]+tbl_data[[#This Row],[RunVJ_L]]+tbl_data[[#This Row],[SVJ]]</f>
        <v>214</v>
      </c>
      <c r="Q157" s="335"/>
      <c r="R157" s="319">
        <v>1.085</v>
      </c>
      <c r="S157" s="319">
        <v>1.8720000000000001</v>
      </c>
      <c r="T157" s="319">
        <v>3.1160000000000001</v>
      </c>
      <c r="U157" s="319">
        <v>1.2090000000000001</v>
      </c>
      <c r="V157" s="319">
        <v>1.9350000000000001</v>
      </c>
      <c r="W157" s="319">
        <v>3.1709999999999998</v>
      </c>
      <c r="X157" s="319">
        <v>1.139</v>
      </c>
      <c r="Y157" s="319">
        <v>1.859</v>
      </c>
      <c r="Z157" s="319">
        <v>3.101</v>
      </c>
      <c r="AA157" s="319">
        <v>1.085</v>
      </c>
      <c r="AB157" s="319">
        <v>1.859</v>
      </c>
      <c r="AC157" s="319">
        <v>3.101</v>
      </c>
      <c r="AD157" s="319">
        <v>8.4109999999999996</v>
      </c>
      <c r="AE157" s="319">
        <v>9.2029999999999994</v>
      </c>
      <c r="AF157" s="319">
        <v>9.0299999999999994</v>
      </c>
      <c r="AG157" s="319">
        <v>8.4109999999999996</v>
      </c>
      <c r="AH157" s="318">
        <v>20.03</v>
      </c>
      <c r="AI157" s="213">
        <v>560</v>
      </c>
    </row>
    <row r="158" spans="1:35" s="210" customFormat="1" ht="12.5" customHeight="1" x14ac:dyDescent="0.35">
      <c r="A158" s="298">
        <v>505</v>
      </c>
      <c r="B158" s="298" t="s">
        <v>626</v>
      </c>
      <c r="C158" s="299" t="s">
        <v>627</v>
      </c>
      <c r="D158" s="322">
        <v>38887</v>
      </c>
      <c r="E158" s="298" t="s">
        <v>47</v>
      </c>
      <c r="F158" s="298" t="s">
        <v>28</v>
      </c>
      <c r="G158" s="297">
        <v>183.5</v>
      </c>
      <c r="H158" s="297">
        <v>71.599999999999994</v>
      </c>
      <c r="I158" s="298">
        <v>239</v>
      </c>
      <c r="J158" s="298">
        <v>298</v>
      </c>
      <c r="K158" s="298">
        <v>318</v>
      </c>
      <c r="L158" s="298">
        <v>315</v>
      </c>
      <c r="M158" s="298">
        <v>59</v>
      </c>
      <c r="N158" s="298">
        <v>79</v>
      </c>
      <c r="O158" s="298">
        <v>76</v>
      </c>
      <c r="P158" s="118">
        <f>tbl_data[[#This Row],[RunVJ_R]]+tbl_data[[#This Row],[RunVJ_L]]+tbl_data[[#This Row],[SVJ]]</f>
        <v>214</v>
      </c>
      <c r="Q158" s="335"/>
      <c r="R158" s="298">
        <v>1.1579999999999999</v>
      </c>
      <c r="S158" s="298">
        <v>1.907</v>
      </c>
      <c r="T158" s="298">
        <v>3.17</v>
      </c>
      <c r="U158" s="298">
        <v>1.1850000000000001</v>
      </c>
      <c r="V158" s="298">
        <v>1.9370000000000001</v>
      </c>
      <c r="W158" s="298">
        <v>3.1880000000000002</v>
      </c>
      <c r="X158" s="298">
        <v>1.1639999999999999</v>
      </c>
      <c r="Y158" s="298">
        <v>1.9139999999999999</v>
      </c>
      <c r="Z158" s="298">
        <v>3.1640000000000001</v>
      </c>
      <c r="AA158" s="298">
        <v>1.1579999999999999</v>
      </c>
      <c r="AB158" s="298">
        <v>1.907</v>
      </c>
      <c r="AC158" s="298">
        <v>3.1640000000000001</v>
      </c>
      <c r="AD158" s="298">
        <v>8.3219999999999992</v>
      </c>
      <c r="AE158" s="298">
        <v>8.26</v>
      </c>
      <c r="AF158" s="298"/>
      <c r="AG158" s="298">
        <v>8.26</v>
      </c>
      <c r="AH158" s="297">
        <v>20.079999999999998</v>
      </c>
      <c r="AI158" s="296">
        <v>760</v>
      </c>
    </row>
    <row r="159" spans="1:35" s="210" customFormat="1" ht="12.5" customHeight="1" x14ac:dyDescent="0.35">
      <c r="A159" s="118">
        <v>564</v>
      </c>
      <c r="B159" s="118" t="s">
        <v>483</v>
      </c>
      <c r="C159" s="119" t="s">
        <v>682</v>
      </c>
      <c r="D159" s="120">
        <v>38936</v>
      </c>
      <c r="E159" s="120" t="s">
        <v>39</v>
      </c>
      <c r="F159" s="118" t="s">
        <v>35</v>
      </c>
      <c r="G159" s="211">
        <v>178.2</v>
      </c>
      <c r="H159" s="220">
        <v>74.8</v>
      </c>
      <c r="I159" s="118">
        <v>232</v>
      </c>
      <c r="J159" s="118">
        <v>288</v>
      </c>
      <c r="K159" s="210">
        <v>315</v>
      </c>
      <c r="L159" s="118">
        <v>307</v>
      </c>
      <c r="M159" s="118">
        <v>56</v>
      </c>
      <c r="N159" s="210">
        <v>83</v>
      </c>
      <c r="O159" s="210">
        <v>75</v>
      </c>
      <c r="P159" s="118">
        <f>tbl_data[[#This Row],[RunVJ_R]]+tbl_data[[#This Row],[RunVJ_L]]+tbl_data[[#This Row],[SVJ]]</f>
        <v>214</v>
      </c>
      <c r="Q159" s="335"/>
      <c r="R159" s="217">
        <v>1.125</v>
      </c>
      <c r="S159" s="217">
        <v>1.8540000000000001</v>
      </c>
      <c r="T159" s="217">
        <v>3.08</v>
      </c>
      <c r="U159" s="217">
        <v>1.095</v>
      </c>
      <c r="V159" s="217">
        <v>1.827</v>
      </c>
      <c r="W159" s="217">
        <v>3.0710000000000002</v>
      </c>
      <c r="X159" s="217">
        <v>1.075</v>
      </c>
      <c r="Y159" s="217">
        <v>1.855</v>
      </c>
      <c r="Z159" s="217">
        <v>3.081</v>
      </c>
      <c r="AA159" s="217">
        <v>1.075</v>
      </c>
      <c r="AB159" s="217">
        <v>1.827</v>
      </c>
      <c r="AC159" s="217">
        <v>3.0710000000000002</v>
      </c>
      <c r="AD159" s="217">
        <v>8.19</v>
      </c>
      <c r="AE159" s="217">
        <v>8.1210000000000004</v>
      </c>
      <c r="AF159" s="217">
        <v>7.9829999999999997</v>
      </c>
      <c r="AG159" s="217">
        <v>7.9829999999999997</v>
      </c>
      <c r="AH159" s="220">
        <v>20.04</v>
      </c>
      <c r="AI159" s="213">
        <v>600</v>
      </c>
    </row>
    <row r="160" spans="1:35" s="210" customFormat="1" ht="12.5" customHeight="1" x14ac:dyDescent="0.35">
      <c r="A160" s="207">
        <v>184</v>
      </c>
      <c r="B160" s="207" t="s">
        <v>332</v>
      </c>
      <c r="C160" s="119" t="s">
        <v>341</v>
      </c>
      <c r="D160" s="208">
        <v>38868</v>
      </c>
      <c r="E160" s="209" t="s">
        <v>59</v>
      </c>
      <c r="F160" s="210" t="s">
        <v>33</v>
      </c>
      <c r="G160" s="211">
        <v>184.5</v>
      </c>
      <c r="H160" s="211">
        <v>68.5</v>
      </c>
      <c r="I160" s="210">
        <v>247</v>
      </c>
      <c r="J160" s="210">
        <v>309</v>
      </c>
      <c r="K160" s="210">
        <v>328</v>
      </c>
      <c r="L160" s="210">
        <v>318</v>
      </c>
      <c r="M160" s="210">
        <v>62</v>
      </c>
      <c r="N160" s="210">
        <v>81</v>
      </c>
      <c r="O160" s="210">
        <v>71</v>
      </c>
      <c r="P160" s="118">
        <f>tbl_data[[#This Row],[RunVJ_R]]+tbl_data[[#This Row],[RunVJ_L]]+tbl_data[[#This Row],[SVJ]]</f>
        <v>214</v>
      </c>
      <c r="Q160" s="335"/>
      <c r="R160" s="212">
        <v>1.105</v>
      </c>
      <c r="S160" s="212">
        <v>1.8120000000000001</v>
      </c>
      <c r="T160" s="212">
        <v>3.0190000000000001</v>
      </c>
      <c r="U160" s="212">
        <v>1.107</v>
      </c>
      <c r="V160" s="212">
        <v>1.819</v>
      </c>
      <c r="W160" s="212">
        <v>3.0459999999999998</v>
      </c>
      <c r="X160" s="212">
        <v>1.1000000000000001</v>
      </c>
      <c r="Y160" s="212">
        <v>1.831</v>
      </c>
      <c r="Z160" s="212">
        <v>3.0630000000000002</v>
      </c>
      <c r="AA160" s="212">
        <v>1.1000000000000001</v>
      </c>
      <c r="AB160" s="212">
        <v>1.8120000000000001</v>
      </c>
      <c r="AC160" s="212">
        <v>3.0190000000000001</v>
      </c>
      <c r="AD160" s="212">
        <v>8.3970000000000002</v>
      </c>
      <c r="AE160" s="212">
        <v>8.7219999999999995</v>
      </c>
      <c r="AF160" s="212">
        <v>8.7439999999999998</v>
      </c>
      <c r="AG160" s="212">
        <v>8.3970000000000002</v>
      </c>
      <c r="AH160" s="211">
        <v>20.03</v>
      </c>
      <c r="AI160" s="213">
        <v>560</v>
      </c>
    </row>
    <row r="161" spans="1:35" s="210" customFormat="1" ht="12.5" customHeight="1" x14ac:dyDescent="0.35">
      <c r="A161" s="207">
        <v>77</v>
      </c>
      <c r="B161" s="207" t="s">
        <v>226</v>
      </c>
      <c r="C161" s="119" t="s">
        <v>227</v>
      </c>
      <c r="D161" s="208">
        <v>38373</v>
      </c>
      <c r="E161" s="209" t="s">
        <v>41</v>
      </c>
      <c r="F161" s="210" t="s">
        <v>33</v>
      </c>
      <c r="G161" s="211">
        <v>186.1</v>
      </c>
      <c r="H161" s="211">
        <v>85.1</v>
      </c>
      <c r="I161" s="210">
        <v>241</v>
      </c>
      <c r="J161" s="210">
        <v>305</v>
      </c>
      <c r="K161" s="210">
        <v>320</v>
      </c>
      <c r="L161" s="210">
        <v>312</v>
      </c>
      <c r="M161" s="210">
        <v>64</v>
      </c>
      <c r="N161" s="210">
        <v>79</v>
      </c>
      <c r="O161" s="210">
        <v>71</v>
      </c>
      <c r="P161" s="118">
        <f>tbl_data[[#This Row],[RunVJ_R]]+tbl_data[[#This Row],[RunVJ_L]]+tbl_data[[#This Row],[SVJ]]</f>
        <v>214</v>
      </c>
      <c r="Q161" s="335"/>
      <c r="R161" s="212">
        <v>1.1579999999999999</v>
      </c>
      <c r="S161" s="212">
        <v>1.8580000000000001</v>
      </c>
      <c r="T161" s="212">
        <v>3.06</v>
      </c>
      <c r="U161" s="212">
        <v>1.159</v>
      </c>
      <c r="V161" s="212">
        <v>1.8460000000000001</v>
      </c>
      <c r="W161" s="212">
        <v>3.0529999999999999</v>
      </c>
      <c r="X161" s="212">
        <v>1.1779999999999999</v>
      </c>
      <c r="Y161" s="212">
        <v>1.871</v>
      </c>
      <c r="Z161" s="212">
        <v>3.089</v>
      </c>
      <c r="AA161" s="212">
        <v>1.1579999999999999</v>
      </c>
      <c r="AB161" s="212">
        <v>1.8460000000000001</v>
      </c>
      <c r="AC161" s="212">
        <v>3.0529999999999999</v>
      </c>
      <c r="AD161" s="212">
        <v>8.68</v>
      </c>
      <c r="AE161" s="212">
        <v>8.7010000000000005</v>
      </c>
      <c r="AF161" s="212">
        <v>8.673</v>
      </c>
      <c r="AG161" s="212">
        <v>8.673</v>
      </c>
      <c r="AH161" s="211">
        <v>21.02</v>
      </c>
      <c r="AI161" s="213">
        <v>840</v>
      </c>
    </row>
    <row r="162" spans="1:35" s="210" customFormat="1" ht="12.5" customHeight="1" x14ac:dyDescent="0.35">
      <c r="A162" s="207">
        <v>363</v>
      </c>
      <c r="B162" s="207" t="s">
        <v>208</v>
      </c>
      <c r="C162" s="119" t="s">
        <v>520</v>
      </c>
      <c r="D162" s="208">
        <v>38747</v>
      </c>
      <c r="E162" s="209" t="s">
        <v>48</v>
      </c>
      <c r="F162" s="210" t="s">
        <v>33</v>
      </c>
      <c r="G162" s="211">
        <v>181.4</v>
      </c>
      <c r="H162" s="211">
        <v>88.1</v>
      </c>
      <c r="I162" s="210">
        <v>236</v>
      </c>
      <c r="J162" s="210">
        <v>303</v>
      </c>
      <c r="K162" s="210">
        <v>313</v>
      </c>
      <c r="L162" s="210">
        <v>306</v>
      </c>
      <c r="M162" s="210">
        <v>67</v>
      </c>
      <c r="N162" s="210">
        <v>77</v>
      </c>
      <c r="O162" s="210">
        <v>70</v>
      </c>
      <c r="P162" s="118">
        <f>tbl_data[[#This Row],[RunVJ_R]]+tbl_data[[#This Row],[RunVJ_L]]+tbl_data[[#This Row],[SVJ]]</f>
        <v>214</v>
      </c>
      <c r="Q162" s="335"/>
      <c r="R162" s="212">
        <v>1.0640000000000001</v>
      </c>
      <c r="S162" s="212">
        <v>1.754</v>
      </c>
      <c r="T162" s="212">
        <v>2.9350000000000001</v>
      </c>
      <c r="U162" s="212">
        <v>1.083</v>
      </c>
      <c r="V162" s="212">
        <v>1.77</v>
      </c>
      <c r="W162" s="212">
        <v>2.9449999999999998</v>
      </c>
      <c r="X162" s="212">
        <v>1.0669999999999999</v>
      </c>
      <c r="Y162" s="212">
        <v>1.758</v>
      </c>
      <c r="Z162" s="212">
        <v>2.944</v>
      </c>
      <c r="AA162" s="212">
        <v>1.0640000000000001</v>
      </c>
      <c r="AB162" s="212">
        <v>1.754</v>
      </c>
      <c r="AC162" s="212">
        <v>2.9350000000000001</v>
      </c>
      <c r="AD162" s="212">
        <v>8.7739999999999991</v>
      </c>
      <c r="AE162" s="212">
        <v>8.6989999999999998</v>
      </c>
      <c r="AF162" s="212">
        <v>9.0039999999999996</v>
      </c>
      <c r="AG162" s="212">
        <v>8.6989999999999998</v>
      </c>
      <c r="AH162" s="211">
        <v>20.02</v>
      </c>
      <c r="AI162" s="213">
        <v>520</v>
      </c>
    </row>
    <row r="163" spans="1:35" s="210" customFormat="1" ht="12.5" customHeight="1" x14ac:dyDescent="0.35">
      <c r="A163" s="207">
        <v>34</v>
      </c>
      <c r="B163" s="207" t="s">
        <v>181</v>
      </c>
      <c r="C163" s="119" t="s">
        <v>182</v>
      </c>
      <c r="D163" s="208">
        <v>38846</v>
      </c>
      <c r="E163" s="209" t="s">
        <v>52</v>
      </c>
      <c r="F163" s="210" t="s">
        <v>28</v>
      </c>
      <c r="G163" s="211">
        <v>187.7</v>
      </c>
      <c r="H163" s="211">
        <v>73.099999999999994</v>
      </c>
      <c r="I163" s="210">
        <v>254</v>
      </c>
      <c r="J163" s="210">
        <v>320</v>
      </c>
      <c r="K163" s="210">
        <v>334</v>
      </c>
      <c r="L163" s="210">
        <v>322</v>
      </c>
      <c r="M163" s="210">
        <v>66</v>
      </c>
      <c r="N163" s="210">
        <v>80</v>
      </c>
      <c r="O163" s="210">
        <v>68</v>
      </c>
      <c r="P163" s="118">
        <f>tbl_data[[#This Row],[RunVJ_R]]+tbl_data[[#This Row],[RunVJ_L]]+tbl_data[[#This Row],[SVJ]]</f>
        <v>214</v>
      </c>
      <c r="Q163" s="335"/>
      <c r="R163" s="212">
        <v>1.0529999999999999</v>
      </c>
      <c r="S163" s="212">
        <v>1.7989999999999999</v>
      </c>
      <c r="T163" s="212">
        <v>3.0590000000000002</v>
      </c>
      <c r="U163" s="212"/>
      <c r="V163" s="212"/>
      <c r="W163" s="212"/>
      <c r="X163" s="212"/>
      <c r="Y163" s="212"/>
      <c r="Z163" s="212"/>
      <c r="AA163" s="212">
        <v>1.0529999999999999</v>
      </c>
      <c r="AB163" s="212">
        <v>1.7989999999999999</v>
      </c>
      <c r="AC163" s="212">
        <v>3.0590000000000002</v>
      </c>
      <c r="AD163" s="212">
        <v>8.7409999999999997</v>
      </c>
      <c r="AE163" s="212">
        <v>8.4329999999999998</v>
      </c>
      <c r="AF163" s="212">
        <v>8.5519999999999996</v>
      </c>
      <c r="AG163" s="212">
        <v>8.4329999999999998</v>
      </c>
      <c r="AH163" s="211">
        <v>20.05</v>
      </c>
      <c r="AI163" s="213">
        <v>640</v>
      </c>
    </row>
    <row r="164" spans="1:35" s="210" customFormat="1" ht="12.5" customHeight="1" x14ac:dyDescent="0.35">
      <c r="A164" s="225">
        <v>472</v>
      </c>
      <c r="B164" s="225" t="s">
        <v>608</v>
      </c>
      <c r="C164" s="226" t="s">
        <v>126</v>
      </c>
      <c r="D164" s="120">
        <v>38745</v>
      </c>
      <c r="E164" s="209" t="s">
        <v>51</v>
      </c>
      <c r="F164" s="227" t="s">
        <v>60</v>
      </c>
      <c r="G164" s="211">
        <v>180.6</v>
      </c>
      <c r="H164" s="228">
        <v>68</v>
      </c>
      <c r="I164" s="227">
        <v>234</v>
      </c>
      <c r="J164" s="227">
        <v>294</v>
      </c>
      <c r="K164" s="210">
        <v>305</v>
      </c>
      <c r="L164" s="227">
        <v>316</v>
      </c>
      <c r="M164" s="227">
        <v>60</v>
      </c>
      <c r="N164" s="210">
        <v>71</v>
      </c>
      <c r="O164" s="210">
        <v>82</v>
      </c>
      <c r="P164" s="118">
        <f>tbl_data[[#This Row],[RunVJ_R]]+tbl_data[[#This Row],[RunVJ_L]]+tbl_data[[#This Row],[SVJ]]</f>
        <v>213</v>
      </c>
      <c r="Q164" s="335"/>
      <c r="R164" s="229">
        <v>1.264</v>
      </c>
      <c r="S164" s="229">
        <v>1.974</v>
      </c>
      <c r="T164" s="229">
        <v>3.19</v>
      </c>
      <c r="U164" s="229">
        <v>1.204</v>
      </c>
      <c r="V164" s="229">
        <v>1.913</v>
      </c>
      <c r="W164" s="229">
        <v>3.1160000000000001</v>
      </c>
      <c r="X164" s="229">
        <v>1.163</v>
      </c>
      <c r="Y164" s="229">
        <v>1.8740000000000001</v>
      </c>
      <c r="Z164" s="229">
        <v>3.06</v>
      </c>
      <c r="AA164" s="229">
        <v>1.163</v>
      </c>
      <c r="AB164" s="229">
        <v>1.8740000000000001</v>
      </c>
      <c r="AC164" s="229">
        <v>3.06</v>
      </c>
      <c r="AD164" s="229">
        <v>8.6880000000000006</v>
      </c>
      <c r="AE164" s="229">
        <v>8.6340000000000003</v>
      </c>
      <c r="AF164" s="229">
        <v>8.8800000000000008</v>
      </c>
      <c r="AG164" s="229">
        <v>8.6340000000000003</v>
      </c>
      <c r="AH164" s="228">
        <v>21.04</v>
      </c>
      <c r="AI164" s="213">
        <v>920</v>
      </c>
    </row>
    <row r="165" spans="1:35" s="210" customFormat="1" ht="12.5" customHeight="1" x14ac:dyDescent="0.35">
      <c r="A165" s="207">
        <v>402</v>
      </c>
      <c r="B165" s="207" t="s">
        <v>239</v>
      </c>
      <c r="C165" s="119" t="s">
        <v>193</v>
      </c>
      <c r="D165" s="208">
        <v>38466</v>
      </c>
      <c r="E165" s="209" t="s">
        <v>50</v>
      </c>
      <c r="F165" s="210" t="s">
        <v>61</v>
      </c>
      <c r="G165" s="211">
        <v>179.4</v>
      </c>
      <c r="H165" s="211">
        <v>78.7</v>
      </c>
      <c r="I165" s="210">
        <v>232</v>
      </c>
      <c r="J165" s="210">
        <v>298</v>
      </c>
      <c r="K165" s="210">
        <v>302</v>
      </c>
      <c r="L165" s="210">
        <v>309</v>
      </c>
      <c r="M165" s="210">
        <v>66</v>
      </c>
      <c r="N165" s="210">
        <v>70</v>
      </c>
      <c r="O165" s="210">
        <v>77</v>
      </c>
      <c r="P165" s="118">
        <f>tbl_data[[#This Row],[RunVJ_R]]+tbl_data[[#This Row],[RunVJ_L]]+tbl_data[[#This Row],[SVJ]]</f>
        <v>213</v>
      </c>
      <c r="Q165" s="335"/>
      <c r="R165" s="212">
        <v>1.212</v>
      </c>
      <c r="S165" s="212">
        <v>1.927</v>
      </c>
      <c r="T165" s="212">
        <v>3.202</v>
      </c>
      <c r="U165" s="212">
        <v>1.232</v>
      </c>
      <c r="V165" s="212">
        <v>1.948</v>
      </c>
      <c r="W165" s="212">
        <v>3.23</v>
      </c>
      <c r="X165" s="212">
        <v>1.2070000000000001</v>
      </c>
      <c r="Y165" s="212">
        <v>1.907</v>
      </c>
      <c r="Z165" s="212">
        <v>3.1890000000000001</v>
      </c>
      <c r="AA165" s="212">
        <v>1.2070000000000001</v>
      </c>
      <c r="AB165" s="212">
        <v>1.907</v>
      </c>
      <c r="AC165" s="212">
        <v>3.1890000000000001</v>
      </c>
      <c r="AD165" s="212">
        <v>8.7360000000000007</v>
      </c>
      <c r="AE165" s="212">
        <v>9.3610000000000007</v>
      </c>
      <c r="AF165" s="212">
        <v>8.8810000000000002</v>
      </c>
      <c r="AG165" s="212">
        <v>8.7360000000000007</v>
      </c>
      <c r="AH165" s="211">
        <v>20.03</v>
      </c>
      <c r="AI165" s="213">
        <v>560</v>
      </c>
    </row>
    <row r="166" spans="1:35" s="210" customFormat="1" ht="12.5" customHeight="1" x14ac:dyDescent="0.35">
      <c r="A166" s="207">
        <v>275</v>
      </c>
      <c r="B166" s="207" t="s">
        <v>246</v>
      </c>
      <c r="C166" s="119" t="s">
        <v>432</v>
      </c>
      <c r="D166" s="208">
        <v>38770</v>
      </c>
      <c r="E166" s="209" t="s">
        <v>46</v>
      </c>
      <c r="F166" s="210" t="s">
        <v>60</v>
      </c>
      <c r="G166" s="211">
        <v>180.1</v>
      </c>
      <c r="H166" s="211">
        <v>71.099999999999994</v>
      </c>
      <c r="I166" s="210">
        <v>231</v>
      </c>
      <c r="J166" s="210">
        <v>293</v>
      </c>
      <c r="K166" s="210">
        <v>308</v>
      </c>
      <c r="L166" s="210">
        <v>305</v>
      </c>
      <c r="M166" s="210">
        <v>62</v>
      </c>
      <c r="N166" s="210">
        <v>77</v>
      </c>
      <c r="O166" s="210">
        <v>74</v>
      </c>
      <c r="P166" s="118">
        <f>tbl_data[[#This Row],[RunVJ_R]]+tbl_data[[#This Row],[RunVJ_L]]+tbl_data[[#This Row],[SVJ]]</f>
        <v>213</v>
      </c>
      <c r="Q166" s="335"/>
      <c r="R166" s="212">
        <v>1.1040000000000001</v>
      </c>
      <c r="S166" s="212">
        <v>1.8109999999999999</v>
      </c>
      <c r="T166" s="212">
        <v>3.0249999999999999</v>
      </c>
      <c r="U166" s="212">
        <v>1.1599999999999999</v>
      </c>
      <c r="V166" s="212">
        <v>1.8640000000000001</v>
      </c>
      <c r="W166" s="212">
        <v>3.08</v>
      </c>
      <c r="X166" s="212">
        <v>1.9610000000000001</v>
      </c>
      <c r="Y166" s="212">
        <v>2.6640000000000001</v>
      </c>
      <c r="Z166" s="212">
        <v>3.8740000000000001</v>
      </c>
      <c r="AA166" s="212">
        <v>1.1040000000000001</v>
      </c>
      <c r="AB166" s="212">
        <v>1.8109999999999999</v>
      </c>
      <c r="AC166" s="212">
        <v>3.0249999999999999</v>
      </c>
      <c r="AD166" s="212">
        <v>8.3580000000000005</v>
      </c>
      <c r="AE166" s="212">
        <v>8.5500000000000007</v>
      </c>
      <c r="AF166" s="212">
        <v>8.3989999999999991</v>
      </c>
      <c r="AG166" s="212">
        <v>8.3580000000000005</v>
      </c>
      <c r="AH166" s="211">
        <v>20.059999999999999</v>
      </c>
      <c r="AI166" s="213">
        <v>680</v>
      </c>
    </row>
    <row r="167" spans="1:35" s="210" customFormat="1" ht="12.5" customHeight="1" x14ac:dyDescent="0.35">
      <c r="A167" s="118">
        <v>584</v>
      </c>
      <c r="B167" s="118" t="s">
        <v>94</v>
      </c>
      <c r="C167" s="119" t="s">
        <v>117</v>
      </c>
      <c r="D167" s="120">
        <v>38523</v>
      </c>
      <c r="E167" s="120" t="s">
        <v>39</v>
      </c>
      <c r="F167" s="118" t="s">
        <v>29</v>
      </c>
      <c r="G167" s="211">
        <v>183.3</v>
      </c>
      <c r="H167" s="220">
        <v>74.5</v>
      </c>
      <c r="I167" s="118">
        <v>240</v>
      </c>
      <c r="J167" s="118">
        <v>302</v>
      </c>
      <c r="K167" s="210">
        <v>318</v>
      </c>
      <c r="L167" s="118">
        <v>313</v>
      </c>
      <c r="M167" s="118">
        <v>62</v>
      </c>
      <c r="N167" s="210">
        <v>78</v>
      </c>
      <c r="O167" s="210">
        <v>73</v>
      </c>
      <c r="P167" s="118">
        <f>tbl_data[[#This Row],[RunVJ_R]]+tbl_data[[#This Row],[RunVJ_L]]+tbl_data[[#This Row],[SVJ]]</f>
        <v>213</v>
      </c>
      <c r="Q167" s="335"/>
      <c r="R167" s="217">
        <v>1.204</v>
      </c>
      <c r="S167" s="217">
        <v>1.9079999999999999</v>
      </c>
      <c r="T167" s="217">
        <v>3.1280000000000001</v>
      </c>
      <c r="U167" s="217">
        <v>1.206</v>
      </c>
      <c r="V167" s="217">
        <v>1.8979999999999999</v>
      </c>
      <c r="W167" s="217">
        <v>3.11</v>
      </c>
      <c r="X167" s="217">
        <v>1.1930000000000001</v>
      </c>
      <c r="Y167" s="217">
        <v>1.893</v>
      </c>
      <c r="Z167" s="217">
        <v>3.0990000000000002</v>
      </c>
      <c r="AA167" s="217">
        <v>1.1930000000000001</v>
      </c>
      <c r="AB167" s="217">
        <v>1.893</v>
      </c>
      <c r="AC167" s="217">
        <v>3.0990000000000002</v>
      </c>
      <c r="AD167" s="217">
        <v>8.8870000000000005</v>
      </c>
      <c r="AE167" s="217">
        <v>8.6479999999999997</v>
      </c>
      <c r="AF167" s="217">
        <v>8.4190000000000005</v>
      </c>
      <c r="AG167" s="217">
        <v>8.4190000000000005</v>
      </c>
      <c r="AH167" s="220">
        <v>21.03</v>
      </c>
      <c r="AI167" s="213">
        <v>880</v>
      </c>
    </row>
    <row r="168" spans="1:35" s="210" customFormat="1" ht="12.5" customHeight="1" x14ac:dyDescent="0.35">
      <c r="A168" s="207">
        <v>404</v>
      </c>
      <c r="B168" s="207" t="s">
        <v>547</v>
      </c>
      <c r="C168" s="119" t="s">
        <v>548</v>
      </c>
      <c r="D168" s="208">
        <v>38898</v>
      </c>
      <c r="E168" s="209" t="s">
        <v>50</v>
      </c>
      <c r="F168" s="210" t="s">
        <v>60</v>
      </c>
      <c r="G168" s="211">
        <v>176.2</v>
      </c>
      <c r="H168" s="211">
        <v>67.400000000000006</v>
      </c>
      <c r="I168" s="210">
        <v>233</v>
      </c>
      <c r="J168" s="210">
        <v>294</v>
      </c>
      <c r="K168" s="210">
        <v>312</v>
      </c>
      <c r="L168" s="210">
        <v>306</v>
      </c>
      <c r="M168" s="210">
        <v>61</v>
      </c>
      <c r="N168" s="210">
        <v>79</v>
      </c>
      <c r="O168" s="210">
        <v>73</v>
      </c>
      <c r="P168" s="118">
        <f>tbl_data[[#This Row],[RunVJ_R]]+tbl_data[[#This Row],[RunVJ_L]]+tbl_data[[#This Row],[SVJ]]</f>
        <v>213</v>
      </c>
      <c r="Q168" s="335"/>
      <c r="R168" s="212">
        <v>1.2330000000000001</v>
      </c>
      <c r="S168" s="212">
        <v>1.9830000000000001</v>
      </c>
      <c r="T168" s="212">
        <v>3.2320000000000002</v>
      </c>
      <c r="U168" s="212">
        <v>1.22</v>
      </c>
      <c r="V168" s="212">
        <v>1.9750000000000001</v>
      </c>
      <c r="W168" s="212">
        <v>3.2130000000000001</v>
      </c>
      <c r="X168" s="212">
        <v>1.2210000000000001</v>
      </c>
      <c r="Y168" s="212">
        <v>1.974</v>
      </c>
      <c r="Z168" s="212">
        <v>3.2349999999999999</v>
      </c>
      <c r="AA168" s="212">
        <v>1.22</v>
      </c>
      <c r="AB168" s="212">
        <v>1.974</v>
      </c>
      <c r="AC168" s="212">
        <v>3.2130000000000001</v>
      </c>
      <c r="AD168" s="212">
        <v>8.6669999999999998</v>
      </c>
      <c r="AE168" s="212">
        <v>8.641</v>
      </c>
      <c r="AF168" s="212"/>
      <c r="AG168" s="212">
        <v>8.641</v>
      </c>
      <c r="AH168" s="211">
        <v>20.059999999999999</v>
      </c>
      <c r="AI168" s="213">
        <v>680</v>
      </c>
    </row>
    <row r="169" spans="1:35" s="210" customFormat="1" ht="12.5" customHeight="1" x14ac:dyDescent="0.35">
      <c r="A169" s="118">
        <v>235</v>
      </c>
      <c r="B169" s="214" t="s">
        <v>270</v>
      </c>
      <c r="C169" s="119" t="s">
        <v>395</v>
      </c>
      <c r="D169" s="219">
        <v>38724</v>
      </c>
      <c r="E169" s="215" t="s">
        <v>36</v>
      </c>
      <c r="F169" s="118" t="s">
        <v>33</v>
      </c>
      <c r="G169" s="211">
        <v>188.1</v>
      </c>
      <c r="H169" s="220">
        <v>73.2</v>
      </c>
      <c r="I169" s="118">
        <v>248</v>
      </c>
      <c r="J169" s="118">
        <v>309</v>
      </c>
      <c r="K169" s="210">
        <v>328</v>
      </c>
      <c r="L169" s="118">
        <v>320</v>
      </c>
      <c r="M169" s="118">
        <v>61</v>
      </c>
      <c r="N169" s="210">
        <v>80</v>
      </c>
      <c r="O169" s="210">
        <v>72</v>
      </c>
      <c r="P169" s="118">
        <f>tbl_data[[#This Row],[RunVJ_R]]+tbl_data[[#This Row],[RunVJ_L]]+tbl_data[[#This Row],[SVJ]]</f>
        <v>213</v>
      </c>
      <c r="Q169" s="335"/>
      <c r="R169" s="217">
        <v>2.0379999999999998</v>
      </c>
      <c r="S169" s="217">
        <v>2.734</v>
      </c>
      <c r="T169" s="217">
        <v>3.992</v>
      </c>
      <c r="U169" s="217">
        <v>1.151</v>
      </c>
      <c r="V169" s="217">
        <v>1.851</v>
      </c>
      <c r="W169" s="217">
        <v>3.085</v>
      </c>
      <c r="X169" s="217">
        <v>1.1200000000000001</v>
      </c>
      <c r="Y169" s="217">
        <v>1.8180000000000001</v>
      </c>
      <c r="Z169" s="217">
        <v>3.0649999999999999</v>
      </c>
      <c r="AA169" s="217">
        <v>1.1200000000000001</v>
      </c>
      <c r="AB169" s="217">
        <v>1.8180000000000001</v>
      </c>
      <c r="AC169" s="217">
        <v>3.0649999999999999</v>
      </c>
      <c r="AD169" s="217">
        <v>8.6910000000000007</v>
      </c>
      <c r="AE169" s="217">
        <v>8.5410000000000004</v>
      </c>
      <c r="AF169" s="217">
        <v>8.548</v>
      </c>
      <c r="AG169" s="217">
        <v>8.5410000000000004</v>
      </c>
      <c r="AH169" s="220">
        <v>21.02</v>
      </c>
      <c r="AI169" s="213">
        <v>840</v>
      </c>
    </row>
    <row r="170" spans="1:35" s="210" customFormat="1" ht="12.5" customHeight="1" x14ac:dyDescent="0.35">
      <c r="A170" s="207">
        <v>325</v>
      </c>
      <c r="B170" s="207" t="s">
        <v>177</v>
      </c>
      <c r="C170" s="119" t="s">
        <v>486</v>
      </c>
      <c r="D170" s="208">
        <v>38913</v>
      </c>
      <c r="E170" s="209" t="s">
        <v>38</v>
      </c>
      <c r="F170" s="210" t="s">
        <v>28</v>
      </c>
      <c r="G170" s="211">
        <v>187.7</v>
      </c>
      <c r="H170" s="211">
        <v>85.4</v>
      </c>
      <c r="I170" s="210">
        <v>248</v>
      </c>
      <c r="J170" s="210">
        <v>313</v>
      </c>
      <c r="K170" s="210">
        <v>324</v>
      </c>
      <c r="L170" s="210">
        <v>320</v>
      </c>
      <c r="M170" s="210">
        <v>65</v>
      </c>
      <c r="N170" s="210">
        <v>76</v>
      </c>
      <c r="O170" s="210">
        <v>72</v>
      </c>
      <c r="P170" s="118">
        <f>tbl_data[[#This Row],[RunVJ_R]]+tbl_data[[#This Row],[RunVJ_L]]+tbl_data[[#This Row],[SVJ]]</f>
        <v>213</v>
      </c>
      <c r="Q170" s="335"/>
      <c r="R170" s="212">
        <v>1.085</v>
      </c>
      <c r="S170" s="212">
        <v>1.796</v>
      </c>
      <c r="T170" s="212">
        <v>3.0739999999999998</v>
      </c>
      <c r="U170" s="212">
        <v>1.0609999999999999</v>
      </c>
      <c r="V170" s="212">
        <v>1.784</v>
      </c>
      <c r="W170" s="212">
        <v>3.0379999999999998</v>
      </c>
      <c r="X170" s="212">
        <v>1.0840000000000001</v>
      </c>
      <c r="Y170" s="212">
        <v>1.8089999999999999</v>
      </c>
      <c r="Z170" s="212">
        <v>3.0640000000000001</v>
      </c>
      <c r="AA170" s="212">
        <v>1.0609999999999999</v>
      </c>
      <c r="AB170" s="212">
        <v>1.784</v>
      </c>
      <c r="AC170" s="212">
        <v>3.0379999999999998</v>
      </c>
      <c r="AD170" s="212">
        <v>8.5519999999999996</v>
      </c>
      <c r="AE170" s="212">
        <v>8.532</v>
      </c>
      <c r="AF170" s="212">
        <v>8.6229999999999993</v>
      </c>
      <c r="AG170" s="212">
        <v>8.532</v>
      </c>
      <c r="AH170" s="211">
        <v>20.079999999999998</v>
      </c>
      <c r="AI170" s="213">
        <v>760</v>
      </c>
    </row>
    <row r="171" spans="1:35" s="210" customFormat="1" ht="12.5" customHeight="1" x14ac:dyDescent="0.25">
      <c r="A171" s="118">
        <v>380</v>
      </c>
      <c r="B171" s="214" t="s">
        <v>190</v>
      </c>
      <c r="C171" s="119" t="s">
        <v>540</v>
      </c>
      <c r="D171" s="215">
        <v>39008</v>
      </c>
      <c r="E171" s="216" t="s">
        <v>48</v>
      </c>
      <c r="F171" s="118" t="s">
        <v>33</v>
      </c>
      <c r="G171" s="211">
        <v>182.9</v>
      </c>
      <c r="H171" s="211">
        <v>71.400000000000006</v>
      </c>
      <c r="I171" s="118">
        <v>238</v>
      </c>
      <c r="J171" s="118">
        <v>300</v>
      </c>
      <c r="K171" s="210">
        <v>317</v>
      </c>
      <c r="L171" s="118">
        <v>310</v>
      </c>
      <c r="M171" s="118">
        <v>62</v>
      </c>
      <c r="N171" s="210">
        <v>79</v>
      </c>
      <c r="O171" s="210">
        <v>72</v>
      </c>
      <c r="P171" s="118">
        <f>tbl_data[[#This Row],[RunVJ_R]]+tbl_data[[#This Row],[RunVJ_L]]+tbl_data[[#This Row],[SVJ]]</f>
        <v>213</v>
      </c>
      <c r="Q171" s="335"/>
      <c r="R171" s="217">
        <v>1.147</v>
      </c>
      <c r="S171" s="217">
        <v>1.8320000000000001</v>
      </c>
      <c r="T171" s="217">
        <v>3.0230000000000001</v>
      </c>
      <c r="U171" s="217">
        <v>1.087</v>
      </c>
      <c r="V171" s="217">
        <v>1.778</v>
      </c>
      <c r="W171" s="217">
        <v>2.9630000000000001</v>
      </c>
      <c r="X171" s="217">
        <v>1.0580000000000001</v>
      </c>
      <c r="Y171" s="217">
        <v>1.734</v>
      </c>
      <c r="Z171" s="217">
        <v>2.9020000000000001</v>
      </c>
      <c r="AA171" s="217">
        <v>1.0580000000000001</v>
      </c>
      <c r="AB171" s="217">
        <v>1.734</v>
      </c>
      <c r="AC171" s="217">
        <v>2.9020000000000001</v>
      </c>
      <c r="AD171" s="217">
        <v>8.4090000000000007</v>
      </c>
      <c r="AE171" s="217">
        <v>8.4979999999999993</v>
      </c>
      <c r="AF171" s="217">
        <v>8.4269999999999996</v>
      </c>
      <c r="AG171" s="217">
        <v>8.4090000000000007</v>
      </c>
      <c r="AH171" s="220">
        <v>21.01</v>
      </c>
      <c r="AI171" s="213">
        <v>800</v>
      </c>
    </row>
    <row r="172" spans="1:35" s="210" customFormat="1" ht="12.5" customHeight="1" x14ac:dyDescent="0.25">
      <c r="A172" s="118">
        <v>418</v>
      </c>
      <c r="B172" s="214" t="s">
        <v>93</v>
      </c>
      <c r="C172" s="119" t="s">
        <v>565</v>
      </c>
      <c r="D172" s="215">
        <v>38868</v>
      </c>
      <c r="E172" s="216" t="s">
        <v>50</v>
      </c>
      <c r="F172" s="118" t="s">
        <v>60</v>
      </c>
      <c r="G172" s="211">
        <v>177.8</v>
      </c>
      <c r="H172" s="211">
        <v>66.900000000000006</v>
      </c>
      <c r="I172" s="118">
        <v>236</v>
      </c>
      <c r="J172" s="118">
        <v>300</v>
      </c>
      <c r="K172" s="210">
        <v>313</v>
      </c>
      <c r="L172" s="118">
        <v>308</v>
      </c>
      <c r="M172" s="118">
        <v>64</v>
      </c>
      <c r="N172" s="210">
        <v>77</v>
      </c>
      <c r="O172" s="210">
        <v>72</v>
      </c>
      <c r="P172" s="118">
        <f>tbl_data[[#This Row],[RunVJ_R]]+tbl_data[[#This Row],[RunVJ_L]]+tbl_data[[#This Row],[SVJ]]</f>
        <v>213</v>
      </c>
      <c r="Q172" s="335"/>
      <c r="R172" s="217">
        <v>1.1879999999999999</v>
      </c>
      <c r="S172" s="217">
        <v>1.897</v>
      </c>
      <c r="T172" s="217">
        <v>3.133</v>
      </c>
      <c r="U172" s="217">
        <v>1.202</v>
      </c>
      <c r="V172" s="217">
        <v>1.915</v>
      </c>
      <c r="W172" s="217">
        <v>3.1269999999999998</v>
      </c>
      <c r="X172" s="217">
        <v>1.17</v>
      </c>
      <c r="Y172" s="217">
        <v>1.877</v>
      </c>
      <c r="Z172" s="217">
        <v>3.1080000000000001</v>
      </c>
      <c r="AA172" s="217">
        <v>1.17</v>
      </c>
      <c r="AB172" s="217">
        <v>1.877</v>
      </c>
      <c r="AC172" s="217">
        <v>3.1080000000000001</v>
      </c>
      <c r="AD172" s="217">
        <v>8.3640000000000008</v>
      </c>
      <c r="AE172" s="217"/>
      <c r="AF172" s="217"/>
      <c r="AG172" s="217">
        <v>8.3640000000000008</v>
      </c>
      <c r="AH172" s="220">
        <v>21.04</v>
      </c>
      <c r="AI172" s="213">
        <v>920</v>
      </c>
    </row>
    <row r="173" spans="1:35" s="210" customFormat="1" ht="12.5" customHeight="1" x14ac:dyDescent="0.35">
      <c r="A173" s="118">
        <v>526</v>
      </c>
      <c r="B173" s="118" t="s">
        <v>656</v>
      </c>
      <c r="C173" s="295" t="s">
        <v>657</v>
      </c>
      <c r="D173" s="195">
        <v>38925</v>
      </c>
      <c r="E173" s="118" t="s">
        <v>47</v>
      </c>
      <c r="F173" s="118" t="s">
        <v>60</v>
      </c>
      <c r="G173" s="220">
        <v>176.7</v>
      </c>
      <c r="H173" s="220">
        <v>68.400000000000006</v>
      </c>
      <c r="I173" s="118">
        <v>230</v>
      </c>
      <c r="J173" s="118">
        <v>292</v>
      </c>
      <c r="K173" s="118">
        <v>309</v>
      </c>
      <c r="L173" s="118">
        <v>302</v>
      </c>
      <c r="M173" s="118">
        <v>62</v>
      </c>
      <c r="N173" s="118">
        <v>79</v>
      </c>
      <c r="O173" s="118">
        <v>72</v>
      </c>
      <c r="P173" s="118">
        <f>tbl_data[[#This Row],[RunVJ_R]]+tbl_data[[#This Row],[RunVJ_L]]+tbl_data[[#This Row],[SVJ]]</f>
        <v>213</v>
      </c>
      <c r="Q173" s="335"/>
      <c r="R173" s="118">
        <v>1.139</v>
      </c>
      <c r="S173" s="118">
        <v>1.833</v>
      </c>
      <c r="T173" s="118">
        <v>3.0169999999999999</v>
      </c>
      <c r="U173" s="118">
        <v>1.159</v>
      </c>
      <c r="V173" s="118">
        <v>1.85</v>
      </c>
      <c r="W173" s="118">
        <v>3.0329999999999999</v>
      </c>
      <c r="X173" s="118">
        <v>1.1519999999999999</v>
      </c>
      <c r="Y173" s="118">
        <v>1.835</v>
      </c>
      <c r="Z173" s="118">
        <v>3.0139999999999998</v>
      </c>
      <c r="AA173" s="118">
        <v>1.139</v>
      </c>
      <c r="AB173" s="118">
        <v>1.833</v>
      </c>
      <c r="AC173" s="118">
        <v>3.0139999999999998</v>
      </c>
      <c r="AD173" s="118">
        <v>8.4610000000000003</v>
      </c>
      <c r="AE173" s="118">
        <v>8.1969999999999992</v>
      </c>
      <c r="AF173" s="118">
        <v>8.3219999999999992</v>
      </c>
      <c r="AG173" s="118">
        <v>8.1969999999999992</v>
      </c>
      <c r="AH173" s="220">
        <v>20.059999999999999</v>
      </c>
      <c r="AI173" s="294">
        <v>680</v>
      </c>
    </row>
    <row r="174" spans="1:35" s="210" customFormat="1" ht="12.5" customHeight="1" x14ac:dyDescent="0.35">
      <c r="A174" s="207">
        <v>320</v>
      </c>
      <c r="B174" s="207" t="s">
        <v>150</v>
      </c>
      <c r="C174" s="119" t="s">
        <v>480</v>
      </c>
      <c r="D174" s="208">
        <v>38698</v>
      </c>
      <c r="E174" s="209" t="s">
        <v>38</v>
      </c>
      <c r="F174" s="210" t="s">
        <v>28</v>
      </c>
      <c r="G174" s="211">
        <v>186.8</v>
      </c>
      <c r="H174" s="211">
        <v>78.8</v>
      </c>
      <c r="I174" s="210">
        <v>247</v>
      </c>
      <c r="J174" s="210">
        <v>309</v>
      </c>
      <c r="K174" s="210">
        <v>327</v>
      </c>
      <c r="L174" s="210">
        <v>318</v>
      </c>
      <c r="M174" s="210">
        <v>62</v>
      </c>
      <c r="N174" s="210">
        <v>80</v>
      </c>
      <c r="O174" s="210">
        <v>71</v>
      </c>
      <c r="P174" s="118">
        <f>tbl_data[[#This Row],[RunVJ_R]]+tbl_data[[#This Row],[RunVJ_L]]+tbl_data[[#This Row],[SVJ]]</f>
        <v>213</v>
      </c>
      <c r="Q174" s="335"/>
      <c r="R174" s="212">
        <v>1.159</v>
      </c>
      <c r="S174" s="212">
        <v>1.89</v>
      </c>
      <c r="T174" s="212">
        <v>3.141</v>
      </c>
      <c r="U174" s="212">
        <v>1.171</v>
      </c>
      <c r="V174" s="212">
        <v>1.897</v>
      </c>
      <c r="W174" s="212">
        <v>3.15</v>
      </c>
      <c r="X174" s="212">
        <v>1.1870000000000001</v>
      </c>
      <c r="Y174" s="212">
        <v>1.91</v>
      </c>
      <c r="Z174" s="212">
        <v>3.17</v>
      </c>
      <c r="AA174" s="212">
        <v>1.159</v>
      </c>
      <c r="AB174" s="212">
        <v>1.89</v>
      </c>
      <c r="AC174" s="212">
        <v>3.141</v>
      </c>
      <c r="AD174" s="212">
        <v>8.3480000000000008</v>
      </c>
      <c r="AE174" s="212">
        <v>8.3030000000000008</v>
      </c>
      <c r="AF174" s="212"/>
      <c r="AG174" s="212">
        <v>8.3030000000000008</v>
      </c>
      <c r="AH174" s="211">
        <v>20.079999999999998</v>
      </c>
      <c r="AI174" s="213">
        <v>760</v>
      </c>
    </row>
    <row r="175" spans="1:35" s="210" customFormat="1" ht="12.5" customHeight="1" x14ac:dyDescent="0.35">
      <c r="A175" s="207">
        <v>457</v>
      </c>
      <c r="B175" s="207" t="s">
        <v>246</v>
      </c>
      <c r="C175" s="119" t="s">
        <v>594</v>
      </c>
      <c r="D175" s="208">
        <v>38975</v>
      </c>
      <c r="E175" s="209" t="s">
        <v>51</v>
      </c>
      <c r="F175" s="210" t="s">
        <v>35</v>
      </c>
      <c r="G175" s="211">
        <v>180.4</v>
      </c>
      <c r="H175" s="211">
        <v>70.099999999999994</v>
      </c>
      <c r="I175" s="210">
        <v>235</v>
      </c>
      <c r="J175" s="210">
        <v>297</v>
      </c>
      <c r="K175" s="210">
        <v>315</v>
      </c>
      <c r="L175" s="210">
        <v>306</v>
      </c>
      <c r="M175" s="210">
        <v>62</v>
      </c>
      <c r="N175" s="210">
        <v>80</v>
      </c>
      <c r="O175" s="210">
        <v>71</v>
      </c>
      <c r="P175" s="118">
        <f>tbl_data[[#This Row],[RunVJ_R]]+tbl_data[[#This Row],[RunVJ_L]]+tbl_data[[#This Row],[SVJ]]</f>
        <v>213</v>
      </c>
      <c r="Q175" s="335"/>
      <c r="R175" s="212">
        <v>1.1970000000000001</v>
      </c>
      <c r="S175" s="212">
        <v>1.9119999999999999</v>
      </c>
      <c r="T175" s="212">
        <v>3.1269999999999998</v>
      </c>
      <c r="U175" s="212">
        <v>1.147</v>
      </c>
      <c r="V175" s="212">
        <v>1.867</v>
      </c>
      <c r="W175" s="212">
        <v>3.0790000000000002</v>
      </c>
      <c r="X175" s="212"/>
      <c r="Y175" s="212"/>
      <c r="Z175" s="212"/>
      <c r="AA175" s="212">
        <v>1.147</v>
      </c>
      <c r="AB175" s="212">
        <v>1.867</v>
      </c>
      <c r="AC175" s="212">
        <v>3.0790000000000002</v>
      </c>
      <c r="AD175" s="212">
        <v>8.2270000000000003</v>
      </c>
      <c r="AE175" s="212">
        <v>8.08</v>
      </c>
      <c r="AF175" s="212">
        <v>8.14</v>
      </c>
      <c r="AG175" s="212">
        <v>8.08</v>
      </c>
      <c r="AH175" s="211">
        <v>21.03</v>
      </c>
      <c r="AI175" s="213">
        <v>880</v>
      </c>
    </row>
    <row r="176" spans="1:35" s="210" customFormat="1" ht="12.5" customHeight="1" x14ac:dyDescent="0.35">
      <c r="A176" s="316">
        <v>611</v>
      </c>
      <c r="B176" s="316" t="s">
        <v>556</v>
      </c>
      <c r="C176" s="317" t="s">
        <v>699</v>
      </c>
      <c r="D176" s="120">
        <v>38652</v>
      </c>
      <c r="E176" s="120" t="s">
        <v>76</v>
      </c>
      <c r="F176" s="316" t="s">
        <v>40</v>
      </c>
      <c r="G176" s="211">
        <v>199.2</v>
      </c>
      <c r="H176" s="318">
        <v>87</v>
      </c>
      <c r="I176" s="316">
        <v>259</v>
      </c>
      <c r="J176" s="316">
        <v>320</v>
      </c>
      <c r="K176" s="316">
        <v>341</v>
      </c>
      <c r="L176" s="210">
        <v>329</v>
      </c>
      <c r="M176" s="316">
        <v>61</v>
      </c>
      <c r="N176" s="210">
        <v>82</v>
      </c>
      <c r="O176" s="210">
        <v>70</v>
      </c>
      <c r="P176" s="118">
        <f>tbl_data[[#This Row],[RunVJ_R]]+tbl_data[[#This Row],[RunVJ_L]]+tbl_data[[#This Row],[SVJ]]</f>
        <v>213</v>
      </c>
      <c r="Q176" s="335"/>
      <c r="R176" s="319">
        <v>1.1679999999999999</v>
      </c>
      <c r="S176" s="319">
        <v>1.93</v>
      </c>
      <c r="T176" s="319">
        <v>3.2309999999999999</v>
      </c>
      <c r="U176" s="319">
        <v>1.1830000000000001</v>
      </c>
      <c r="V176" s="319">
        <v>1.948</v>
      </c>
      <c r="W176" s="319">
        <v>3.2549999999999999</v>
      </c>
      <c r="X176" s="319">
        <v>1.1859999999999999</v>
      </c>
      <c r="Y176" s="319">
        <v>1.9490000000000001</v>
      </c>
      <c r="Z176" s="319">
        <v>3.2570000000000001</v>
      </c>
      <c r="AA176" s="319">
        <v>1.1679999999999999</v>
      </c>
      <c r="AB176" s="319">
        <v>1.93</v>
      </c>
      <c r="AC176" s="319">
        <v>3.2309999999999999</v>
      </c>
      <c r="AD176" s="319">
        <v>9.48</v>
      </c>
      <c r="AE176" s="319">
        <v>9.5250000000000004</v>
      </c>
      <c r="AF176" s="319">
        <v>9.0429999999999993</v>
      </c>
      <c r="AG176" s="319">
        <v>9.0429999999999993</v>
      </c>
      <c r="AH176" s="318">
        <v>19.010000000000002</v>
      </c>
      <c r="AI176" s="213">
        <v>320</v>
      </c>
    </row>
    <row r="177" spans="1:35" s="210" customFormat="1" ht="12.5" customHeight="1" x14ac:dyDescent="0.35">
      <c r="A177" s="207">
        <v>233</v>
      </c>
      <c r="B177" s="207" t="s">
        <v>391</v>
      </c>
      <c r="C177" s="119" t="s">
        <v>392</v>
      </c>
      <c r="D177" s="218">
        <v>38368</v>
      </c>
      <c r="E177" s="218" t="s">
        <v>36</v>
      </c>
      <c r="F177" s="210" t="s">
        <v>28</v>
      </c>
      <c r="G177" s="211">
        <v>189.6</v>
      </c>
      <c r="H177" s="211">
        <v>91.3</v>
      </c>
      <c r="I177" s="210">
        <v>254</v>
      </c>
      <c r="J177" s="210">
        <v>319</v>
      </c>
      <c r="K177" s="210">
        <v>332</v>
      </c>
      <c r="L177" s="210">
        <v>324</v>
      </c>
      <c r="M177" s="210">
        <v>65</v>
      </c>
      <c r="N177" s="210">
        <v>78</v>
      </c>
      <c r="O177" s="210">
        <v>70</v>
      </c>
      <c r="P177" s="118">
        <f>tbl_data[[#This Row],[RunVJ_R]]+tbl_data[[#This Row],[RunVJ_L]]+tbl_data[[#This Row],[SVJ]]</f>
        <v>213</v>
      </c>
      <c r="Q177" s="335"/>
      <c r="R177" s="212">
        <v>1.1259999999999999</v>
      </c>
      <c r="S177" s="212">
        <v>1.871</v>
      </c>
      <c r="T177" s="212">
        <v>3.1890000000000001</v>
      </c>
      <c r="U177" s="212"/>
      <c r="V177" s="212"/>
      <c r="W177" s="212"/>
      <c r="X177" s="212"/>
      <c r="Y177" s="212"/>
      <c r="Z177" s="212"/>
      <c r="AA177" s="212">
        <v>1.1259999999999999</v>
      </c>
      <c r="AB177" s="212">
        <v>1.871</v>
      </c>
      <c r="AC177" s="212">
        <v>3.1890000000000001</v>
      </c>
      <c r="AD177" s="212">
        <v>8.7870000000000008</v>
      </c>
      <c r="AE177" s="212"/>
      <c r="AF177" s="212"/>
      <c r="AG177" s="212">
        <v>8.7870000000000008</v>
      </c>
      <c r="AH177" s="211">
        <v>20.04</v>
      </c>
      <c r="AI177" s="213">
        <v>600</v>
      </c>
    </row>
    <row r="178" spans="1:35" s="210" customFormat="1" ht="12.5" customHeight="1" x14ac:dyDescent="0.35">
      <c r="A178" s="207">
        <v>5</v>
      </c>
      <c r="B178" s="207" t="s">
        <v>131</v>
      </c>
      <c r="C178" s="119" t="s">
        <v>132</v>
      </c>
      <c r="D178" s="208">
        <v>38094</v>
      </c>
      <c r="E178" s="209" t="s">
        <v>52</v>
      </c>
      <c r="F178" s="210" t="s">
        <v>34</v>
      </c>
      <c r="G178" s="211">
        <v>196.9</v>
      </c>
      <c r="H178" s="211">
        <v>90.6</v>
      </c>
      <c r="I178" s="210">
        <v>254</v>
      </c>
      <c r="J178" s="210">
        <v>322</v>
      </c>
      <c r="K178" s="210">
        <v>330</v>
      </c>
      <c r="L178" s="210">
        <v>323</v>
      </c>
      <c r="M178" s="210">
        <v>68</v>
      </c>
      <c r="N178" s="210">
        <v>76</v>
      </c>
      <c r="O178" s="210">
        <v>69</v>
      </c>
      <c r="P178" s="118">
        <f>tbl_data[[#This Row],[RunVJ_R]]+tbl_data[[#This Row],[RunVJ_L]]+tbl_data[[#This Row],[SVJ]]</f>
        <v>213</v>
      </c>
      <c r="Q178" s="335"/>
      <c r="R178" s="212">
        <v>1.1200000000000001</v>
      </c>
      <c r="S178" s="212">
        <v>1.8440000000000001</v>
      </c>
      <c r="T178" s="212">
        <v>3.077</v>
      </c>
      <c r="U178" s="212">
        <v>1.139</v>
      </c>
      <c r="V178" s="212">
        <v>1.857</v>
      </c>
      <c r="W178" s="212">
        <v>3.0870000000000002</v>
      </c>
      <c r="X178" s="212">
        <v>1.1200000000000001</v>
      </c>
      <c r="Y178" s="212">
        <v>1.8169999999999999</v>
      </c>
      <c r="Z178" s="212">
        <v>3.0790000000000002</v>
      </c>
      <c r="AA178" s="212">
        <v>1.1200000000000001</v>
      </c>
      <c r="AB178" s="212">
        <v>1.8169999999999999</v>
      </c>
      <c r="AC178" s="212">
        <v>3.077</v>
      </c>
      <c r="AD178" s="212">
        <v>8.6</v>
      </c>
      <c r="AE178" s="212">
        <v>8.4779999999999998</v>
      </c>
      <c r="AF178" s="212">
        <v>8.4849999999999994</v>
      </c>
      <c r="AG178" s="212">
        <v>8.4779999999999998</v>
      </c>
      <c r="AH178" s="211">
        <v>19.03</v>
      </c>
      <c r="AI178" s="213">
        <v>400</v>
      </c>
    </row>
    <row r="179" spans="1:35" s="210" customFormat="1" ht="12.5" customHeight="1" x14ac:dyDescent="0.35">
      <c r="A179" s="207">
        <v>217</v>
      </c>
      <c r="B179" s="207" t="s">
        <v>222</v>
      </c>
      <c r="C179" s="119" t="s">
        <v>372</v>
      </c>
      <c r="D179" s="208">
        <v>38394</v>
      </c>
      <c r="E179" s="209" t="s">
        <v>36</v>
      </c>
      <c r="F179" s="210" t="s">
        <v>28</v>
      </c>
      <c r="G179" s="211">
        <v>181.6</v>
      </c>
      <c r="H179" s="211">
        <v>74.5</v>
      </c>
      <c r="I179" s="210">
        <v>239</v>
      </c>
      <c r="J179" s="210">
        <v>300</v>
      </c>
      <c r="K179" s="210">
        <v>322</v>
      </c>
      <c r="L179" s="210">
        <v>308</v>
      </c>
      <c r="M179" s="210">
        <v>61</v>
      </c>
      <c r="N179" s="210">
        <v>83</v>
      </c>
      <c r="O179" s="210">
        <v>69</v>
      </c>
      <c r="P179" s="118">
        <f>tbl_data[[#This Row],[RunVJ_R]]+tbl_data[[#This Row],[RunVJ_L]]+tbl_data[[#This Row],[SVJ]]</f>
        <v>213</v>
      </c>
      <c r="Q179" s="335"/>
      <c r="R179" s="212">
        <v>1.153</v>
      </c>
      <c r="S179" s="212">
        <v>1.8859999999999999</v>
      </c>
      <c r="T179" s="212">
        <v>3.1429999999999998</v>
      </c>
      <c r="U179" s="212">
        <v>1.155</v>
      </c>
      <c r="V179" s="212">
        <v>1.8759999999999999</v>
      </c>
      <c r="W179" s="212">
        <v>3.1190000000000002</v>
      </c>
      <c r="X179" s="212">
        <v>1.143</v>
      </c>
      <c r="Y179" s="212">
        <v>1.857</v>
      </c>
      <c r="Z179" s="212">
        <v>3.097</v>
      </c>
      <c r="AA179" s="212">
        <v>1.143</v>
      </c>
      <c r="AB179" s="212">
        <v>1.857</v>
      </c>
      <c r="AC179" s="212">
        <v>3.097</v>
      </c>
      <c r="AD179" s="212">
        <v>8.67</v>
      </c>
      <c r="AE179" s="212">
        <v>8.4359999999999999</v>
      </c>
      <c r="AF179" s="212">
        <v>8.3369999999999997</v>
      </c>
      <c r="AG179" s="212">
        <v>8.3369999999999997</v>
      </c>
      <c r="AH179" s="211">
        <v>20.079999999999998</v>
      </c>
      <c r="AI179" s="213">
        <v>760</v>
      </c>
    </row>
    <row r="180" spans="1:35" s="210" customFormat="1" ht="12.5" customHeight="1" x14ac:dyDescent="0.35">
      <c r="A180" s="316">
        <v>659</v>
      </c>
      <c r="B180" s="316" t="s">
        <v>758</v>
      </c>
      <c r="C180" s="317" t="s">
        <v>759</v>
      </c>
      <c r="D180" s="120">
        <v>38057</v>
      </c>
      <c r="E180" s="120" t="s">
        <v>76</v>
      </c>
      <c r="F180" s="316" t="s">
        <v>35</v>
      </c>
      <c r="G180" s="211">
        <v>179</v>
      </c>
      <c r="H180" s="318">
        <v>64.7</v>
      </c>
      <c r="I180" s="316">
        <v>231</v>
      </c>
      <c r="J180" s="316">
        <v>299</v>
      </c>
      <c r="K180" s="316">
        <v>308</v>
      </c>
      <c r="L180" s="210">
        <v>299</v>
      </c>
      <c r="M180" s="316">
        <v>68</v>
      </c>
      <c r="N180" s="210">
        <v>77</v>
      </c>
      <c r="O180" s="210">
        <v>68</v>
      </c>
      <c r="P180" s="118">
        <f>tbl_data[[#This Row],[RunVJ_R]]+tbl_data[[#This Row],[RunVJ_L]]+tbl_data[[#This Row],[SVJ]]</f>
        <v>213</v>
      </c>
      <c r="Q180" s="335"/>
      <c r="R180" s="319">
        <v>1.5620000000000001</v>
      </c>
      <c r="S180" s="319">
        <v>2.27</v>
      </c>
      <c r="T180" s="319">
        <v>3.464</v>
      </c>
      <c r="U180" s="319"/>
      <c r="V180" s="319"/>
      <c r="W180" s="319"/>
      <c r="X180" s="319">
        <v>1.115</v>
      </c>
      <c r="Y180" s="319">
        <v>1.819</v>
      </c>
      <c r="Z180" s="319">
        <v>3.0070000000000001</v>
      </c>
      <c r="AA180" s="319">
        <v>1.115</v>
      </c>
      <c r="AB180" s="319">
        <v>1.819</v>
      </c>
      <c r="AC180" s="319">
        <v>3.0070000000000001</v>
      </c>
      <c r="AD180" s="319">
        <v>8.1579999999999995</v>
      </c>
      <c r="AE180" s="319">
        <v>8.1859999999999999</v>
      </c>
      <c r="AF180" s="319">
        <v>8.01</v>
      </c>
      <c r="AG180" s="319">
        <v>8.01</v>
      </c>
      <c r="AH180" s="318">
        <v>20.079999999999998</v>
      </c>
      <c r="AI180" s="213">
        <v>760</v>
      </c>
    </row>
    <row r="181" spans="1:35" s="210" customFormat="1" ht="12.5" customHeight="1" x14ac:dyDescent="0.35">
      <c r="A181" s="316">
        <v>632</v>
      </c>
      <c r="B181" s="316" t="s">
        <v>556</v>
      </c>
      <c r="C181" s="317" t="s">
        <v>726</v>
      </c>
      <c r="D181" s="120">
        <v>38792</v>
      </c>
      <c r="E181" s="120" t="s">
        <v>76</v>
      </c>
      <c r="F181" s="316" t="s">
        <v>28</v>
      </c>
      <c r="G181" s="211">
        <v>184.6</v>
      </c>
      <c r="H181" s="318">
        <v>71.599999999999994</v>
      </c>
      <c r="I181" s="316">
        <v>242</v>
      </c>
      <c r="J181" s="316">
        <v>307</v>
      </c>
      <c r="K181" s="316">
        <v>316</v>
      </c>
      <c r="L181" s="321">
        <v>315</v>
      </c>
      <c r="M181" s="316">
        <v>65</v>
      </c>
      <c r="N181" s="210">
        <v>74</v>
      </c>
      <c r="O181" s="210">
        <v>73</v>
      </c>
      <c r="P181" s="118">
        <f>tbl_data[[#This Row],[RunVJ_R]]+tbl_data[[#This Row],[RunVJ_L]]+tbl_data[[#This Row],[SVJ]]</f>
        <v>212</v>
      </c>
      <c r="Q181" s="335"/>
      <c r="R181" s="319">
        <v>1.2</v>
      </c>
      <c r="S181" s="319">
        <v>1.9470000000000001</v>
      </c>
      <c r="T181" s="319">
        <v>3.2250000000000001</v>
      </c>
      <c r="U181" s="319">
        <v>1.1639999999999999</v>
      </c>
      <c r="V181" s="319">
        <v>1.921</v>
      </c>
      <c r="W181" s="319">
        <v>3.2</v>
      </c>
      <c r="X181" s="319">
        <v>1.2250000000000001</v>
      </c>
      <c r="Y181" s="319">
        <v>1.964</v>
      </c>
      <c r="Z181" s="319">
        <v>3.2440000000000002</v>
      </c>
      <c r="AA181" s="319">
        <v>1.1639999999999999</v>
      </c>
      <c r="AB181" s="319">
        <v>1.921</v>
      </c>
      <c r="AC181" s="319">
        <v>3.2</v>
      </c>
      <c r="AD181" s="319">
        <v>8.6709999999999994</v>
      </c>
      <c r="AE181" s="319">
        <v>8.859</v>
      </c>
      <c r="AF181" s="319">
        <v>8.6159999999999997</v>
      </c>
      <c r="AG181" s="319">
        <v>8.6159999999999997</v>
      </c>
      <c r="AH181" s="318">
        <v>21.03</v>
      </c>
      <c r="AI181" s="213">
        <v>880</v>
      </c>
    </row>
    <row r="182" spans="1:35" s="210" customFormat="1" ht="12.5" customHeight="1" x14ac:dyDescent="0.35">
      <c r="A182" s="225">
        <v>470</v>
      </c>
      <c r="B182" s="225" t="s">
        <v>237</v>
      </c>
      <c r="C182" s="226" t="s">
        <v>606</v>
      </c>
      <c r="D182" s="120">
        <v>38428</v>
      </c>
      <c r="E182" s="209" t="s">
        <v>51</v>
      </c>
      <c r="F182" s="227" t="s">
        <v>29</v>
      </c>
      <c r="G182" s="211">
        <v>187.9</v>
      </c>
      <c r="H182" s="228">
        <v>81.8</v>
      </c>
      <c r="I182" s="227">
        <v>246</v>
      </c>
      <c r="J182" s="227">
        <v>307</v>
      </c>
      <c r="K182" s="210">
        <v>327</v>
      </c>
      <c r="L182" s="227">
        <v>316</v>
      </c>
      <c r="M182" s="227">
        <v>61</v>
      </c>
      <c r="N182" s="210">
        <v>81</v>
      </c>
      <c r="O182" s="210">
        <v>70</v>
      </c>
      <c r="P182" s="118">
        <f>tbl_data[[#This Row],[RunVJ_R]]+tbl_data[[#This Row],[RunVJ_L]]+tbl_data[[#This Row],[SVJ]]</f>
        <v>212</v>
      </c>
      <c r="Q182" s="335"/>
      <c r="R182" s="229">
        <v>1.2010000000000001</v>
      </c>
      <c r="S182" s="229">
        <v>1.919</v>
      </c>
      <c r="T182" s="229">
        <v>3.1859999999999999</v>
      </c>
      <c r="U182" s="229">
        <v>1.1619999999999999</v>
      </c>
      <c r="V182" s="229">
        <v>1.899</v>
      </c>
      <c r="W182" s="229">
        <v>3.1459999999999999</v>
      </c>
      <c r="X182" s="229">
        <v>1.1499999999999999</v>
      </c>
      <c r="Y182" s="229">
        <v>1.89</v>
      </c>
      <c r="Z182" s="229">
        <v>3.137</v>
      </c>
      <c r="AA182" s="229">
        <v>1.1499999999999999</v>
      </c>
      <c r="AB182" s="229">
        <v>1.89</v>
      </c>
      <c r="AC182" s="229">
        <v>3.137</v>
      </c>
      <c r="AD182" s="229">
        <v>8.4529999999999994</v>
      </c>
      <c r="AE182" s="229">
        <v>8.4009999999999998</v>
      </c>
      <c r="AF182" s="229"/>
      <c r="AG182" s="229">
        <v>8.4009999999999998</v>
      </c>
      <c r="AH182" s="228">
        <v>21.01</v>
      </c>
      <c r="AI182" s="213">
        <v>800</v>
      </c>
    </row>
    <row r="183" spans="1:35" s="210" customFormat="1" ht="12.5" customHeight="1" x14ac:dyDescent="0.35">
      <c r="A183" s="207">
        <v>160</v>
      </c>
      <c r="B183" s="207" t="s">
        <v>307</v>
      </c>
      <c r="C183" s="119" t="s">
        <v>308</v>
      </c>
      <c r="D183" s="218">
        <v>38147</v>
      </c>
      <c r="E183" s="218" t="s">
        <v>59</v>
      </c>
      <c r="F183" s="210" t="s">
        <v>37</v>
      </c>
      <c r="G183" s="211">
        <v>197.9</v>
      </c>
      <c r="H183" s="211">
        <v>83.8</v>
      </c>
      <c r="I183" s="210">
        <v>258</v>
      </c>
      <c r="J183" s="210">
        <v>320</v>
      </c>
      <c r="K183" s="210">
        <v>339</v>
      </c>
      <c r="L183" s="210">
        <v>327</v>
      </c>
      <c r="M183" s="210">
        <v>62</v>
      </c>
      <c r="N183" s="210">
        <v>81</v>
      </c>
      <c r="O183" s="210">
        <v>69</v>
      </c>
      <c r="P183" s="118">
        <f>tbl_data[[#This Row],[RunVJ_R]]+tbl_data[[#This Row],[RunVJ_L]]+tbl_data[[#This Row],[SVJ]]</f>
        <v>212</v>
      </c>
      <c r="Q183" s="335"/>
      <c r="R183" s="212">
        <v>1.1000000000000001</v>
      </c>
      <c r="S183" s="212">
        <v>1.841</v>
      </c>
      <c r="T183" s="212">
        <v>3.1019999999999999</v>
      </c>
      <c r="U183" s="212">
        <v>1.069</v>
      </c>
      <c r="V183" s="212">
        <v>1.8109999999999999</v>
      </c>
      <c r="W183" s="212">
        <v>3.0619999999999998</v>
      </c>
      <c r="X183" s="212"/>
      <c r="Y183" s="212"/>
      <c r="Z183" s="212"/>
      <c r="AA183" s="212">
        <v>1.069</v>
      </c>
      <c r="AB183" s="212">
        <v>1.8109999999999999</v>
      </c>
      <c r="AC183" s="212">
        <v>3.0619999999999998</v>
      </c>
      <c r="AD183" s="212">
        <v>8.5350000000000001</v>
      </c>
      <c r="AE183" s="212">
        <v>8.7789999999999999</v>
      </c>
      <c r="AF183" s="212">
        <v>8.5980000000000008</v>
      </c>
      <c r="AG183" s="212">
        <v>8.5350000000000001</v>
      </c>
      <c r="AH183" s="211">
        <v>20.05</v>
      </c>
      <c r="AI183" s="213">
        <v>640</v>
      </c>
    </row>
    <row r="184" spans="1:35" s="210" customFormat="1" ht="12.5" customHeight="1" x14ac:dyDescent="0.35">
      <c r="A184" s="316">
        <v>618</v>
      </c>
      <c r="B184" s="316" t="s">
        <v>709</v>
      </c>
      <c r="C184" s="317" t="s">
        <v>710</v>
      </c>
      <c r="D184" s="120">
        <v>38799</v>
      </c>
      <c r="E184" s="120" t="s">
        <v>76</v>
      </c>
      <c r="F184" s="316" t="s">
        <v>34</v>
      </c>
      <c r="G184" s="211">
        <v>192.4</v>
      </c>
      <c r="H184" s="318">
        <v>77.599999999999994</v>
      </c>
      <c r="I184" s="316">
        <v>255</v>
      </c>
      <c r="J184" s="316">
        <v>317</v>
      </c>
      <c r="K184" s="316">
        <v>336</v>
      </c>
      <c r="L184" s="321">
        <v>324</v>
      </c>
      <c r="M184" s="316">
        <v>62</v>
      </c>
      <c r="N184" s="210">
        <v>81</v>
      </c>
      <c r="O184" s="210">
        <v>69</v>
      </c>
      <c r="P184" s="118">
        <f>tbl_data[[#This Row],[RunVJ_R]]+tbl_data[[#This Row],[RunVJ_L]]+tbl_data[[#This Row],[SVJ]]</f>
        <v>212</v>
      </c>
      <c r="Q184" s="335"/>
      <c r="R184" s="319">
        <v>1.0660000000000001</v>
      </c>
      <c r="S184" s="319">
        <v>1.788</v>
      </c>
      <c r="T184" s="319">
        <v>3.0179999999999998</v>
      </c>
      <c r="U184" s="319">
        <v>1.087</v>
      </c>
      <c r="V184" s="319">
        <v>1.8109999999999999</v>
      </c>
      <c r="W184" s="319">
        <v>3.0390000000000001</v>
      </c>
      <c r="X184" s="319">
        <v>1.1299999999999999</v>
      </c>
      <c r="Y184" s="319">
        <v>1.8680000000000001</v>
      </c>
      <c r="Z184" s="319">
        <v>3.1</v>
      </c>
      <c r="AA184" s="319">
        <v>1.0660000000000001</v>
      </c>
      <c r="AB184" s="319">
        <v>1.788</v>
      </c>
      <c r="AC184" s="319">
        <v>3.0179999999999998</v>
      </c>
      <c r="AD184" s="319">
        <v>8.5760000000000005</v>
      </c>
      <c r="AE184" s="319">
        <v>8.7370000000000001</v>
      </c>
      <c r="AF184" s="319">
        <v>8.5939999999999994</v>
      </c>
      <c r="AG184" s="319">
        <v>8.5760000000000005</v>
      </c>
      <c r="AH184" s="318">
        <v>20.04</v>
      </c>
      <c r="AI184" s="213">
        <v>600</v>
      </c>
    </row>
    <row r="185" spans="1:35" s="210" customFormat="1" ht="12.5" customHeight="1" x14ac:dyDescent="0.35">
      <c r="A185" s="207">
        <v>51</v>
      </c>
      <c r="B185" s="207" t="s">
        <v>94</v>
      </c>
      <c r="C185" s="119" t="s">
        <v>188</v>
      </c>
      <c r="D185" s="208">
        <v>38674</v>
      </c>
      <c r="E185" s="209" t="s">
        <v>41</v>
      </c>
      <c r="F185" s="210" t="s">
        <v>28</v>
      </c>
      <c r="G185" s="211">
        <v>183.7</v>
      </c>
      <c r="H185" s="211">
        <v>77</v>
      </c>
      <c r="I185" s="210">
        <v>237</v>
      </c>
      <c r="J185" s="210">
        <v>300</v>
      </c>
      <c r="K185" s="210">
        <v>317</v>
      </c>
      <c r="L185" s="210">
        <v>306</v>
      </c>
      <c r="M185" s="210">
        <v>63</v>
      </c>
      <c r="N185" s="210">
        <v>80</v>
      </c>
      <c r="O185" s="210">
        <v>69</v>
      </c>
      <c r="P185" s="118">
        <f>tbl_data[[#This Row],[RunVJ_R]]+tbl_data[[#This Row],[RunVJ_L]]+tbl_data[[#This Row],[SVJ]]</f>
        <v>212</v>
      </c>
      <c r="Q185" s="335"/>
      <c r="R185" s="212">
        <v>1.1419999999999999</v>
      </c>
      <c r="S185" s="212">
        <v>1.847</v>
      </c>
      <c r="T185" s="212">
        <v>3.0310000000000001</v>
      </c>
      <c r="U185" s="212">
        <v>1.123</v>
      </c>
      <c r="V185" s="212">
        <v>1.8280000000000001</v>
      </c>
      <c r="W185" s="212">
        <v>3.0089999999999999</v>
      </c>
      <c r="X185" s="212"/>
      <c r="Y185" s="212"/>
      <c r="Z185" s="212"/>
      <c r="AA185" s="212">
        <v>1.123</v>
      </c>
      <c r="AB185" s="212">
        <v>1.8280000000000001</v>
      </c>
      <c r="AC185" s="212">
        <v>3.0089999999999999</v>
      </c>
      <c r="AD185" s="212">
        <v>8.359</v>
      </c>
      <c r="AE185" s="212">
        <v>8.2949999999999999</v>
      </c>
      <c r="AF185" s="212"/>
      <c r="AG185" s="212">
        <v>8.2949999999999999</v>
      </c>
      <c r="AH185" s="211">
        <v>21.05</v>
      </c>
      <c r="AI185" s="213">
        <v>960</v>
      </c>
    </row>
    <row r="186" spans="1:35" s="210" customFormat="1" ht="12.5" customHeight="1" x14ac:dyDescent="0.35">
      <c r="A186" s="316">
        <v>638</v>
      </c>
      <c r="B186" s="316" t="s">
        <v>145</v>
      </c>
      <c r="C186" s="317" t="s">
        <v>732</v>
      </c>
      <c r="D186" s="120">
        <v>38381</v>
      </c>
      <c r="E186" s="120" t="s">
        <v>76</v>
      </c>
      <c r="F186" s="316" t="s">
        <v>37</v>
      </c>
      <c r="G186" s="211">
        <v>192.3</v>
      </c>
      <c r="H186" s="318">
        <v>73.900000000000006</v>
      </c>
      <c r="I186" s="316">
        <v>253</v>
      </c>
      <c r="J186" s="316">
        <v>319</v>
      </c>
      <c r="K186" s="316">
        <v>331</v>
      </c>
      <c r="L186" s="321">
        <v>321</v>
      </c>
      <c r="M186" s="316">
        <v>66</v>
      </c>
      <c r="N186" s="210">
        <v>78</v>
      </c>
      <c r="O186" s="210">
        <v>68</v>
      </c>
      <c r="P186" s="118">
        <f>tbl_data[[#This Row],[RunVJ_R]]+tbl_data[[#This Row],[RunVJ_L]]+tbl_data[[#This Row],[SVJ]]</f>
        <v>212</v>
      </c>
      <c r="Q186" s="335"/>
      <c r="R186" s="319">
        <v>1.0900000000000001</v>
      </c>
      <c r="S186" s="319">
        <v>1.7929999999999999</v>
      </c>
      <c r="T186" s="319">
        <v>3.0179999999999998</v>
      </c>
      <c r="U186" s="319">
        <v>0.99199999999999999</v>
      </c>
      <c r="V186" s="319">
        <v>1.71</v>
      </c>
      <c r="W186" s="319">
        <v>2.9119999999999999</v>
      </c>
      <c r="X186" s="319">
        <v>0.98099999999999998</v>
      </c>
      <c r="Y186" s="319">
        <v>1.7</v>
      </c>
      <c r="Z186" s="319">
        <v>2.8969999999999998</v>
      </c>
      <c r="AA186" s="319">
        <v>0.98099999999999998</v>
      </c>
      <c r="AB186" s="319">
        <v>1.7</v>
      </c>
      <c r="AC186" s="319">
        <v>2.8969999999999998</v>
      </c>
      <c r="AD186" s="319">
        <v>8.7490000000000006</v>
      </c>
      <c r="AE186" s="319">
        <v>8.673</v>
      </c>
      <c r="AF186" s="319"/>
      <c r="AG186" s="319">
        <v>8.673</v>
      </c>
      <c r="AH186" s="318">
        <v>19.02</v>
      </c>
      <c r="AI186" s="213">
        <v>360</v>
      </c>
    </row>
    <row r="187" spans="1:35" s="210" customFormat="1" ht="12.5" customHeight="1" x14ac:dyDescent="0.35">
      <c r="A187" s="316">
        <v>616</v>
      </c>
      <c r="B187" s="316" t="s">
        <v>705</v>
      </c>
      <c r="C187" s="317" t="s">
        <v>706</v>
      </c>
      <c r="D187" s="120">
        <v>38954</v>
      </c>
      <c r="E187" s="120" t="s">
        <v>76</v>
      </c>
      <c r="F187" s="316" t="s">
        <v>35</v>
      </c>
      <c r="G187" s="211">
        <v>174.9</v>
      </c>
      <c r="H187" s="318">
        <v>65.7</v>
      </c>
      <c r="I187" s="316">
        <v>231</v>
      </c>
      <c r="J187" s="316">
        <v>294</v>
      </c>
      <c r="K187" s="316">
        <v>312</v>
      </c>
      <c r="L187" s="321">
        <v>299</v>
      </c>
      <c r="M187" s="316">
        <v>63</v>
      </c>
      <c r="N187" s="210">
        <v>81</v>
      </c>
      <c r="O187" s="210">
        <v>68</v>
      </c>
      <c r="P187" s="118">
        <f>tbl_data[[#This Row],[RunVJ_R]]+tbl_data[[#This Row],[RunVJ_L]]+tbl_data[[#This Row],[SVJ]]</f>
        <v>212</v>
      </c>
      <c r="Q187" s="335"/>
      <c r="R187" s="319">
        <v>1.1719999999999999</v>
      </c>
      <c r="S187" s="319">
        <v>1.895</v>
      </c>
      <c r="T187" s="319">
        <v>3.1419999999999999</v>
      </c>
      <c r="U187" s="319">
        <v>1.165</v>
      </c>
      <c r="V187" s="319">
        <v>1.881</v>
      </c>
      <c r="W187" s="319">
        <v>3.1389999999999998</v>
      </c>
      <c r="X187" s="319">
        <v>1.1819999999999999</v>
      </c>
      <c r="Y187" s="319">
        <v>1.9019999999999999</v>
      </c>
      <c r="Z187" s="319">
        <v>3.1080000000000001</v>
      </c>
      <c r="AA187" s="319">
        <v>1.165</v>
      </c>
      <c r="AB187" s="319">
        <v>1.881</v>
      </c>
      <c r="AC187" s="319">
        <v>3.1080000000000001</v>
      </c>
      <c r="AD187" s="319">
        <v>9.1379999999999999</v>
      </c>
      <c r="AE187" s="319">
        <v>9.0649999999999995</v>
      </c>
      <c r="AF187" s="319"/>
      <c r="AG187" s="319">
        <v>9.0649999999999995</v>
      </c>
      <c r="AH187" s="318">
        <v>19.04</v>
      </c>
      <c r="AI187" s="213">
        <v>440</v>
      </c>
    </row>
    <row r="188" spans="1:35" s="210" customFormat="1" ht="12.5" customHeight="1" x14ac:dyDescent="0.35">
      <c r="A188" s="118">
        <v>586</v>
      </c>
      <c r="B188" s="118" t="s">
        <v>96</v>
      </c>
      <c r="C188" s="119" t="s">
        <v>120</v>
      </c>
      <c r="D188" s="120">
        <v>38706</v>
      </c>
      <c r="E188" s="120" t="s">
        <v>39</v>
      </c>
      <c r="F188" s="118" t="s">
        <v>60</v>
      </c>
      <c r="G188" s="211">
        <v>176.6</v>
      </c>
      <c r="H188" s="220">
        <v>71.8</v>
      </c>
      <c r="I188" s="118">
        <v>233</v>
      </c>
      <c r="J188" s="118">
        <v>300</v>
      </c>
      <c r="K188" s="210">
        <v>315</v>
      </c>
      <c r="L188" s="118">
        <v>296</v>
      </c>
      <c r="M188" s="118">
        <v>67</v>
      </c>
      <c r="N188" s="210">
        <v>82</v>
      </c>
      <c r="O188" s="210">
        <v>63</v>
      </c>
      <c r="P188" s="118">
        <f>tbl_data[[#This Row],[RunVJ_R]]+tbl_data[[#This Row],[RunVJ_L]]+tbl_data[[#This Row],[SVJ]]</f>
        <v>212</v>
      </c>
      <c r="Q188" s="335"/>
      <c r="R188" s="217">
        <v>1.113</v>
      </c>
      <c r="S188" s="217">
        <v>1.804</v>
      </c>
      <c r="T188" s="217">
        <v>3.032</v>
      </c>
      <c r="U188" s="217">
        <v>1.1399999999999999</v>
      </c>
      <c r="V188" s="217">
        <v>1.847</v>
      </c>
      <c r="W188" s="217">
        <v>3.0470000000000002</v>
      </c>
      <c r="X188" s="217"/>
      <c r="Y188" s="217"/>
      <c r="Z188" s="217"/>
      <c r="AA188" s="217">
        <v>1.113</v>
      </c>
      <c r="AB188" s="217">
        <v>1.804</v>
      </c>
      <c r="AC188" s="217">
        <v>3.032</v>
      </c>
      <c r="AD188" s="217">
        <v>8.3629999999999995</v>
      </c>
      <c r="AE188" s="217">
        <v>8.4629999999999992</v>
      </c>
      <c r="AF188" s="217">
        <v>8.1280000000000001</v>
      </c>
      <c r="AG188" s="217">
        <v>8.1280000000000001</v>
      </c>
      <c r="AH188" s="220">
        <v>20.04</v>
      </c>
      <c r="AI188" s="213">
        <v>600</v>
      </c>
    </row>
    <row r="189" spans="1:35" s="210" customFormat="1" ht="12.5" customHeight="1" x14ac:dyDescent="0.35">
      <c r="A189" s="207">
        <v>12</v>
      </c>
      <c r="B189" s="207" t="s">
        <v>145</v>
      </c>
      <c r="C189" s="119" t="s">
        <v>38</v>
      </c>
      <c r="D189" s="208">
        <v>38553</v>
      </c>
      <c r="E189" s="209" t="s">
        <v>52</v>
      </c>
      <c r="F189" s="210" t="s">
        <v>33</v>
      </c>
      <c r="G189" s="211">
        <v>185.8</v>
      </c>
      <c r="H189" s="211">
        <v>71.5</v>
      </c>
      <c r="I189" s="210">
        <v>249</v>
      </c>
      <c r="J189" s="210">
        <v>316</v>
      </c>
      <c r="K189" s="210">
        <v>317</v>
      </c>
      <c r="L189" s="210">
        <v>325</v>
      </c>
      <c r="M189" s="210">
        <v>67</v>
      </c>
      <c r="N189" s="210">
        <v>68</v>
      </c>
      <c r="O189" s="210">
        <v>76</v>
      </c>
      <c r="P189" s="118">
        <f>tbl_data[[#This Row],[RunVJ_R]]+tbl_data[[#This Row],[RunVJ_L]]+tbl_data[[#This Row],[SVJ]]</f>
        <v>211</v>
      </c>
      <c r="Q189" s="335"/>
      <c r="R189" s="212">
        <v>1.0740000000000001</v>
      </c>
      <c r="S189" s="212">
        <v>1.8</v>
      </c>
      <c r="T189" s="212">
        <v>3.05</v>
      </c>
      <c r="U189" s="212">
        <v>1.0620000000000001</v>
      </c>
      <c r="V189" s="212">
        <v>1.7789999999999999</v>
      </c>
      <c r="W189" s="212">
        <v>3.0379999999999998</v>
      </c>
      <c r="X189" s="212">
        <v>1.0840000000000001</v>
      </c>
      <c r="Y189" s="212">
        <v>1.806</v>
      </c>
      <c r="Z189" s="212">
        <v>3.0710000000000002</v>
      </c>
      <c r="AA189" s="212">
        <v>1.0620000000000001</v>
      </c>
      <c r="AB189" s="212">
        <v>1.7789999999999999</v>
      </c>
      <c r="AC189" s="212">
        <v>3.0379999999999998</v>
      </c>
      <c r="AD189" s="212">
        <v>9.0489999999999995</v>
      </c>
      <c r="AE189" s="212">
        <v>8.8420000000000005</v>
      </c>
      <c r="AF189" s="212">
        <v>8.5860000000000003</v>
      </c>
      <c r="AG189" s="212">
        <v>8.5860000000000003</v>
      </c>
      <c r="AH189" s="211">
        <v>20.02</v>
      </c>
      <c r="AI189" s="213">
        <v>520</v>
      </c>
    </row>
    <row r="190" spans="1:35" s="210" customFormat="1" ht="12.5" customHeight="1" x14ac:dyDescent="0.35">
      <c r="A190" s="207">
        <v>434</v>
      </c>
      <c r="B190" s="207" t="s">
        <v>584</v>
      </c>
      <c r="C190" s="119" t="s">
        <v>585</v>
      </c>
      <c r="D190" s="208">
        <v>38679</v>
      </c>
      <c r="E190" s="209" t="s">
        <v>50</v>
      </c>
      <c r="F190" s="210" t="s">
        <v>28</v>
      </c>
      <c r="G190" s="211">
        <v>189.3</v>
      </c>
      <c r="H190" s="211">
        <v>73.8</v>
      </c>
      <c r="I190" s="210">
        <v>254</v>
      </c>
      <c r="J190" s="210">
        <v>311</v>
      </c>
      <c r="K190" s="210">
        <v>334</v>
      </c>
      <c r="L190" s="210">
        <v>328</v>
      </c>
      <c r="M190" s="210">
        <v>57</v>
      </c>
      <c r="N190" s="210">
        <v>80</v>
      </c>
      <c r="O190" s="210">
        <v>74</v>
      </c>
      <c r="P190" s="118">
        <f>tbl_data[[#This Row],[RunVJ_R]]+tbl_data[[#This Row],[RunVJ_L]]+tbl_data[[#This Row],[SVJ]]</f>
        <v>211</v>
      </c>
      <c r="Q190" s="335"/>
      <c r="R190" s="212">
        <v>1.167</v>
      </c>
      <c r="S190" s="212">
        <v>1.925</v>
      </c>
      <c r="T190" s="212">
        <v>3.206</v>
      </c>
      <c r="U190" s="212">
        <v>1.171</v>
      </c>
      <c r="V190" s="212">
        <v>1.9330000000000001</v>
      </c>
      <c r="W190" s="212">
        <v>3.2160000000000002</v>
      </c>
      <c r="X190" s="212">
        <v>1.169</v>
      </c>
      <c r="Y190" s="212">
        <v>1.9279999999999999</v>
      </c>
      <c r="Z190" s="212">
        <v>3.226</v>
      </c>
      <c r="AA190" s="212">
        <v>1.167</v>
      </c>
      <c r="AB190" s="212">
        <v>1.925</v>
      </c>
      <c r="AC190" s="212">
        <v>3.206</v>
      </c>
      <c r="AD190" s="212">
        <v>8.8930000000000007</v>
      </c>
      <c r="AE190" s="212">
        <v>8.8849999999999998</v>
      </c>
      <c r="AF190" s="212">
        <v>8.8930000000000007</v>
      </c>
      <c r="AG190" s="212">
        <v>8.8849999999999998</v>
      </c>
      <c r="AH190" s="211">
        <v>20.010000000000002</v>
      </c>
      <c r="AI190" s="213">
        <v>480</v>
      </c>
    </row>
    <row r="191" spans="1:35" s="210" customFormat="1" ht="12.5" customHeight="1" x14ac:dyDescent="0.35">
      <c r="A191" s="207">
        <v>451</v>
      </c>
      <c r="B191" s="207" t="s">
        <v>241</v>
      </c>
      <c r="C191" s="119" t="s">
        <v>589</v>
      </c>
      <c r="D191" s="208">
        <v>38793</v>
      </c>
      <c r="E191" s="209" t="s">
        <v>51</v>
      </c>
      <c r="F191" s="210" t="s">
        <v>61</v>
      </c>
      <c r="G191" s="211">
        <v>178.8</v>
      </c>
      <c r="H191" s="211">
        <v>76.599999999999994</v>
      </c>
      <c r="I191" s="210">
        <v>240</v>
      </c>
      <c r="J191" s="210">
        <v>296</v>
      </c>
      <c r="K191" s="210">
        <v>322</v>
      </c>
      <c r="L191" s="210">
        <v>313</v>
      </c>
      <c r="M191" s="210">
        <v>56</v>
      </c>
      <c r="N191" s="210">
        <v>82</v>
      </c>
      <c r="O191" s="210">
        <v>73</v>
      </c>
      <c r="P191" s="118">
        <f>tbl_data[[#This Row],[RunVJ_R]]+tbl_data[[#This Row],[RunVJ_L]]+tbl_data[[#This Row],[SVJ]]</f>
        <v>211</v>
      </c>
      <c r="Q191" s="335"/>
      <c r="R191" s="212">
        <v>1.1950000000000001</v>
      </c>
      <c r="S191" s="212">
        <v>1.92</v>
      </c>
      <c r="T191" s="212">
        <v>3.19</v>
      </c>
      <c r="U191" s="212">
        <v>1.131</v>
      </c>
      <c r="V191" s="212">
        <v>1.859</v>
      </c>
      <c r="W191" s="212">
        <v>3.1560000000000001</v>
      </c>
      <c r="X191" s="212">
        <v>1.1459999999999999</v>
      </c>
      <c r="Y191" s="212">
        <v>1.8759999999999999</v>
      </c>
      <c r="Z191" s="212">
        <v>3.1619999999999999</v>
      </c>
      <c r="AA191" s="212">
        <v>1.131</v>
      </c>
      <c r="AB191" s="212">
        <v>1.859</v>
      </c>
      <c r="AC191" s="212">
        <v>3.1560000000000001</v>
      </c>
      <c r="AD191" s="212">
        <v>8.9499999999999993</v>
      </c>
      <c r="AE191" s="212">
        <v>8.82</v>
      </c>
      <c r="AF191" s="212">
        <v>8.9710000000000001</v>
      </c>
      <c r="AG191" s="212">
        <v>8.82</v>
      </c>
      <c r="AH191" s="211">
        <v>20.02</v>
      </c>
      <c r="AI191" s="213">
        <v>520</v>
      </c>
    </row>
    <row r="192" spans="1:35" s="210" customFormat="1" ht="12.5" customHeight="1" x14ac:dyDescent="0.35">
      <c r="A192" s="316">
        <v>639</v>
      </c>
      <c r="B192" s="316" t="s">
        <v>251</v>
      </c>
      <c r="C192" s="317" t="s">
        <v>733</v>
      </c>
      <c r="D192" s="120">
        <v>38706</v>
      </c>
      <c r="E192" s="120" t="s">
        <v>76</v>
      </c>
      <c r="F192" s="316" t="s">
        <v>35</v>
      </c>
      <c r="G192" s="211">
        <v>176</v>
      </c>
      <c r="H192" s="318">
        <v>71.5</v>
      </c>
      <c r="I192" s="316">
        <v>224</v>
      </c>
      <c r="J192" s="316">
        <v>286</v>
      </c>
      <c r="K192" s="316">
        <v>301</v>
      </c>
      <c r="L192" s="210">
        <v>296</v>
      </c>
      <c r="M192" s="316">
        <v>62</v>
      </c>
      <c r="N192" s="210">
        <v>77</v>
      </c>
      <c r="O192" s="210">
        <v>72</v>
      </c>
      <c r="P192" s="118">
        <f>tbl_data[[#This Row],[RunVJ_R]]+tbl_data[[#This Row],[RunVJ_L]]+tbl_data[[#This Row],[SVJ]]</f>
        <v>211</v>
      </c>
      <c r="Q192" s="335"/>
      <c r="R192" s="319">
        <v>1.17</v>
      </c>
      <c r="S192" s="319">
        <v>1.905</v>
      </c>
      <c r="T192" s="319">
        <v>3.1960000000000002</v>
      </c>
      <c r="U192" s="319">
        <v>1.5029999999999999</v>
      </c>
      <c r="V192" s="319">
        <v>2.2330000000000001</v>
      </c>
      <c r="W192" s="319">
        <v>3.4849999999999999</v>
      </c>
      <c r="X192" s="319"/>
      <c r="Y192" s="319"/>
      <c r="Z192" s="319"/>
      <c r="AA192" s="319">
        <v>1.17</v>
      </c>
      <c r="AB192" s="319">
        <v>1.905</v>
      </c>
      <c r="AC192" s="319">
        <v>3.1960000000000002</v>
      </c>
      <c r="AD192" s="319">
        <v>9.0990000000000002</v>
      </c>
      <c r="AE192" s="319">
        <v>8.8789999999999996</v>
      </c>
      <c r="AF192" s="319"/>
      <c r="AG192" s="319">
        <v>8.8789999999999996</v>
      </c>
      <c r="AH192" s="318">
        <v>19.04</v>
      </c>
      <c r="AI192" s="213">
        <v>440</v>
      </c>
    </row>
    <row r="193" spans="1:35" s="210" customFormat="1" ht="12.5" customHeight="1" x14ac:dyDescent="0.35">
      <c r="A193" s="207">
        <v>432</v>
      </c>
      <c r="B193" s="207" t="s">
        <v>382</v>
      </c>
      <c r="C193" s="119" t="s">
        <v>581</v>
      </c>
      <c r="D193" s="208">
        <v>38825</v>
      </c>
      <c r="E193" s="209" t="s">
        <v>50</v>
      </c>
      <c r="F193" s="210" t="s">
        <v>29</v>
      </c>
      <c r="G193" s="211">
        <v>188.7</v>
      </c>
      <c r="H193" s="211">
        <v>80.900000000000006</v>
      </c>
      <c r="I193" s="210">
        <v>247</v>
      </c>
      <c r="J193" s="210">
        <v>306</v>
      </c>
      <c r="K193" s="210">
        <v>328</v>
      </c>
      <c r="L193" s="210">
        <v>318</v>
      </c>
      <c r="M193" s="210">
        <v>59</v>
      </c>
      <c r="N193" s="210">
        <v>81</v>
      </c>
      <c r="O193" s="210">
        <v>71</v>
      </c>
      <c r="P193" s="118">
        <f>tbl_data[[#This Row],[RunVJ_R]]+tbl_data[[#This Row],[RunVJ_L]]+tbl_data[[#This Row],[SVJ]]</f>
        <v>211</v>
      </c>
      <c r="Q193" s="335"/>
      <c r="R193" s="212">
        <v>1.147</v>
      </c>
      <c r="S193" s="212">
        <v>1.901</v>
      </c>
      <c r="T193" s="212">
        <v>3.17</v>
      </c>
      <c r="U193" s="212">
        <v>1.151</v>
      </c>
      <c r="V193" s="212">
        <v>1.877</v>
      </c>
      <c r="W193" s="212">
        <v>3.1520000000000001</v>
      </c>
      <c r="X193" s="212">
        <v>1.135</v>
      </c>
      <c r="Y193" s="212">
        <v>1.8560000000000001</v>
      </c>
      <c r="Z193" s="212">
        <v>3.1150000000000002</v>
      </c>
      <c r="AA193" s="212">
        <v>1.135</v>
      </c>
      <c r="AB193" s="212">
        <v>1.8560000000000001</v>
      </c>
      <c r="AC193" s="212">
        <v>3.1150000000000002</v>
      </c>
      <c r="AD193" s="212">
        <v>8.2319999999999993</v>
      </c>
      <c r="AE193" s="212">
        <v>8.2089999999999996</v>
      </c>
      <c r="AF193" s="212">
        <v>8.2330000000000005</v>
      </c>
      <c r="AG193" s="212">
        <v>8.2089999999999996</v>
      </c>
      <c r="AH193" s="211">
        <v>21.03</v>
      </c>
      <c r="AI193" s="213">
        <v>880</v>
      </c>
    </row>
    <row r="194" spans="1:35" s="210" customFormat="1" ht="12.5" customHeight="1" x14ac:dyDescent="0.35">
      <c r="A194" s="118">
        <v>558</v>
      </c>
      <c r="B194" s="118" t="s">
        <v>278</v>
      </c>
      <c r="C194" s="295" t="s">
        <v>676</v>
      </c>
      <c r="D194" s="195">
        <v>38849</v>
      </c>
      <c r="E194" s="118" t="s">
        <v>39</v>
      </c>
      <c r="F194" s="118" t="s">
        <v>34</v>
      </c>
      <c r="G194" s="220">
        <v>198.7</v>
      </c>
      <c r="H194" s="220">
        <v>89.5</v>
      </c>
      <c r="I194" s="118">
        <v>265</v>
      </c>
      <c r="J194" s="118">
        <v>327</v>
      </c>
      <c r="K194" s="118">
        <v>345</v>
      </c>
      <c r="L194" s="118">
        <v>334</v>
      </c>
      <c r="M194" s="118">
        <v>62</v>
      </c>
      <c r="N194" s="118">
        <v>80</v>
      </c>
      <c r="O194" s="118">
        <v>69</v>
      </c>
      <c r="P194" s="118">
        <f>tbl_data[[#This Row],[RunVJ_R]]+tbl_data[[#This Row],[RunVJ_L]]+tbl_data[[#This Row],[SVJ]]</f>
        <v>211</v>
      </c>
      <c r="Q194" s="335"/>
      <c r="R194" s="118">
        <v>1.2190000000000001</v>
      </c>
      <c r="S194" s="118">
        <v>1.9710000000000001</v>
      </c>
      <c r="T194" s="118">
        <v>3.2669999999999999</v>
      </c>
      <c r="U194" s="118">
        <v>1.2230000000000001</v>
      </c>
      <c r="V194" s="118">
        <v>1.99</v>
      </c>
      <c r="W194" s="118">
        <v>3.3050000000000002</v>
      </c>
      <c r="X194" s="118">
        <v>1.121</v>
      </c>
      <c r="Y194" s="118">
        <v>1.871</v>
      </c>
      <c r="Z194" s="118">
        <v>3.1480000000000001</v>
      </c>
      <c r="AA194" s="118">
        <v>1.121</v>
      </c>
      <c r="AB194" s="118">
        <v>1.871</v>
      </c>
      <c r="AC194" s="118">
        <v>3.1480000000000001</v>
      </c>
      <c r="AD194" s="118">
        <v>8.468</v>
      </c>
      <c r="AE194" s="118">
        <v>8.327</v>
      </c>
      <c r="AF194" s="118"/>
      <c r="AG194" s="118">
        <v>8.327</v>
      </c>
      <c r="AH194" s="220">
        <v>20.07</v>
      </c>
      <c r="AI194" s="294">
        <v>720</v>
      </c>
    </row>
    <row r="195" spans="1:35" s="210" customFormat="1" ht="12.5" customHeight="1" x14ac:dyDescent="0.35">
      <c r="A195" s="118">
        <v>573</v>
      </c>
      <c r="B195" s="118" t="s">
        <v>102</v>
      </c>
      <c r="C195" s="119" t="s">
        <v>103</v>
      </c>
      <c r="D195" s="120">
        <v>38483</v>
      </c>
      <c r="E195" s="120" t="s">
        <v>39</v>
      </c>
      <c r="F195" s="118" t="s">
        <v>28</v>
      </c>
      <c r="G195" s="211">
        <v>182.3</v>
      </c>
      <c r="H195" s="220">
        <v>78.400000000000006</v>
      </c>
      <c r="I195" s="118">
        <v>247</v>
      </c>
      <c r="J195" s="118">
        <v>313</v>
      </c>
      <c r="K195" s="210">
        <v>323</v>
      </c>
      <c r="L195" s="118">
        <v>316</v>
      </c>
      <c r="M195" s="118">
        <v>66</v>
      </c>
      <c r="N195" s="210">
        <v>76</v>
      </c>
      <c r="O195" s="210">
        <v>69</v>
      </c>
      <c r="P195" s="118">
        <f>tbl_data[[#This Row],[RunVJ_R]]+tbl_data[[#This Row],[RunVJ_L]]+tbl_data[[#This Row],[SVJ]]</f>
        <v>211</v>
      </c>
      <c r="Q195" s="335"/>
      <c r="R195" s="217">
        <v>1.0649999999999999</v>
      </c>
      <c r="S195" s="217">
        <v>1.764</v>
      </c>
      <c r="T195" s="217">
        <v>2.9790000000000001</v>
      </c>
      <c r="U195" s="217">
        <v>1.06</v>
      </c>
      <c r="V195" s="217">
        <v>1.772</v>
      </c>
      <c r="W195" s="217">
        <v>2.9670000000000001</v>
      </c>
      <c r="X195" s="217">
        <v>1.093</v>
      </c>
      <c r="Y195" s="217">
        <v>1.863</v>
      </c>
      <c r="Z195" s="217">
        <v>3.01</v>
      </c>
      <c r="AA195" s="217">
        <v>1.06</v>
      </c>
      <c r="AB195" s="217">
        <v>1.764</v>
      </c>
      <c r="AC195" s="217">
        <v>2.9670000000000001</v>
      </c>
      <c r="AD195" s="217">
        <v>8.8130000000000006</v>
      </c>
      <c r="AE195" s="217">
        <v>8.7080000000000002</v>
      </c>
      <c r="AF195" s="217">
        <v>8.7889999999999997</v>
      </c>
      <c r="AG195" s="217">
        <v>8.7080000000000002</v>
      </c>
      <c r="AH195" s="220">
        <v>20.02</v>
      </c>
      <c r="AI195" s="213">
        <v>520</v>
      </c>
    </row>
    <row r="196" spans="1:35" s="210" customFormat="1" ht="12.5" customHeight="1" x14ac:dyDescent="0.35">
      <c r="A196" s="316">
        <v>601</v>
      </c>
      <c r="B196" s="316" t="s">
        <v>133</v>
      </c>
      <c r="C196" s="317" t="s">
        <v>690</v>
      </c>
      <c r="D196" s="120">
        <v>38537</v>
      </c>
      <c r="E196" s="120" t="s">
        <v>76</v>
      </c>
      <c r="F196" s="316" t="s">
        <v>28</v>
      </c>
      <c r="G196" s="211">
        <v>186</v>
      </c>
      <c r="H196" s="318">
        <v>86.1</v>
      </c>
      <c r="I196" s="316">
        <v>243</v>
      </c>
      <c r="J196" s="316">
        <v>307</v>
      </c>
      <c r="K196" s="316">
        <v>321</v>
      </c>
      <c r="L196" s="210">
        <v>312</v>
      </c>
      <c r="M196" s="316">
        <v>64</v>
      </c>
      <c r="N196" s="210">
        <v>78</v>
      </c>
      <c r="O196" s="210">
        <v>69</v>
      </c>
      <c r="P196" s="118">
        <f>tbl_data[[#This Row],[RunVJ_R]]+tbl_data[[#This Row],[RunVJ_L]]+tbl_data[[#This Row],[SVJ]]</f>
        <v>211</v>
      </c>
      <c r="Q196" s="335"/>
      <c r="R196" s="319">
        <v>1.1479999999999999</v>
      </c>
      <c r="S196" s="319">
        <v>1.8839999999999999</v>
      </c>
      <c r="T196" s="319">
        <v>3.1070000000000002</v>
      </c>
      <c r="U196" s="319">
        <v>1.194</v>
      </c>
      <c r="V196" s="319">
        <v>1.9390000000000001</v>
      </c>
      <c r="W196" s="319">
        <v>3.177</v>
      </c>
      <c r="X196" s="319">
        <v>1.254</v>
      </c>
      <c r="Y196" s="319">
        <v>1.9419999999999999</v>
      </c>
      <c r="Z196" s="319">
        <v>3.2050000000000001</v>
      </c>
      <c r="AA196" s="319">
        <v>1.1479999999999999</v>
      </c>
      <c r="AB196" s="319">
        <v>1.8839999999999999</v>
      </c>
      <c r="AC196" s="319">
        <v>3.1070000000000002</v>
      </c>
      <c r="AD196" s="319">
        <v>8.407</v>
      </c>
      <c r="AE196" s="319">
        <v>8.2899999999999991</v>
      </c>
      <c r="AF196" s="319">
        <v>8.4580000000000002</v>
      </c>
      <c r="AG196" s="319">
        <v>8.2899999999999991</v>
      </c>
      <c r="AH196" s="318">
        <v>20.059999999999999</v>
      </c>
      <c r="AI196" s="213">
        <v>680</v>
      </c>
    </row>
    <row r="197" spans="1:35" s="210" customFormat="1" ht="12.5" customHeight="1" x14ac:dyDescent="0.35">
      <c r="A197" s="207">
        <v>258</v>
      </c>
      <c r="B197" s="207" t="s">
        <v>154</v>
      </c>
      <c r="C197" s="119" t="s">
        <v>409</v>
      </c>
      <c r="D197" s="208">
        <v>38894</v>
      </c>
      <c r="E197" s="209" t="s">
        <v>46</v>
      </c>
      <c r="F197" s="210" t="s">
        <v>28</v>
      </c>
      <c r="G197" s="211">
        <v>188.8</v>
      </c>
      <c r="H197" s="211">
        <v>77.599999999999994</v>
      </c>
      <c r="I197" s="210">
        <v>243</v>
      </c>
      <c r="J197" s="210">
        <v>311</v>
      </c>
      <c r="K197" s="210">
        <v>319</v>
      </c>
      <c r="L197" s="210">
        <v>310</v>
      </c>
      <c r="M197" s="210">
        <v>68</v>
      </c>
      <c r="N197" s="210">
        <v>76</v>
      </c>
      <c r="O197" s="210">
        <v>67</v>
      </c>
      <c r="P197" s="118">
        <f>tbl_data[[#This Row],[RunVJ_R]]+tbl_data[[#This Row],[RunVJ_L]]+tbl_data[[#This Row],[SVJ]]</f>
        <v>211</v>
      </c>
      <c r="Q197" s="335"/>
      <c r="R197" s="212">
        <v>1.1080000000000001</v>
      </c>
      <c r="S197" s="212">
        <v>1.833</v>
      </c>
      <c r="T197" s="212">
        <v>3.0230000000000001</v>
      </c>
      <c r="U197" s="212">
        <v>1.139</v>
      </c>
      <c r="V197" s="212">
        <v>1.831</v>
      </c>
      <c r="W197" s="212">
        <v>3.0219999999999998</v>
      </c>
      <c r="X197" s="212">
        <v>1.1020000000000001</v>
      </c>
      <c r="Y197" s="212">
        <v>1.792</v>
      </c>
      <c r="Z197" s="212">
        <v>2.9630000000000001</v>
      </c>
      <c r="AA197" s="212">
        <v>1.1020000000000001</v>
      </c>
      <c r="AB197" s="212">
        <v>1.792</v>
      </c>
      <c r="AC197" s="212">
        <v>2.9630000000000001</v>
      </c>
      <c r="AD197" s="212">
        <v>8.4610000000000003</v>
      </c>
      <c r="AE197" s="212">
        <v>8.4269999999999996</v>
      </c>
      <c r="AF197" s="212"/>
      <c r="AG197" s="212">
        <v>8.4269999999999996</v>
      </c>
      <c r="AH197" s="211">
        <v>20.059999999999999</v>
      </c>
      <c r="AI197" s="213">
        <v>680</v>
      </c>
    </row>
    <row r="198" spans="1:35" s="210" customFormat="1" ht="12.5" customHeight="1" x14ac:dyDescent="0.35">
      <c r="A198" s="298">
        <v>513</v>
      </c>
      <c r="B198" s="298" t="s">
        <v>198</v>
      </c>
      <c r="C198" s="299" t="s">
        <v>639</v>
      </c>
      <c r="D198" s="322">
        <v>38491</v>
      </c>
      <c r="E198" s="298" t="s">
        <v>47</v>
      </c>
      <c r="F198" s="298" t="s">
        <v>67</v>
      </c>
      <c r="G198" s="297">
        <v>192</v>
      </c>
      <c r="H198" s="297">
        <v>77.7</v>
      </c>
      <c r="I198" s="298">
        <v>252</v>
      </c>
      <c r="J198" s="298">
        <v>312</v>
      </c>
      <c r="K198" s="298">
        <v>337</v>
      </c>
      <c r="L198" s="298">
        <v>318</v>
      </c>
      <c r="M198" s="298">
        <v>60</v>
      </c>
      <c r="N198" s="298">
        <v>85</v>
      </c>
      <c r="O198" s="298">
        <v>66</v>
      </c>
      <c r="P198" s="118">
        <f>tbl_data[[#This Row],[RunVJ_R]]+tbl_data[[#This Row],[RunVJ_L]]+tbl_data[[#This Row],[SVJ]]</f>
        <v>211</v>
      </c>
      <c r="Q198" s="335"/>
      <c r="R198" s="298">
        <v>1.1279999999999999</v>
      </c>
      <c r="S198" s="298">
        <v>1.8939999999999999</v>
      </c>
      <c r="T198" s="298">
        <v>3.1680000000000001</v>
      </c>
      <c r="U198" s="298">
        <v>1.0820000000000001</v>
      </c>
      <c r="V198" s="298">
        <v>1.8160000000000001</v>
      </c>
      <c r="W198" s="298">
        <v>3.1080000000000001</v>
      </c>
      <c r="X198" s="298"/>
      <c r="Y198" s="298"/>
      <c r="Z198" s="298"/>
      <c r="AA198" s="298">
        <v>1.0820000000000001</v>
      </c>
      <c r="AB198" s="298">
        <v>1.8160000000000001</v>
      </c>
      <c r="AC198" s="298">
        <v>3.1080000000000001</v>
      </c>
      <c r="AD198" s="298">
        <v>8.5960000000000001</v>
      </c>
      <c r="AE198" s="298">
        <v>8.8350000000000009</v>
      </c>
      <c r="AF198" s="298">
        <v>8.6210000000000004</v>
      </c>
      <c r="AG198" s="298">
        <v>8.5960000000000001</v>
      </c>
      <c r="AH198" s="297">
        <v>20.05</v>
      </c>
      <c r="AI198" s="296">
        <v>640</v>
      </c>
    </row>
    <row r="199" spans="1:35" s="210" customFormat="1" ht="12.5" customHeight="1" x14ac:dyDescent="0.35">
      <c r="A199" s="316">
        <v>663</v>
      </c>
      <c r="B199" s="316" t="s">
        <v>763</v>
      </c>
      <c r="C199" s="317" t="s">
        <v>522</v>
      </c>
      <c r="D199" s="120">
        <v>39148</v>
      </c>
      <c r="E199" s="120" t="s">
        <v>76</v>
      </c>
      <c r="F199" s="316" t="s">
        <v>60</v>
      </c>
      <c r="G199" s="211">
        <v>179.8</v>
      </c>
      <c r="H199" s="318">
        <v>69.7</v>
      </c>
      <c r="I199" s="316">
        <v>238</v>
      </c>
      <c r="J199" s="316">
        <v>305</v>
      </c>
      <c r="K199" s="316">
        <v>316</v>
      </c>
      <c r="L199" s="210">
        <v>304</v>
      </c>
      <c r="M199" s="316">
        <v>67</v>
      </c>
      <c r="N199" s="210">
        <v>78</v>
      </c>
      <c r="O199" s="210">
        <v>66</v>
      </c>
      <c r="P199" s="118">
        <f>tbl_data[[#This Row],[RunVJ_R]]+tbl_data[[#This Row],[RunVJ_L]]+tbl_data[[#This Row],[SVJ]]</f>
        <v>211</v>
      </c>
      <c r="Q199" s="335"/>
      <c r="R199" s="319">
        <v>1.2130000000000001</v>
      </c>
      <c r="S199" s="319">
        <v>1.956</v>
      </c>
      <c r="T199" s="319">
        <v>3.2320000000000002</v>
      </c>
      <c r="U199" s="319">
        <v>1.3080000000000001</v>
      </c>
      <c r="V199" s="319">
        <v>2.0339999999999998</v>
      </c>
      <c r="W199" s="319">
        <v>3.3439999999999999</v>
      </c>
      <c r="X199" s="319">
        <v>1.2330000000000001</v>
      </c>
      <c r="Y199" s="319">
        <v>1.9850000000000001</v>
      </c>
      <c r="Z199" s="319">
        <v>3.2490000000000001</v>
      </c>
      <c r="AA199" s="319">
        <v>1.2130000000000001</v>
      </c>
      <c r="AB199" s="319">
        <v>1.956</v>
      </c>
      <c r="AC199" s="319">
        <v>3.2320000000000002</v>
      </c>
      <c r="AD199" s="319">
        <v>8.5399999999999991</v>
      </c>
      <c r="AE199" s="319">
        <v>8.43</v>
      </c>
      <c r="AF199" s="319">
        <v>8.49</v>
      </c>
      <c r="AG199" s="319">
        <v>8.43</v>
      </c>
      <c r="AH199" s="318">
        <v>20.079999999999998</v>
      </c>
      <c r="AI199" s="213">
        <v>760</v>
      </c>
    </row>
    <row r="200" spans="1:35" s="210" customFormat="1" ht="12.5" customHeight="1" x14ac:dyDescent="0.35">
      <c r="A200" s="207">
        <v>310</v>
      </c>
      <c r="B200" s="207" t="s">
        <v>335</v>
      </c>
      <c r="C200" s="119" t="s">
        <v>468</v>
      </c>
      <c r="D200" s="218">
        <v>38477</v>
      </c>
      <c r="E200" s="218" t="s">
        <v>38</v>
      </c>
      <c r="F200" s="210" t="s">
        <v>35</v>
      </c>
      <c r="G200" s="211">
        <v>180.3</v>
      </c>
      <c r="H200" s="211">
        <v>83.2</v>
      </c>
      <c r="I200" s="210">
        <v>236</v>
      </c>
      <c r="J200" s="210">
        <v>304</v>
      </c>
      <c r="K200" s="210">
        <v>314</v>
      </c>
      <c r="L200" s="210">
        <v>301</v>
      </c>
      <c r="M200" s="210">
        <v>68</v>
      </c>
      <c r="N200" s="210">
        <v>78</v>
      </c>
      <c r="O200" s="210">
        <v>65</v>
      </c>
      <c r="P200" s="118">
        <f>tbl_data[[#This Row],[RunVJ_R]]+tbl_data[[#This Row],[RunVJ_L]]+tbl_data[[#This Row],[SVJ]]</f>
        <v>211</v>
      </c>
      <c r="Q200" s="335"/>
      <c r="R200" s="212">
        <v>1.1679999999999999</v>
      </c>
      <c r="S200" s="212">
        <v>1.9</v>
      </c>
      <c r="T200" s="212">
        <v>3.157</v>
      </c>
      <c r="U200" s="212">
        <v>1.145</v>
      </c>
      <c r="V200" s="212">
        <v>1.8680000000000001</v>
      </c>
      <c r="W200" s="212">
        <v>3.11</v>
      </c>
      <c r="X200" s="212">
        <v>1.1459999999999999</v>
      </c>
      <c r="Y200" s="212">
        <v>1.863</v>
      </c>
      <c r="Z200" s="212">
        <v>3.113</v>
      </c>
      <c r="AA200" s="212">
        <v>1.145</v>
      </c>
      <c r="AB200" s="212">
        <v>1.863</v>
      </c>
      <c r="AC200" s="212">
        <v>3.11</v>
      </c>
      <c r="AD200" s="212">
        <v>8.7420000000000009</v>
      </c>
      <c r="AE200" s="212">
        <v>8.7959999999999994</v>
      </c>
      <c r="AF200" s="212">
        <v>8.7210000000000001</v>
      </c>
      <c r="AG200" s="212">
        <v>8.7210000000000001</v>
      </c>
      <c r="AH200" s="211">
        <v>20.059999999999999</v>
      </c>
      <c r="AI200" s="213">
        <v>680</v>
      </c>
    </row>
    <row r="201" spans="1:35" s="210" customFormat="1" ht="12.5" customHeight="1" x14ac:dyDescent="0.35">
      <c r="A201" s="207">
        <v>254</v>
      </c>
      <c r="B201" s="207" t="s">
        <v>403</v>
      </c>
      <c r="C201" s="119" t="s">
        <v>404</v>
      </c>
      <c r="D201" s="208">
        <v>38651</v>
      </c>
      <c r="E201" s="209" t="s">
        <v>46</v>
      </c>
      <c r="F201" s="210" t="s">
        <v>60</v>
      </c>
      <c r="G201" s="211">
        <v>179.3</v>
      </c>
      <c r="H201" s="211">
        <v>84.6</v>
      </c>
      <c r="I201" s="210">
        <v>241</v>
      </c>
      <c r="J201" s="210">
        <v>302</v>
      </c>
      <c r="K201" s="210">
        <v>315</v>
      </c>
      <c r="L201" s="210">
        <v>316</v>
      </c>
      <c r="M201" s="210">
        <v>61</v>
      </c>
      <c r="N201" s="210">
        <v>74</v>
      </c>
      <c r="O201" s="210">
        <v>75</v>
      </c>
      <c r="P201" s="118">
        <f>tbl_data[[#This Row],[RunVJ_R]]+tbl_data[[#This Row],[RunVJ_L]]+tbl_data[[#This Row],[SVJ]]</f>
        <v>210</v>
      </c>
      <c r="Q201" s="335"/>
      <c r="R201" s="212">
        <v>1.056</v>
      </c>
      <c r="S201" s="212">
        <v>1.784</v>
      </c>
      <c r="T201" s="212">
        <v>3.0219999999999998</v>
      </c>
      <c r="U201" s="212">
        <v>1.06</v>
      </c>
      <c r="V201" s="212">
        <v>1.758</v>
      </c>
      <c r="W201" s="212">
        <v>3.0059999999999998</v>
      </c>
      <c r="X201" s="212">
        <v>1.0129999999999999</v>
      </c>
      <c r="Y201" s="212">
        <v>1.7150000000000001</v>
      </c>
      <c r="Z201" s="212">
        <v>2.948</v>
      </c>
      <c r="AA201" s="212">
        <v>1.0129999999999999</v>
      </c>
      <c r="AB201" s="212">
        <v>1.7150000000000001</v>
      </c>
      <c r="AC201" s="212">
        <v>2.948</v>
      </c>
      <c r="AD201" s="212">
        <v>8.1259999999999994</v>
      </c>
      <c r="AE201" s="212"/>
      <c r="AF201" s="212"/>
      <c r="AG201" s="212">
        <v>8.1259999999999994</v>
      </c>
      <c r="AH201" s="211">
        <v>20.07</v>
      </c>
      <c r="AI201" s="213">
        <v>720</v>
      </c>
    </row>
    <row r="202" spans="1:35" s="210" customFormat="1" ht="12.5" customHeight="1" x14ac:dyDescent="0.35">
      <c r="A202" s="207">
        <v>115</v>
      </c>
      <c r="B202" s="207" t="s">
        <v>265</v>
      </c>
      <c r="C202" s="119" t="s">
        <v>266</v>
      </c>
      <c r="D202" s="208">
        <v>38730</v>
      </c>
      <c r="E202" s="209" t="s">
        <v>49</v>
      </c>
      <c r="F202" s="210" t="s">
        <v>34</v>
      </c>
      <c r="G202" s="211">
        <v>196.4</v>
      </c>
      <c r="H202" s="211">
        <v>93.2</v>
      </c>
      <c r="I202" s="210">
        <v>254</v>
      </c>
      <c r="J202" s="210">
        <v>316</v>
      </c>
      <c r="K202" s="210">
        <v>328</v>
      </c>
      <c r="L202" s="210">
        <v>328</v>
      </c>
      <c r="M202" s="210">
        <v>62</v>
      </c>
      <c r="N202" s="210">
        <v>74</v>
      </c>
      <c r="O202" s="210">
        <v>74</v>
      </c>
      <c r="P202" s="118">
        <f>tbl_data[[#This Row],[RunVJ_R]]+tbl_data[[#This Row],[RunVJ_L]]+tbl_data[[#This Row],[SVJ]]</f>
        <v>210</v>
      </c>
      <c r="Q202" s="335"/>
      <c r="R202" s="212">
        <v>1.1000000000000001</v>
      </c>
      <c r="S202" s="212">
        <v>1.875</v>
      </c>
      <c r="T202" s="212">
        <v>3.1869999999999998</v>
      </c>
      <c r="U202" s="212">
        <v>1.1000000000000001</v>
      </c>
      <c r="V202" s="212">
        <v>1.855</v>
      </c>
      <c r="W202" s="212">
        <v>3.1469999999999998</v>
      </c>
      <c r="X202" s="212">
        <v>1.1559999999999999</v>
      </c>
      <c r="Y202" s="212">
        <v>1.921</v>
      </c>
      <c r="Z202" s="212">
        <v>3.21</v>
      </c>
      <c r="AA202" s="212">
        <v>1.1000000000000001</v>
      </c>
      <c r="AB202" s="212">
        <v>1.855</v>
      </c>
      <c r="AC202" s="212">
        <v>3.1469999999999998</v>
      </c>
      <c r="AD202" s="212">
        <v>8.7249999999999996</v>
      </c>
      <c r="AE202" s="212">
        <v>8.6869999999999994</v>
      </c>
      <c r="AF202" s="212">
        <v>8.8160000000000007</v>
      </c>
      <c r="AG202" s="212">
        <v>8.6869999999999994</v>
      </c>
      <c r="AH202" s="211">
        <v>19.03</v>
      </c>
      <c r="AI202" s="213">
        <v>400</v>
      </c>
    </row>
    <row r="203" spans="1:35" s="210" customFormat="1" ht="12.5" customHeight="1" x14ac:dyDescent="0.35">
      <c r="A203" s="207">
        <v>132</v>
      </c>
      <c r="B203" s="207" t="s">
        <v>97</v>
      </c>
      <c r="C203" s="119" t="s">
        <v>289</v>
      </c>
      <c r="D203" s="208">
        <v>38642</v>
      </c>
      <c r="E203" s="209" t="s">
        <v>49</v>
      </c>
      <c r="F203" s="210" t="s">
        <v>33</v>
      </c>
      <c r="G203" s="211">
        <v>189</v>
      </c>
      <c r="H203" s="211">
        <v>69</v>
      </c>
      <c r="I203" s="210">
        <v>251</v>
      </c>
      <c r="J203" s="210">
        <v>310</v>
      </c>
      <c r="K203" s="210">
        <v>330</v>
      </c>
      <c r="L203" s="210">
        <v>323</v>
      </c>
      <c r="M203" s="210">
        <v>59</v>
      </c>
      <c r="N203" s="210">
        <v>79</v>
      </c>
      <c r="O203" s="210">
        <v>72</v>
      </c>
      <c r="P203" s="118">
        <f>tbl_data[[#This Row],[RunVJ_R]]+tbl_data[[#This Row],[RunVJ_L]]+tbl_data[[#This Row],[SVJ]]</f>
        <v>210</v>
      </c>
      <c r="Q203" s="335"/>
      <c r="R203" s="212">
        <v>1.139</v>
      </c>
      <c r="S203" s="212">
        <v>1.8480000000000001</v>
      </c>
      <c r="T203" s="212">
        <v>3.0430000000000001</v>
      </c>
      <c r="U203" s="212">
        <v>1.109</v>
      </c>
      <c r="V203" s="212">
        <v>1.8129999999999999</v>
      </c>
      <c r="W203" s="212">
        <v>3.0049999999999999</v>
      </c>
      <c r="X203" s="212">
        <v>1.089</v>
      </c>
      <c r="Y203" s="212">
        <v>1.7909999999999999</v>
      </c>
      <c r="Z203" s="212">
        <v>2.9809999999999999</v>
      </c>
      <c r="AA203" s="212">
        <v>1.089</v>
      </c>
      <c r="AB203" s="212">
        <v>1.7909999999999999</v>
      </c>
      <c r="AC203" s="212">
        <v>2.9809999999999999</v>
      </c>
      <c r="AD203" s="212">
        <v>8.4280000000000008</v>
      </c>
      <c r="AE203" s="212">
        <v>8.5350000000000001</v>
      </c>
      <c r="AF203" s="212">
        <v>8.42</v>
      </c>
      <c r="AG203" s="212">
        <v>8.42</v>
      </c>
      <c r="AH203" s="211">
        <v>20.04</v>
      </c>
      <c r="AI203" s="213">
        <v>600</v>
      </c>
    </row>
    <row r="204" spans="1:35" s="210" customFormat="1" ht="12.5" customHeight="1" x14ac:dyDescent="0.35">
      <c r="A204" s="298">
        <v>509</v>
      </c>
      <c r="B204" s="298" t="s">
        <v>632</v>
      </c>
      <c r="C204" s="299" t="s">
        <v>633</v>
      </c>
      <c r="D204" s="322">
        <v>38660</v>
      </c>
      <c r="E204" s="298" t="s">
        <v>47</v>
      </c>
      <c r="F204" s="298" t="s">
        <v>33</v>
      </c>
      <c r="G204" s="297">
        <v>182.4</v>
      </c>
      <c r="H204" s="297">
        <v>74.7</v>
      </c>
      <c r="I204" s="298">
        <v>240</v>
      </c>
      <c r="J204" s="298">
        <v>302</v>
      </c>
      <c r="K204" s="298">
        <v>316</v>
      </c>
      <c r="L204" s="298">
        <v>312</v>
      </c>
      <c r="M204" s="298">
        <v>62</v>
      </c>
      <c r="N204" s="298">
        <v>76</v>
      </c>
      <c r="O204" s="298">
        <v>72</v>
      </c>
      <c r="P204" s="118">
        <f>tbl_data[[#This Row],[RunVJ_R]]+tbl_data[[#This Row],[RunVJ_L]]+tbl_data[[#This Row],[SVJ]]</f>
        <v>210</v>
      </c>
      <c r="Q204" s="335"/>
      <c r="R204" s="298">
        <v>1.1599999999999999</v>
      </c>
      <c r="S204" s="298">
        <v>1.879</v>
      </c>
      <c r="T204" s="298">
        <v>3.1070000000000002</v>
      </c>
      <c r="U204" s="298">
        <v>1.159</v>
      </c>
      <c r="V204" s="298">
        <v>1.885</v>
      </c>
      <c r="W204" s="298">
        <v>3.1190000000000002</v>
      </c>
      <c r="X204" s="298">
        <v>1.1659999999999999</v>
      </c>
      <c r="Y204" s="298">
        <v>1.8919999999999999</v>
      </c>
      <c r="Z204" s="298">
        <v>3.1379999999999999</v>
      </c>
      <c r="AA204" s="298">
        <v>1.159</v>
      </c>
      <c r="AB204" s="298">
        <v>1.879</v>
      </c>
      <c r="AC204" s="298">
        <v>3.1070000000000002</v>
      </c>
      <c r="AD204" s="298">
        <v>8.3800000000000008</v>
      </c>
      <c r="AE204" s="298">
        <v>8.4489999999999998</v>
      </c>
      <c r="AF204" s="298">
        <v>8.2370000000000001</v>
      </c>
      <c r="AG204" s="298">
        <v>8.2370000000000001</v>
      </c>
      <c r="AH204" s="297">
        <v>20.079999999999998</v>
      </c>
      <c r="AI204" s="296">
        <v>760</v>
      </c>
    </row>
    <row r="205" spans="1:35" s="210" customFormat="1" ht="12.5" customHeight="1" x14ac:dyDescent="0.35">
      <c r="A205" s="207">
        <v>274</v>
      </c>
      <c r="B205" s="207" t="s">
        <v>192</v>
      </c>
      <c r="C205" s="119" t="s">
        <v>431</v>
      </c>
      <c r="D205" s="208">
        <v>38385</v>
      </c>
      <c r="E205" s="209" t="s">
        <v>46</v>
      </c>
      <c r="F205" s="210" t="s">
        <v>29</v>
      </c>
      <c r="G205" s="211">
        <v>184.9</v>
      </c>
      <c r="H205" s="211">
        <v>69.400000000000006</v>
      </c>
      <c r="I205" s="210">
        <v>244</v>
      </c>
      <c r="J205" s="210">
        <v>310</v>
      </c>
      <c r="K205" s="210">
        <v>317</v>
      </c>
      <c r="L205" s="210">
        <v>315</v>
      </c>
      <c r="M205" s="210">
        <v>66</v>
      </c>
      <c r="N205" s="210">
        <v>73</v>
      </c>
      <c r="O205" s="210">
        <v>71</v>
      </c>
      <c r="P205" s="118">
        <f>tbl_data[[#This Row],[RunVJ_R]]+tbl_data[[#This Row],[RunVJ_L]]+tbl_data[[#This Row],[SVJ]]</f>
        <v>210</v>
      </c>
      <c r="Q205" s="335"/>
      <c r="R205" s="212">
        <v>1.022</v>
      </c>
      <c r="S205" s="212">
        <v>1.732</v>
      </c>
      <c r="T205" s="212">
        <v>3.004</v>
      </c>
      <c r="U205" s="212">
        <v>1.0049999999999999</v>
      </c>
      <c r="V205" s="212">
        <v>1.706</v>
      </c>
      <c r="W205" s="212">
        <v>2.964</v>
      </c>
      <c r="X205" s="212">
        <v>1.0169999999999999</v>
      </c>
      <c r="Y205" s="212">
        <v>1.7230000000000001</v>
      </c>
      <c r="Z205" s="212">
        <v>2.9649999999999999</v>
      </c>
      <c r="AA205" s="212">
        <v>1.0049999999999999</v>
      </c>
      <c r="AB205" s="212">
        <v>1.706</v>
      </c>
      <c r="AC205" s="212">
        <v>2.964</v>
      </c>
      <c r="AD205" s="212">
        <v>8.02</v>
      </c>
      <c r="AE205" s="212">
        <v>8.2119999999999997</v>
      </c>
      <c r="AF205" s="212"/>
      <c r="AG205" s="212">
        <v>8.02</v>
      </c>
      <c r="AH205" s="211">
        <v>20.07</v>
      </c>
      <c r="AI205" s="213">
        <v>720</v>
      </c>
    </row>
    <row r="206" spans="1:35" s="210" customFormat="1" ht="12.5" customHeight="1" x14ac:dyDescent="0.35">
      <c r="A206" s="316">
        <v>607</v>
      </c>
      <c r="B206" s="316" t="s">
        <v>148</v>
      </c>
      <c r="C206" s="317" t="s">
        <v>696</v>
      </c>
      <c r="D206" s="120">
        <v>38543</v>
      </c>
      <c r="E206" s="120" t="s">
        <v>76</v>
      </c>
      <c r="F206" s="316" t="s">
        <v>60</v>
      </c>
      <c r="G206" s="211">
        <v>179</v>
      </c>
      <c r="H206" s="318">
        <v>77.2</v>
      </c>
      <c r="I206" s="316">
        <v>237</v>
      </c>
      <c r="J206" s="316">
        <v>297</v>
      </c>
      <c r="K206" s="316">
        <v>316</v>
      </c>
      <c r="L206" s="210">
        <v>308</v>
      </c>
      <c r="M206" s="316">
        <v>60</v>
      </c>
      <c r="N206" s="210">
        <v>79</v>
      </c>
      <c r="O206" s="210">
        <v>71</v>
      </c>
      <c r="P206" s="118">
        <f>tbl_data[[#This Row],[RunVJ_R]]+tbl_data[[#This Row],[RunVJ_L]]+tbl_data[[#This Row],[SVJ]]</f>
        <v>210</v>
      </c>
      <c r="Q206" s="335"/>
      <c r="R206" s="319">
        <v>1.159</v>
      </c>
      <c r="S206" s="319">
        <v>1.871</v>
      </c>
      <c r="T206" s="319">
        <v>3.1160000000000001</v>
      </c>
      <c r="U206" s="319">
        <v>1.1519999999999999</v>
      </c>
      <c r="V206" s="319">
        <v>1.871</v>
      </c>
      <c r="W206" s="319">
        <v>3.0990000000000002</v>
      </c>
      <c r="X206" s="319">
        <v>1.1579999999999999</v>
      </c>
      <c r="Y206" s="319">
        <v>1.875</v>
      </c>
      <c r="Z206" s="319">
        <v>3.1019999999999999</v>
      </c>
      <c r="AA206" s="319">
        <v>1.1519999999999999</v>
      </c>
      <c r="AB206" s="319">
        <v>1.871</v>
      </c>
      <c r="AC206" s="319">
        <v>3.0990000000000002</v>
      </c>
      <c r="AD206" s="319">
        <v>8.6820000000000004</v>
      </c>
      <c r="AE206" s="319">
        <v>8.6530000000000005</v>
      </c>
      <c r="AF206" s="319">
        <v>8.6280000000000001</v>
      </c>
      <c r="AG206" s="319">
        <v>8.6280000000000001</v>
      </c>
      <c r="AH206" s="318">
        <v>20.059999999999999</v>
      </c>
      <c r="AI206" s="213">
        <v>680</v>
      </c>
    </row>
    <row r="207" spans="1:35" s="210" customFormat="1" ht="12.5" customHeight="1" x14ac:dyDescent="0.35">
      <c r="A207" s="207">
        <v>164</v>
      </c>
      <c r="B207" s="207" t="s">
        <v>314</v>
      </c>
      <c r="C207" s="119" t="s">
        <v>315</v>
      </c>
      <c r="D207" s="208">
        <v>38640</v>
      </c>
      <c r="E207" s="209" t="s">
        <v>59</v>
      </c>
      <c r="F207" s="210" t="s">
        <v>35</v>
      </c>
      <c r="G207" s="211">
        <v>176.3</v>
      </c>
      <c r="H207" s="211">
        <v>67</v>
      </c>
      <c r="I207" s="210">
        <v>228</v>
      </c>
      <c r="J207" s="210">
        <v>290</v>
      </c>
      <c r="K207" s="210">
        <v>306</v>
      </c>
      <c r="L207" s="210">
        <v>298</v>
      </c>
      <c r="M207" s="210">
        <v>62</v>
      </c>
      <c r="N207" s="210">
        <v>78</v>
      </c>
      <c r="O207" s="210">
        <v>70</v>
      </c>
      <c r="P207" s="118">
        <f>tbl_data[[#This Row],[RunVJ_R]]+tbl_data[[#This Row],[RunVJ_L]]+tbl_data[[#This Row],[SVJ]]</f>
        <v>210</v>
      </c>
      <c r="Q207" s="335"/>
      <c r="R207" s="212">
        <v>1.103</v>
      </c>
      <c r="S207" s="212">
        <v>1.827</v>
      </c>
      <c r="T207" s="212">
        <v>3.1589999999999998</v>
      </c>
      <c r="U207" s="212">
        <v>1.075</v>
      </c>
      <c r="V207" s="212">
        <v>1.7969999999999999</v>
      </c>
      <c r="W207" s="212">
        <v>3.0459999999999998</v>
      </c>
      <c r="X207" s="212">
        <v>1.0620000000000001</v>
      </c>
      <c r="Y207" s="212">
        <v>1.78</v>
      </c>
      <c r="Z207" s="212">
        <v>3.0070000000000001</v>
      </c>
      <c r="AA207" s="212">
        <v>1.0620000000000001</v>
      </c>
      <c r="AB207" s="212">
        <v>1.78</v>
      </c>
      <c r="AC207" s="212">
        <v>3.0070000000000001</v>
      </c>
      <c r="AD207" s="212">
        <v>8.5129999999999999</v>
      </c>
      <c r="AE207" s="212">
        <v>8.375</v>
      </c>
      <c r="AF207" s="212">
        <v>8.3859999999999992</v>
      </c>
      <c r="AG207" s="212">
        <v>8.375</v>
      </c>
      <c r="AH207" s="211">
        <v>19.04</v>
      </c>
      <c r="AI207" s="213">
        <v>440</v>
      </c>
    </row>
    <row r="208" spans="1:35" s="210" customFormat="1" ht="12.5" customHeight="1" x14ac:dyDescent="0.35">
      <c r="A208" s="207">
        <v>352</v>
      </c>
      <c r="B208" s="207" t="s">
        <v>86</v>
      </c>
      <c r="C208" s="119" t="s">
        <v>510</v>
      </c>
      <c r="D208" s="208">
        <v>39021</v>
      </c>
      <c r="E208" s="209" t="s">
        <v>48</v>
      </c>
      <c r="F208" s="210" t="s">
        <v>28</v>
      </c>
      <c r="G208" s="211">
        <v>190.4</v>
      </c>
      <c r="H208" s="211">
        <v>76.3</v>
      </c>
      <c r="I208" s="210">
        <v>244</v>
      </c>
      <c r="J208" s="210">
        <v>308</v>
      </c>
      <c r="K208" s="210">
        <v>321</v>
      </c>
      <c r="L208" s="210">
        <v>313</v>
      </c>
      <c r="M208" s="210">
        <v>64</v>
      </c>
      <c r="N208" s="210">
        <v>77</v>
      </c>
      <c r="O208" s="210">
        <v>69</v>
      </c>
      <c r="P208" s="118">
        <f>tbl_data[[#This Row],[RunVJ_R]]+tbl_data[[#This Row],[RunVJ_L]]+tbl_data[[#This Row],[SVJ]]</f>
        <v>210</v>
      </c>
      <c r="Q208" s="335"/>
      <c r="R208" s="212">
        <v>1.0649999999999999</v>
      </c>
      <c r="S208" s="212">
        <v>1.861</v>
      </c>
      <c r="T208" s="212">
        <v>3.0990000000000002</v>
      </c>
      <c r="U208" s="212">
        <v>1.1200000000000001</v>
      </c>
      <c r="V208" s="212">
        <v>1.835</v>
      </c>
      <c r="W208" s="212">
        <v>3.0590000000000002</v>
      </c>
      <c r="X208" s="212">
        <v>1.048</v>
      </c>
      <c r="Y208" s="212">
        <v>1.8109999999999999</v>
      </c>
      <c r="Z208" s="212">
        <v>3.044</v>
      </c>
      <c r="AA208" s="212">
        <v>1.048</v>
      </c>
      <c r="AB208" s="212">
        <v>1.8109999999999999</v>
      </c>
      <c r="AC208" s="212">
        <v>3.044</v>
      </c>
      <c r="AD208" s="212">
        <v>8.9260000000000002</v>
      </c>
      <c r="AE208" s="212">
        <v>8.6999999999999993</v>
      </c>
      <c r="AF208" s="212"/>
      <c r="AG208" s="212">
        <v>8.6999999999999993</v>
      </c>
      <c r="AH208" s="211">
        <v>20.059999999999999</v>
      </c>
      <c r="AI208" s="213">
        <v>680</v>
      </c>
    </row>
    <row r="209" spans="1:35" s="210" customFormat="1" ht="12.5" customHeight="1" x14ac:dyDescent="0.35">
      <c r="A209" s="316">
        <v>649</v>
      </c>
      <c r="B209" s="316" t="s">
        <v>744</v>
      </c>
      <c r="C209" s="317" t="s">
        <v>745</v>
      </c>
      <c r="D209" s="120">
        <v>39213</v>
      </c>
      <c r="E209" s="120" t="s">
        <v>76</v>
      </c>
      <c r="F209" s="316" t="s">
        <v>33</v>
      </c>
      <c r="G209" s="211">
        <v>180</v>
      </c>
      <c r="H209" s="318">
        <v>73.599999999999994</v>
      </c>
      <c r="I209" s="316">
        <v>238</v>
      </c>
      <c r="J209" s="316">
        <v>305</v>
      </c>
      <c r="K209" s="316">
        <v>313</v>
      </c>
      <c r="L209" s="210">
        <v>306</v>
      </c>
      <c r="M209" s="316">
        <v>67</v>
      </c>
      <c r="N209" s="210">
        <v>75</v>
      </c>
      <c r="O209" s="210">
        <v>68</v>
      </c>
      <c r="P209" s="118">
        <f>tbl_data[[#This Row],[RunVJ_R]]+tbl_data[[#This Row],[RunVJ_L]]+tbl_data[[#This Row],[SVJ]]</f>
        <v>210</v>
      </c>
      <c r="Q209" s="335"/>
      <c r="R209" s="319">
        <v>1.333</v>
      </c>
      <c r="S209" s="319">
        <v>2.0699999999999998</v>
      </c>
      <c r="T209" s="319">
        <v>3.3420000000000001</v>
      </c>
      <c r="U209" s="319">
        <v>1.3240000000000001</v>
      </c>
      <c r="V209" s="319">
        <v>2.0569999999999999</v>
      </c>
      <c r="W209" s="319">
        <v>3.339</v>
      </c>
      <c r="X209" s="319">
        <v>1.24</v>
      </c>
      <c r="Y209" s="319">
        <v>1.9750000000000001</v>
      </c>
      <c r="Z209" s="319">
        <v>3.2370000000000001</v>
      </c>
      <c r="AA209" s="319">
        <v>1.24</v>
      </c>
      <c r="AB209" s="319">
        <v>1.9750000000000001</v>
      </c>
      <c r="AC209" s="319">
        <v>3.2370000000000001</v>
      </c>
      <c r="AD209" s="319">
        <v>9.2509999999999994</v>
      </c>
      <c r="AE209" s="319">
        <v>8.8350000000000009</v>
      </c>
      <c r="AF209" s="319">
        <v>8.7949999999999999</v>
      </c>
      <c r="AG209" s="319">
        <v>8.7949999999999999</v>
      </c>
      <c r="AH209" s="318">
        <v>20.059999999999999</v>
      </c>
      <c r="AI209" s="213">
        <v>680</v>
      </c>
    </row>
    <row r="210" spans="1:35" s="210" customFormat="1" ht="12.5" customHeight="1" x14ac:dyDescent="0.35">
      <c r="A210" s="207">
        <v>220</v>
      </c>
      <c r="B210" s="207" t="s">
        <v>154</v>
      </c>
      <c r="C210" s="119" t="s">
        <v>376</v>
      </c>
      <c r="D210" s="208">
        <v>38481</v>
      </c>
      <c r="E210" s="209" t="s">
        <v>36</v>
      </c>
      <c r="F210" s="210" t="s">
        <v>29</v>
      </c>
      <c r="G210" s="211">
        <v>183.9</v>
      </c>
      <c r="H210" s="211">
        <v>76.8</v>
      </c>
      <c r="I210" s="210">
        <v>241</v>
      </c>
      <c r="J210" s="210">
        <v>308</v>
      </c>
      <c r="K210" s="210">
        <v>318</v>
      </c>
      <c r="L210" s="210">
        <v>307</v>
      </c>
      <c r="M210" s="210">
        <v>67</v>
      </c>
      <c r="N210" s="210">
        <v>77</v>
      </c>
      <c r="O210" s="210">
        <v>66</v>
      </c>
      <c r="P210" s="118">
        <f>tbl_data[[#This Row],[RunVJ_R]]+tbl_data[[#This Row],[RunVJ_L]]+tbl_data[[#This Row],[SVJ]]</f>
        <v>210</v>
      </c>
      <c r="Q210" s="335"/>
      <c r="R210" s="212">
        <v>1.1379999999999999</v>
      </c>
      <c r="S210" s="212">
        <v>1.853</v>
      </c>
      <c r="T210" s="212">
        <v>3.073</v>
      </c>
      <c r="U210" s="212">
        <v>1.155</v>
      </c>
      <c r="V210" s="212">
        <v>1.861</v>
      </c>
      <c r="W210" s="212">
        <v>3.08</v>
      </c>
      <c r="X210" s="212">
        <v>1.131</v>
      </c>
      <c r="Y210" s="212">
        <v>1.8240000000000001</v>
      </c>
      <c r="Z210" s="212">
        <v>3.052</v>
      </c>
      <c r="AA210" s="212">
        <v>1.131</v>
      </c>
      <c r="AB210" s="212">
        <v>1.8240000000000001</v>
      </c>
      <c r="AC210" s="212">
        <v>3.052</v>
      </c>
      <c r="AD210" s="212">
        <v>8.7240000000000002</v>
      </c>
      <c r="AE210" s="212">
        <v>8.4109999999999996</v>
      </c>
      <c r="AF210" s="212">
        <v>8.5109999999999992</v>
      </c>
      <c r="AG210" s="212">
        <v>8.4109999999999996</v>
      </c>
      <c r="AH210" s="211">
        <v>20.05</v>
      </c>
      <c r="AI210" s="213">
        <v>640</v>
      </c>
    </row>
    <row r="211" spans="1:35" s="210" customFormat="1" ht="12.5" customHeight="1" x14ac:dyDescent="0.25">
      <c r="A211" s="118">
        <v>267</v>
      </c>
      <c r="B211" s="214" t="s">
        <v>418</v>
      </c>
      <c r="C211" s="119" t="s">
        <v>419</v>
      </c>
      <c r="D211" s="215">
        <v>38426</v>
      </c>
      <c r="E211" s="216" t="s">
        <v>46</v>
      </c>
      <c r="F211" s="118" t="s">
        <v>28</v>
      </c>
      <c r="G211" s="211">
        <v>183.9</v>
      </c>
      <c r="H211" s="211">
        <v>85.4</v>
      </c>
      <c r="I211" s="118">
        <v>237</v>
      </c>
      <c r="J211" s="118">
        <v>301</v>
      </c>
      <c r="K211" s="210">
        <v>318</v>
      </c>
      <c r="L211" s="118">
        <v>302</v>
      </c>
      <c r="M211" s="118">
        <v>64</v>
      </c>
      <c r="N211" s="210">
        <v>81</v>
      </c>
      <c r="O211" s="210">
        <v>65</v>
      </c>
      <c r="P211" s="118">
        <f>tbl_data[[#This Row],[RunVJ_R]]+tbl_data[[#This Row],[RunVJ_L]]+tbl_data[[#This Row],[SVJ]]</f>
        <v>210</v>
      </c>
      <c r="Q211" s="335"/>
      <c r="R211" s="217">
        <v>1.075</v>
      </c>
      <c r="S211" s="217">
        <v>1.794</v>
      </c>
      <c r="T211" s="217">
        <v>3.0310000000000001</v>
      </c>
      <c r="U211" s="217">
        <v>1.097</v>
      </c>
      <c r="V211" s="217">
        <v>1.8149999999999999</v>
      </c>
      <c r="W211" s="217">
        <v>3.0449999999999999</v>
      </c>
      <c r="X211" s="217">
        <v>1.093</v>
      </c>
      <c r="Y211" s="217">
        <v>1.804</v>
      </c>
      <c r="Z211" s="217">
        <v>3.0310000000000001</v>
      </c>
      <c r="AA211" s="217">
        <v>1.075</v>
      </c>
      <c r="AB211" s="217">
        <v>1.794</v>
      </c>
      <c r="AC211" s="217">
        <v>3.0310000000000001</v>
      </c>
      <c r="AD211" s="217">
        <v>8.7650000000000006</v>
      </c>
      <c r="AE211" s="217">
        <v>8.7200000000000006</v>
      </c>
      <c r="AF211" s="217"/>
      <c r="AG211" s="217">
        <v>8.7200000000000006</v>
      </c>
      <c r="AH211" s="220">
        <v>21.01</v>
      </c>
      <c r="AI211" s="213">
        <v>800</v>
      </c>
    </row>
    <row r="212" spans="1:35" s="210" customFormat="1" ht="12.5" customHeight="1" x14ac:dyDescent="0.35">
      <c r="A212" s="207">
        <v>273</v>
      </c>
      <c r="B212" s="207" t="s">
        <v>429</v>
      </c>
      <c r="C212" s="119" t="s">
        <v>430</v>
      </c>
      <c r="D212" s="208">
        <v>38626</v>
      </c>
      <c r="E212" s="209" t="s">
        <v>46</v>
      </c>
      <c r="F212" s="210" t="s">
        <v>28</v>
      </c>
      <c r="G212" s="211">
        <v>183</v>
      </c>
      <c r="H212" s="211">
        <v>84.5</v>
      </c>
      <c r="I212" s="210">
        <v>241</v>
      </c>
      <c r="J212" s="210">
        <v>315</v>
      </c>
      <c r="K212" s="210">
        <v>315</v>
      </c>
      <c r="L212" s="210">
        <v>303</v>
      </c>
      <c r="M212" s="210">
        <v>74</v>
      </c>
      <c r="N212" s="210">
        <v>74</v>
      </c>
      <c r="O212" s="210">
        <v>62</v>
      </c>
      <c r="P212" s="118">
        <f>tbl_data[[#This Row],[RunVJ_R]]+tbl_data[[#This Row],[RunVJ_L]]+tbl_data[[#This Row],[SVJ]]</f>
        <v>210</v>
      </c>
      <c r="Q212" s="335"/>
      <c r="R212" s="212">
        <v>1.0920000000000001</v>
      </c>
      <c r="S212" s="212">
        <v>1.8029999999999999</v>
      </c>
      <c r="T212" s="212">
        <v>2.968</v>
      </c>
      <c r="U212" s="212">
        <v>1.077</v>
      </c>
      <c r="V212" s="212">
        <v>1.774</v>
      </c>
      <c r="W212" s="212">
        <v>2.9420000000000002</v>
      </c>
      <c r="X212" s="212">
        <v>1.1160000000000001</v>
      </c>
      <c r="Y212" s="212">
        <v>1.794</v>
      </c>
      <c r="Z212" s="212">
        <v>2.97</v>
      </c>
      <c r="AA212" s="212">
        <v>1.077</v>
      </c>
      <c r="AB212" s="212">
        <v>1.774</v>
      </c>
      <c r="AC212" s="212">
        <v>2.9420000000000002</v>
      </c>
      <c r="AD212" s="212">
        <v>8.8439999999999994</v>
      </c>
      <c r="AE212" s="212">
        <v>8.8800000000000008</v>
      </c>
      <c r="AF212" s="212"/>
      <c r="AG212" s="212">
        <v>8.8439999999999994</v>
      </c>
      <c r="AH212" s="211">
        <v>20.05</v>
      </c>
      <c r="AI212" s="213">
        <v>640</v>
      </c>
    </row>
    <row r="213" spans="1:35" s="210" customFormat="1" ht="12.5" customHeight="1" x14ac:dyDescent="0.35">
      <c r="A213" s="207">
        <v>125</v>
      </c>
      <c r="B213" s="207" t="s">
        <v>278</v>
      </c>
      <c r="C213" s="119" t="s">
        <v>279</v>
      </c>
      <c r="D213" s="208">
        <v>38412</v>
      </c>
      <c r="E213" s="209" t="s">
        <v>49</v>
      </c>
      <c r="F213" s="210" t="s">
        <v>35</v>
      </c>
      <c r="G213" s="211">
        <v>170.9</v>
      </c>
      <c r="H213" s="211">
        <v>65.400000000000006</v>
      </c>
      <c r="I213" s="210">
        <v>224</v>
      </c>
      <c r="J213" s="210">
        <v>287</v>
      </c>
      <c r="K213" s="210">
        <v>293</v>
      </c>
      <c r="L213" s="210">
        <v>301</v>
      </c>
      <c r="M213" s="210">
        <v>63</v>
      </c>
      <c r="N213" s="210">
        <v>69</v>
      </c>
      <c r="O213" s="210">
        <v>77</v>
      </c>
      <c r="P213" s="118">
        <f>tbl_data[[#This Row],[RunVJ_R]]+tbl_data[[#This Row],[RunVJ_L]]+tbl_data[[#This Row],[SVJ]]</f>
        <v>209</v>
      </c>
      <c r="Q213" s="335"/>
      <c r="R213" s="212">
        <v>1.1619999999999999</v>
      </c>
      <c r="S213" s="212">
        <v>1.8660000000000001</v>
      </c>
      <c r="T213" s="212">
        <v>3.0739999999999998</v>
      </c>
      <c r="U213" s="212">
        <v>1.19</v>
      </c>
      <c r="V213" s="212">
        <v>1.905</v>
      </c>
      <c r="W213" s="212">
        <v>3.125</v>
      </c>
      <c r="X213" s="212">
        <v>1.1759999999999999</v>
      </c>
      <c r="Y213" s="212">
        <v>1.9</v>
      </c>
      <c r="Z213" s="212">
        <v>3.1070000000000002</v>
      </c>
      <c r="AA213" s="212">
        <v>1.1619999999999999</v>
      </c>
      <c r="AB213" s="212">
        <v>1.8660000000000001</v>
      </c>
      <c r="AC213" s="212">
        <v>3.0739999999999998</v>
      </c>
      <c r="AD213" s="212">
        <v>8.157</v>
      </c>
      <c r="AE213" s="212">
        <v>8.2460000000000004</v>
      </c>
      <c r="AF213" s="212"/>
      <c r="AG213" s="212">
        <v>8.157</v>
      </c>
      <c r="AH213" s="211">
        <v>21.05</v>
      </c>
      <c r="AI213" s="213">
        <v>960</v>
      </c>
    </row>
    <row r="214" spans="1:35" s="210" customFormat="1" ht="12.5" customHeight="1" x14ac:dyDescent="0.35">
      <c r="A214" s="316">
        <v>614</v>
      </c>
      <c r="B214" s="316" t="s">
        <v>703</v>
      </c>
      <c r="C214" s="317" t="s">
        <v>704</v>
      </c>
      <c r="D214" s="120">
        <v>39023</v>
      </c>
      <c r="E214" s="120" t="s">
        <v>76</v>
      </c>
      <c r="F214" s="316" t="s">
        <v>28</v>
      </c>
      <c r="G214" s="211">
        <v>183.2</v>
      </c>
      <c r="H214" s="318">
        <v>73.900000000000006</v>
      </c>
      <c r="I214" s="316">
        <v>233</v>
      </c>
      <c r="J214" s="316">
        <v>287</v>
      </c>
      <c r="K214" s="316">
        <v>312</v>
      </c>
      <c r="L214" s="321">
        <v>309</v>
      </c>
      <c r="M214" s="316">
        <v>54</v>
      </c>
      <c r="N214" s="210">
        <v>79</v>
      </c>
      <c r="O214" s="210">
        <v>76</v>
      </c>
      <c r="P214" s="118">
        <f>tbl_data[[#This Row],[RunVJ_R]]+tbl_data[[#This Row],[RunVJ_L]]+tbl_data[[#This Row],[SVJ]]</f>
        <v>209</v>
      </c>
      <c r="Q214" s="335"/>
      <c r="R214" s="319">
        <v>1.105</v>
      </c>
      <c r="S214" s="319">
        <v>1.839</v>
      </c>
      <c r="T214" s="319">
        <v>3.1259999999999999</v>
      </c>
      <c r="U214" s="319">
        <v>1.139</v>
      </c>
      <c r="V214" s="319">
        <v>1.8819999999999999</v>
      </c>
      <c r="W214" s="319">
        <v>3.1309999999999998</v>
      </c>
      <c r="X214" s="319">
        <v>1.133</v>
      </c>
      <c r="Y214" s="319">
        <v>1.8779999999999999</v>
      </c>
      <c r="Z214" s="319">
        <v>3.1309999999999998</v>
      </c>
      <c r="AA214" s="319">
        <v>1.105</v>
      </c>
      <c r="AB214" s="319">
        <v>1.839</v>
      </c>
      <c r="AC214" s="319">
        <v>3.1259999999999999</v>
      </c>
      <c r="AD214" s="319">
        <v>8.2279999999999998</v>
      </c>
      <c r="AE214" s="319">
        <v>8.1880000000000006</v>
      </c>
      <c r="AF214" s="319">
        <v>8.2650000000000006</v>
      </c>
      <c r="AG214" s="319">
        <v>8.1880000000000006</v>
      </c>
      <c r="AH214" s="318">
        <v>21.04</v>
      </c>
      <c r="AI214" s="213">
        <v>920</v>
      </c>
    </row>
    <row r="215" spans="1:35" s="210" customFormat="1" ht="12.5" customHeight="1" x14ac:dyDescent="0.25">
      <c r="A215" s="298">
        <v>553</v>
      </c>
      <c r="B215" s="298" t="s">
        <v>93</v>
      </c>
      <c r="C215" s="299" t="s">
        <v>670</v>
      </c>
      <c r="D215" s="324">
        <v>38559</v>
      </c>
      <c r="E215" s="300" t="s">
        <v>39</v>
      </c>
      <c r="F215" s="298" t="s">
        <v>60</v>
      </c>
      <c r="G215" s="297">
        <v>177.5</v>
      </c>
      <c r="H215" s="297">
        <v>69.8</v>
      </c>
      <c r="I215" s="298">
        <v>232</v>
      </c>
      <c r="J215" s="298">
        <v>294</v>
      </c>
      <c r="K215" s="298">
        <v>306</v>
      </c>
      <c r="L215" s="298">
        <v>305</v>
      </c>
      <c r="M215" s="298">
        <v>62</v>
      </c>
      <c r="N215" s="298">
        <v>74</v>
      </c>
      <c r="O215" s="298">
        <v>73</v>
      </c>
      <c r="P215" s="118">
        <f>tbl_data[[#This Row],[RunVJ_R]]+tbl_data[[#This Row],[RunVJ_L]]+tbl_data[[#This Row],[SVJ]]</f>
        <v>209</v>
      </c>
      <c r="Q215" s="335"/>
      <c r="R215" s="298">
        <v>1.175</v>
      </c>
      <c r="S215" s="298">
        <v>1.867</v>
      </c>
      <c r="T215" s="298">
        <v>3.0790000000000002</v>
      </c>
      <c r="U215" s="298">
        <v>1.1919999999999999</v>
      </c>
      <c r="V215" s="298">
        <v>1.8720000000000001</v>
      </c>
      <c r="W215" s="298">
        <v>3.069</v>
      </c>
      <c r="X215" s="298">
        <v>1.155</v>
      </c>
      <c r="Y215" s="298">
        <v>1.83</v>
      </c>
      <c r="Z215" s="298">
        <v>3.0139999999999998</v>
      </c>
      <c r="AA215" s="298">
        <v>1.155</v>
      </c>
      <c r="AB215" s="298">
        <v>1.83</v>
      </c>
      <c r="AC215" s="298">
        <v>3.0139999999999998</v>
      </c>
      <c r="AD215" s="298">
        <v>8.4120000000000008</v>
      </c>
      <c r="AE215" s="298">
        <v>8.4350000000000005</v>
      </c>
      <c r="AF215" s="298">
        <v>8.5890000000000004</v>
      </c>
      <c r="AG215" s="298">
        <v>8.4120000000000008</v>
      </c>
      <c r="AH215" s="297">
        <v>20.079999999999998</v>
      </c>
      <c r="AI215" s="296">
        <v>760</v>
      </c>
    </row>
    <row r="216" spans="1:35" s="210" customFormat="1" ht="12.5" customHeight="1" x14ac:dyDescent="0.35">
      <c r="A216" s="207">
        <v>311</v>
      </c>
      <c r="B216" s="207" t="s">
        <v>311</v>
      </c>
      <c r="C216" s="119" t="s">
        <v>469</v>
      </c>
      <c r="D216" s="208">
        <v>38491</v>
      </c>
      <c r="E216" s="209" t="s">
        <v>38</v>
      </c>
      <c r="F216" s="210" t="s">
        <v>34</v>
      </c>
      <c r="G216" s="211">
        <v>197.6</v>
      </c>
      <c r="H216" s="211">
        <v>92.2</v>
      </c>
      <c r="I216" s="210">
        <v>261</v>
      </c>
      <c r="J216" s="210">
        <v>322</v>
      </c>
      <c r="K216" s="210">
        <v>338</v>
      </c>
      <c r="L216" s="210">
        <v>332</v>
      </c>
      <c r="M216" s="210">
        <v>61</v>
      </c>
      <c r="N216" s="210">
        <v>77</v>
      </c>
      <c r="O216" s="210">
        <v>71</v>
      </c>
      <c r="P216" s="118">
        <f>tbl_data[[#This Row],[RunVJ_R]]+tbl_data[[#This Row],[RunVJ_L]]+tbl_data[[#This Row],[SVJ]]</f>
        <v>209</v>
      </c>
      <c r="Q216" s="335"/>
      <c r="R216" s="212">
        <v>1.159</v>
      </c>
      <c r="S216" s="212">
        <v>1.901</v>
      </c>
      <c r="T216" s="212">
        <v>3.1629999999999998</v>
      </c>
      <c r="U216" s="212">
        <v>1.131</v>
      </c>
      <c r="V216" s="212">
        <v>1.869</v>
      </c>
      <c r="W216" s="212">
        <v>3.1469999999999998</v>
      </c>
      <c r="X216" s="212">
        <v>1.093</v>
      </c>
      <c r="Y216" s="212">
        <v>1.8220000000000001</v>
      </c>
      <c r="Z216" s="212">
        <v>3.0870000000000002</v>
      </c>
      <c r="AA216" s="212">
        <v>1.093</v>
      </c>
      <c r="AB216" s="212">
        <v>1.8220000000000001</v>
      </c>
      <c r="AC216" s="212">
        <v>3.0870000000000002</v>
      </c>
      <c r="AD216" s="212">
        <v>8.7769999999999992</v>
      </c>
      <c r="AE216" s="212">
        <v>8.8919999999999995</v>
      </c>
      <c r="AF216" s="212">
        <v>9.0129999999999999</v>
      </c>
      <c r="AG216" s="212">
        <v>8.7769999999999992</v>
      </c>
      <c r="AH216" s="211">
        <v>20.07</v>
      </c>
      <c r="AI216" s="213">
        <v>720</v>
      </c>
    </row>
    <row r="217" spans="1:35" s="210" customFormat="1" ht="12.5" customHeight="1" x14ac:dyDescent="0.25">
      <c r="A217" s="118">
        <v>419</v>
      </c>
      <c r="B217" s="214" t="s">
        <v>311</v>
      </c>
      <c r="C217" s="119" t="s">
        <v>566</v>
      </c>
      <c r="D217" s="215">
        <v>38711</v>
      </c>
      <c r="E217" s="216" t="s">
        <v>50</v>
      </c>
      <c r="F217" s="118" t="s">
        <v>29</v>
      </c>
      <c r="G217" s="211">
        <v>187.5</v>
      </c>
      <c r="H217" s="211">
        <v>75.599999999999994</v>
      </c>
      <c r="I217" s="118">
        <v>248</v>
      </c>
      <c r="J217" s="118">
        <v>309</v>
      </c>
      <c r="K217" s="210">
        <v>326</v>
      </c>
      <c r="L217" s="118">
        <v>318</v>
      </c>
      <c r="M217" s="118">
        <v>61</v>
      </c>
      <c r="N217" s="210">
        <v>78</v>
      </c>
      <c r="O217" s="210">
        <v>70</v>
      </c>
      <c r="P217" s="118">
        <f>tbl_data[[#This Row],[RunVJ_R]]+tbl_data[[#This Row],[RunVJ_L]]+tbl_data[[#This Row],[SVJ]]</f>
        <v>209</v>
      </c>
      <c r="Q217" s="335"/>
      <c r="R217" s="217">
        <v>1.097</v>
      </c>
      <c r="S217" s="217">
        <v>1.835</v>
      </c>
      <c r="T217" s="217">
        <v>3.056</v>
      </c>
      <c r="U217" s="217">
        <v>1.0660000000000001</v>
      </c>
      <c r="V217" s="217">
        <v>1.7829999999999999</v>
      </c>
      <c r="W217" s="217">
        <v>3.0059999999999998</v>
      </c>
      <c r="X217" s="217">
        <v>1.111</v>
      </c>
      <c r="Y217" s="217">
        <v>1.8540000000000001</v>
      </c>
      <c r="Z217" s="217">
        <v>3.0710000000000002</v>
      </c>
      <c r="AA217" s="217">
        <v>1.0660000000000001</v>
      </c>
      <c r="AB217" s="217">
        <v>1.7829999999999999</v>
      </c>
      <c r="AC217" s="217">
        <v>3.0059999999999998</v>
      </c>
      <c r="AD217" s="217">
        <v>8.6039999999999992</v>
      </c>
      <c r="AE217" s="217"/>
      <c r="AF217" s="217"/>
      <c r="AG217" s="217">
        <v>8.6039999999999992</v>
      </c>
      <c r="AH217" s="220"/>
      <c r="AI217" s="213"/>
    </row>
    <row r="218" spans="1:35" s="210" customFormat="1" ht="12.5" customHeight="1" x14ac:dyDescent="0.35">
      <c r="A218" s="207">
        <v>13</v>
      </c>
      <c r="B218" s="207" t="s">
        <v>146</v>
      </c>
      <c r="C218" s="119" t="s">
        <v>147</v>
      </c>
      <c r="D218" s="208">
        <v>38355</v>
      </c>
      <c r="E218" s="209" t="s">
        <v>52</v>
      </c>
      <c r="F218" s="210" t="s">
        <v>33</v>
      </c>
      <c r="G218" s="211">
        <v>186.3</v>
      </c>
      <c r="H218" s="211">
        <v>79.599999999999994</v>
      </c>
      <c r="I218" s="210">
        <v>240</v>
      </c>
      <c r="J218" s="210">
        <v>305</v>
      </c>
      <c r="K218" s="210">
        <v>314</v>
      </c>
      <c r="L218" s="210">
        <v>310</v>
      </c>
      <c r="M218" s="210">
        <v>65</v>
      </c>
      <c r="N218" s="210">
        <v>74</v>
      </c>
      <c r="O218" s="210">
        <v>70</v>
      </c>
      <c r="P218" s="118">
        <f>tbl_data[[#This Row],[RunVJ_R]]+tbl_data[[#This Row],[RunVJ_L]]+tbl_data[[#This Row],[SVJ]]</f>
        <v>209</v>
      </c>
      <c r="Q218" s="335"/>
      <c r="R218" s="212">
        <v>1.0640000000000001</v>
      </c>
      <c r="S218" s="212">
        <v>1.8029999999999999</v>
      </c>
      <c r="T218" s="212">
        <v>3.06</v>
      </c>
      <c r="U218" s="212">
        <v>1.0389999999999999</v>
      </c>
      <c r="V218" s="212">
        <v>1.7669999999999999</v>
      </c>
      <c r="W218" s="212">
        <v>3.0169999999999999</v>
      </c>
      <c r="X218" s="212">
        <v>1.054</v>
      </c>
      <c r="Y218" s="212">
        <v>1.7869999999999999</v>
      </c>
      <c r="Z218" s="212">
        <v>3.0270000000000001</v>
      </c>
      <c r="AA218" s="212">
        <v>1.0389999999999999</v>
      </c>
      <c r="AB218" s="212">
        <v>1.7669999999999999</v>
      </c>
      <c r="AC218" s="212">
        <v>3.0169999999999999</v>
      </c>
      <c r="AD218" s="212">
        <v>8.2579999999999991</v>
      </c>
      <c r="AE218" s="212">
        <v>8.2970000000000006</v>
      </c>
      <c r="AF218" s="212"/>
      <c r="AG218" s="212">
        <v>8.2579999999999991</v>
      </c>
      <c r="AH218" s="211">
        <v>20.05</v>
      </c>
      <c r="AI218" s="213">
        <v>640</v>
      </c>
    </row>
    <row r="219" spans="1:35" s="210" customFormat="1" ht="12.5" customHeight="1" x14ac:dyDescent="0.35">
      <c r="A219" s="207">
        <v>25</v>
      </c>
      <c r="B219" s="207" t="s">
        <v>164</v>
      </c>
      <c r="C219" s="119" t="s">
        <v>165</v>
      </c>
      <c r="D219" s="208">
        <v>39044</v>
      </c>
      <c r="E219" s="209" t="s">
        <v>52</v>
      </c>
      <c r="F219" s="210" t="s">
        <v>28</v>
      </c>
      <c r="G219" s="211">
        <v>189.6</v>
      </c>
      <c r="H219" s="211">
        <v>90.5</v>
      </c>
      <c r="I219" s="210">
        <v>244</v>
      </c>
      <c r="J219" s="210">
        <v>307</v>
      </c>
      <c r="K219" s="210">
        <v>321</v>
      </c>
      <c r="L219" s="210">
        <v>313</v>
      </c>
      <c r="M219" s="210">
        <v>63</v>
      </c>
      <c r="N219" s="210">
        <v>77</v>
      </c>
      <c r="O219" s="210">
        <v>69</v>
      </c>
      <c r="P219" s="118">
        <f>tbl_data[[#This Row],[RunVJ_R]]+tbl_data[[#This Row],[RunVJ_L]]+tbl_data[[#This Row],[SVJ]]</f>
        <v>209</v>
      </c>
      <c r="Q219" s="335"/>
      <c r="R219" s="212">
        <v>1.0900000000000001</v>
      </c>
      <c r="S219" s="212">
        <v>1.839</v>
      </c>
      <c r="T219" s="212">
        <v>3.1339999999999999</v>
      </c>
      <c r="U219" s="212">
        <v>1.1000000000000001</v>
      </c>
      <c r="V219" s="212">
        <v>1.8440000000000001</v>
      </c>
      <c r="W219" s="212">
        <v>3.1120000000000001</v>
      </c>
      <c r="X219" s="212">
        <v>1.1299999999999999</v>
      </c>
      <c r="Y219" s="212">
        <v>1.877</v>
      </c>
      <c r="Z219" s="212">
        <v>3.149</v>
      </c>
      <c r="AA219" s="212">
        <v>1.0900000000000001</v>
      </c>
      <c r="AB219" s="212">
        <v>1.839</v>
      </c>
      <c r="AC219" s="212">
        <v>3.1120000000000001</v>
      </c>
      <c r="AD219" s="212">
        <v>9.1639999999999997</v>
      </c>
      <c r="AE219" s="212">
        <v>8.9510000000000005</v>
      </c>
      <c r="AF219" s="212"/>
      <c r="AG219" s="212">
        <v>8.9510000000000005</v>
      </c>
      <c r="AH219" s="211">
        <v>19.010000000000002</v>
      </c>
      <c r="AI219" s="213">
        <v>320</v>
      </c>
    </row>
    <row r="220" spans="1:35" s="210" customFormat="1" ht="12.5" customHeight="1" x14ac:dyDescent="0.35">
      <c r="A220" s="207">
        <v>7</v>
      </c>
      <c r="B220" s="207" t="s">
        <v>135</v>
      </c>
      <c r="C220" s="119" t="s">
        <v>136</v>
      </c>
      <c r="D220" s="208">
        <v>38075</v>
      </c>
      <c r="E220" s="209" t="s">
        <v>52</v>
      </c>
      <c r="F220" s="210" t="s">
        <v>37</v>
      </c>
      <c r="G220" s="211">
        <v>196.3</v>
      </c>
      <c r="H220" s="211">
        <v>78</v>
      </c>
      <c r="I220" s="210">
        <v>256</v>
      </c>
      <c r="J220" s="210">
        <v>314</v>
      </c>
      <c r="K220" s="210">
        <v>339</v>
      </c>
      <c r="L220" s="210">
        <v>324</v>
      </c>
      <c r="M220" s="210">
        <v>58</v>
      </c>
      <c r="N220" s="210">
        <v>83</v>
      </c>
      <c r="O220" s="210">
        <v>68</v>
      </c>
      <c r="P220" s="118">
        <f>tbl_data[[#This Row],[RunVJ_R]]+tbl_data[[#This Row],[RunVJ_L]]+tbl_data[[#This Row],[SVJ]]</f>
        <v>209</v>
      </c>
      <c r="Q220" s="335"/>
      <c r="R220" s="212">
        <v>1.103</v>
      </c>
      <c r="S220" s="212">
        <v>1.859</v>
      </c>
      <c r="T220" s="212">
        <v>3.1480000000000001</v>
      </c>
      <c r="U220" s="212">
        <v>1.1080000000000001</v>
      </c>
      <c r="V220" s="212">
        <v>1.869</v>
      </c>
      <c r="W220" s="212">
        <v>3.1480000000000001</v>
      </c>
      <c r="X220" s="212">
        <v>1.08</v>
      </c>
      <c r="Y220" s="212">
        <v>1.8340000000000001</v>
      </c>
      <c r="Z220" s="212">
        <v>3.1339999999999999</v>
      </c>
      <c r="AA220" s="212">
        <v>1.08</v>
      </c>
      <c r="AB220" s="212">
        <v>1.8340000000000001</v>
      </c>
      <c r="AC220" s="212">
        <v>3.1339999999999999</v>
      </c>
      <c r="AD220" s="212">
        <v>8.8209999999999997</v>
      </c>
      <c r="AE220" s="212">
        <v>8.6319999999999997</v>
      </c>
      <c r="AF220" s="212">
        <v>8.5399999999999991</v>
      </c>
      <c r="AG220" s="212">
        <v>8.5399999999999991</v>
      </c>
      <c r="AH220" s="211">
        <v>20.02</v>
      </c>
      <c r="AI220" s="213">
        <v>520</v>
      </c>
    </row>
    <row r="221" spans="1:35" s="210" customFormat="1" ht="12.5" customHeight="1" x14ac:dyDescent="0.35">
      <c r="A221" s="207">
        <v>37</v>
      </c>
      <c r="B221" s="207" t="s">
        <v>93</v>
      </c>
      <c r="C221" s="119" t="s">
        <v>187</v>
      </c>
      <c r="D221" s="208">
        <v>38558</v>
      </c>
      <c r="E221" s="209" t="s">
        <v>52</v>
      </c>
      <c r="F221" s="210" t="s">
        <v>40</v>
      </c>
      <c r="G221" s="211">
        <v>192.5</v>
      </c>
      <c r="H221" s="211">
        <v>81.7</v>
      </c>
      <c r="I221" s="210">
        <v>260</v>
      </c>
      <c r="J221" s="210">
        <v>321</v>
      </c>
      <c r="K221" s="210">
        <v>341</v>
      </c>
      <c r="L221" s="210">
        <v>327</v>
      </c>
      <c r="M221" s="210">
        <v>61</v>
      </c>
      <c r="N221" s="210">
        <v>81</v>
      </c>
      <c r="O221" s="210">
        <v>67</v>
      </c>
      <c r="P221" s="118">
        <f>tbl_data[[#This Row],[RunVJ_R]]+tbl_data[[#This Row],[RunVJ_L]]+tbl_data[[#This Row],[SVJ]]</f>
        <v>209</v>
      </c>
      <c r="Q221" s="335"/>
      <c r="R221" s="212">
        <v>1.0629999999999999</v>
      </c>
      <c r="S221" s="212">
        <v>1.778</v>
      </c>
      <c r="T221" s="212">
        <v>2.9889999999999999</v>
      </c>
      <c r="U221" s="212">
        <v>1.0760000000000001</v>
      </c>
      <c r="V221" s="212">
        <v>1.772</v>
      </c>
      <c r="W221" s="212">
        <v>2.9860000000000002</v>
      </c>
      <c r="X221" s="212">
        <v>1.157</v>
      </c>
      <c r="Y221" s="212">
        <v>1.86</v>
      </c>
      <c r="Z221" s="212">
        <v>3.0680000000000001</v>
      </c>
      <c r="AA221" s="212">
        <v>1.0629999999999999</v>
      </c>
      <c r="AB221" s="212">
        <v>1.772</v>
      </c>
      <c r="AC221" s="212">
        <v>2.9860000000000002</v>
      </c>
      <c r="AD221" s="212">
        <v>8.2720000000000002</v>
      </c>
      <c r="AE221" s="212">
        <v>8.1660000000000004</v>
      </c>
      <c r="AF221" s="212">
        <v>8.2059999999999995</v>
      </c>
      <c r="AG221" s="212">
        <v>8.1660000000000004</v>
      </c>
      <c r="AH221" s="211">
        <v>20.03</v>
      </c>
      <c r="AI221" s="213">
        <v>560</v>
      </c>
    </row>
    <row r="222" spans="1:35" s="210" customFormat="1" ht="12.5" customHeight="1" x14ac:dyDescent="0.35">
      <c r="A222" s="207">
        <v>169</v>
      </c>
      <c r="B222" s="207" t="s">
        <v>254</v>
      </c>
      <c r="C222" s="119" t="s">
        <v>321</v>
      </c>
      <c r="D222" s="208">
        <v>39001</v>
      </c>
      <c r="E222" s="209" t="s">
        <v>59</v>
      </c>
      <c r="F222" s="210" t="s">
        <v>35</v>
      </c>
      <c r="G222" s="211">
        <v>176.9</v>
      </c>
      <c r="H222" s="211">
        <v>69</v>
      </c>
      <c r="I222" s="210">
        <v>236</v>
      </c>
      <c r="J222" s="210">
        <v>299</v>
      </c>
      <c r="K222" s="210">
        <v>315</v>
      </c>
      <c r="L222" s="210">
        <v>303</v>
      </c>
      <c r="M222" s="210">
        <v>63</v>
      </c>
      <c r="N222" s="210">
        <v>79</v>
      </c>
      <c r="O222" s="210">
        <v>67</v>
      </c>
      <c r="P222" s="118">
        <f>tbl_data[[#This Row],[RunVJ_R]]+tbl_data[[#This Row],[RunVJ_L]]+tbl_data[[#This Row],[SVJ]]</f>
        <v>209</v>
      </c>
      <c r="Q222" s="335"/>
      <c r="R222" s="212">
        <v>1.0680000000000001</v>
      </c>
      <c r="S222" s="212">
        <v>1.754</v>
      </c>
      <c r="T222" s="212">
        <v>2.9449999999999998</v>
      </c>
      <c r="U222" s="212">
        <v>1.0589999999999999</v>
      </c>
      <c r="V222" s="212">
        <v>1.74</v>
      </c>
      <c r="W222" s="212">
        <v>2.919</v>
      </c>
      <c r="X222" s="212">
        <v>1.0640000000000001</v>
      </c>
      <c r="Y222" s="212">
        <v>1.7470000000000001</v>
      </c>
      <c r="Z222" s="212">
        <v>3.1509999999999998</v>
      </c>
      <c r="AA222" s="212">
        <v>1.0589999999999999</v>
      </c>
      <c r="AB222" s="212">
        <v>1.74</v>
      </c>
      <c r="AC222" s="212">
        <v>2.919</v>
      </c>
      <c r="AD222" s="212">
        <v>8.3819999999999997</v>
      </c>
      <c r="AE222" s="212">
        <v>8.2390000000000008</v>
      </c>
      <c r="AF222" s="212">
        <v>8.3919999999999995</v>
      </c>
      <c r="AG222" s="212">
        <v>8.2390000000000008</v>
      </c>
      <c r="AH222" s="211">
        <v>20.079999999999998</v>
      </c>
      <c r="AI222" s="213">
        <v>760</v>
      </c>
    </row>
    <row r="223" spans="1:35" s="210" customFormat="1" ht="12.5" customHeight="1" x14ac:dyDescent="0.35">
      <c r="A223" s="207">
        <v>410</v>
      </c>
      <c r="B223" s="207" t="s">
        <v>556</v>
      </c>
      <c r="C223" s="119" t="s">
        <v>557</v>
      </c>
      <c r="D223" s="208">
        <v>38795</v>
      </c>
      <c r="E223" s="209" t="s">
        <v>50</v>
      </c>
      <c r="F223" s="210" t="s">
        <v>60</v>
      </c>
      <c r="G223" s="211">
        <v>179.5</v>
      </c>
      <c r="H223" s="211">
        <v>75.599999999999994</v>
      </c>
      <c r="I223" s="210">
        <v>233</v>
      </c>
      <c r="J223" s="210">
        <v>294</v>
      </c>
      <c r="K223" s="210">
        <v>303</v>
      </c>
      <c r="L223" s="210">
        <v>310</v>
      </c>
      <c r="M223" s="210">
        <v>61</v>
      </c>
      <c r="N223" s="210">
        <v>70</v>
      </c>
      <c r="O223" s="210">
        <v>77</v>
      </c>
      <c r="P223" s="118">
        <f>tbl_data[[#This Row],[RunVJ_R]]+tbl_data[[#This Row],[RunVJ_L]]+tbl_data[[#This Row],[SVJ]]</f>
        <v>208</v>
      </c>
      <c r="Q223" s="335"/>
      <c r="R223" s="212">
        <v>1.194</v>
      </c>
      <c r="S223" s="212">
        <v>1.919</v>
      </c>
      <c r="T223" s="212">
        <v>3.15</v>
      </c>
      <c r="U223" s="212">
        <v>1.218</v>
      </c>
      <c r="V223" s="212">
        <v>1.9430000000000001</v>
      </c>
      <c r="W223" s="212">
        <v>3.1920000000000002</v>
      </c>
      <c r="X223" s="212"/>
      <c r="Y223" s="212"/>
      <c r="Z223" s="212"/>
      <c r="AA223" s="212">
        <v>1.194</v>
      </c>
      <c r="AB223" s="212">
        <v>1.919</v>
      </c>
      <c r="AC223" s="212">
        <v>3.15</v>
      </c>
      <c r="AD223" s="212">
        <v>8.3940000000000001</v>
      </c>
      <c r="AE223" s="212">
        <v>8.1229999999999993</v>
      </c>
      <c r="AF223" s="212">
        <v>8.1129999999999995</v>
      </c>
      <c r="AG223" s="212">
        <v>8.1129999999999995</v>
      </c>
      <c r="AH223" s="211">
        <v>20.079999999999998</v>
      </c>
      <c r="AI223" s="213">
        <v>760</v>
      </c>
    </row>
    <row r="224" spans="1:35" s="210" customFormat="1" ht="12.5" customHeight="1" x14ac:dyDescent="0.35">
      <c r="A224" s="118">
        <v>510</v>
      </c>
      <c r="B224" s="118" t="s">
        <v>634</v>
      </c>
      <c r="C224" s="295" t="s">
        <v>635</v>
      </c>
      <c r="D224" s="195">
        <v>38722</v>
      </c>
      <c r="E224" s="118" t="s">
        <v>47</v>
      </c>
      <c r="F224" s="118" t="s">
        <v>60</v>
      </c>
      <c r="G224" s="220">
        <v>180.8</v>
      </c>
      <c r="H224" s="220">
        <v>78.900000000000006</v>
      </c>
      <c r="I224" s="118">
        <v>233</v>
      </c>
      <c r="J224" s="118">
        <v>295</v>
      </c>
      <c r="K224" s="118">
        <v>307</v>
      </c>
      <c r="L224" s="118">
        <v>305</v>
      </c>
      <c r="M224" s="118">
        <v>62</v>
      </c>
      <c r="N224" s="118">
        <v>74</v>
      </c>
      <c r="O224" s="118">
        <v>72</v>
      </c>
      <c r="P224" s="118">
        <f>tbl_data[[#This Row],[RunVJ_R]]+tbl_data[[#This Row],[RunVJ_L]]+tbl_data[[#This Row],[SVJ]]</f>
        <v>208</v>
      </c>
      <c r="Q224" s="335"/>
      <c r="R224" s="118">
        <v>1.0980000000000001</v>
      </c>
      <c r="S224" s="118">
        <v>1.7889999999999999</v>
      </c>
      <c r="T224" s="118">
        <v>2.9929999999999999</v>
      </c>
      <c r="U224" s="118">
        <v>1.105</v>
      </c>
      <c r="V224" s="118">
        <v>1.8089999999999999</v>
      </c>
      <c r="W224" s="118">
        <v>2.9929999999999999</v>
      </c>
      <c r="X224" s="118">
        <v>1.093</v>
      </c>
      <c r="Y224" s="118">
        <v>1.8149999999999999</v>
      </c>
      <c r="Z224" s="118">
        <v>2.9860000000000002</v>
      </c>
      <c r="AA224" s="118">
        <v>1.093</v>
      </c>
      <c r="AB224" s="118">
        <v>1.7889999999999999</v>
      </c>
      <c r="AC224" s="118">
        <v>2.9860000000000002</v>
      </c>
      <c r="AD224" s="118">
        <v>8.2330000000000005</v>
      </c>
      <c r="AE224" s="118">
        <v>8.0410000000000004</v>
      </c>
      <c r="AF224" s="118"/>
      <c r="AG224" s="118">
        <v>8.0410000000000004</v>
      </c>
      <c r="AH224" s="220">
        <v>20.079999999999998</v>
      </c>
      <c r="AI224" s="294">
        <v>760</v>
      </c>
    </row>
    <row r="225" spans="1:35" s="210" customFormat="1" ht="12.5" customHeight="1" x14ac:dyDescent="0.35">
      <c r="A225" s="316">
        <v>615</v>
      </c>
      <c r="B225" s="316" t="s">
        <v>97</v>
      </c>
      <c r="C225" s="317" t="s">
        <v>702</v>
      </c>
      <c r="D225" s="120">
        <v>39022</v>
      </c>
      <c r="E225" s="120" t="s">
        <v>76</v>
      </c>
      <c r="F225" s="316" t="s">
        <v>60</v>
      </c>
      <c r="G225" s="211">
        <v>170.9</v>
      </c>
      <c r="H225" s="318">
        <v>62.7</v>
      </c>
      <c r="I225" s="316">
        <v>223</v>
      </c>
      <c r="J225" s="316">
        <v>285</v>
      </c>
      <c r="K225" s="316">
        <v>299</v>
      </c>
      <c r="L225" s="210">
        <v>293</v>
      </c>
      <c r="M225" s="316">
        <v>62</v>
      </c>
      <c r="N225" s="210">
        <v>76</v>
      </c>
      <c r="O225" s="210">
        <v>70</v>
      </c>
      <c r="P225" s="118">
        <f>tbl_data[[#This Row],[RunVJ_R]]+tbl_data[[#This Row],[RunVJ_L]]+tbl_data[[#This Row],[SVJ]]</f>
        <v>208</v>
      </c>
      <c r="Q225" s="335"/>
      <c r="R225" s="319">
        <v>1.2609999999999999</v>
      </c>
      <c r="S225" s="319">
        <v>1.9890000000000001</v>
      </c>
      <c r="T225" s="319">
        <v>3.2440000000000002</v>
      </c>
      <c r="U225" s="319">
        <v>1.5009999999999999</v>
      </c>
      <c r="V225" s="319">
        <v>2.2200000000000002</v>
      </c>
      <c r="W225" s="319">
        <v>3.49</v>
      </c>
      <c r="X225" s="319">
        <v>1.3320000000000001</v>
      </c>
      <c r="Y225" s="319">
        <v>2.0590000000000002</v>
      </c>
      <c r="Z225" s="319">
        <v>3.3180000000000001</v>
      </c>
      <c r="AA225" s="319">
        <v>1.2609999999999999</v>
      </c>
      <c r="AB225" s="319">
        <v>1.9890000000000001</v>
      </c>
      <c r="AC225" s="319">
        <v>3.2440000000000002</v>
      </c>
      <c r="AD225" s="319">
        <v>8.8019999999999996</v>
      </c>
      <c r="AE225" s="319">
        <v>8.6519999999999992</v>
      </c>
      <c r="AF225" s="319">
        <v>8.6029999999999998</v>
      </c>
      <c r="AG225" s="319">
        <v>8.6029999999999998</v>
      </c>
      <c r="AH225" s="318">
        <v>20.079999999999998</v>
      </c>
      <c r="AI225" s="213">
        <v>760</v>
      </c>
    </row>
    <row r="226" spans="1:35" s="210" customFormat="1" ht="12.5" customHeight="1" x14ac:dyDescent="0.35">
      <c r="A226" s="316">
        <v>621</v>
      </c>
      <c r="B226" s="316" t="s">
        <v>714</v>
      </c>
      <c r="C226" s="317" t="s">
        <v>715</v>
      </c>
      <c r="D226" s="120">
        <v>38591</v>
      </c>
      <c r="E226" s="120" t="s">
        <v>76</v>
      </c>
      <c r="F226" s="316" t="s">
        <v>35</v>
      </c>
      <c r="G226" s="211">
        <v>180.5</v>
      </c>
      <c r="H226" s="318">
        <v>73.5</v>
      </c>
      <c r="I226" s="316">
        <v>234</v>
      </c>
      <c r="J226" s="316">
        <v>296</v>
      </c>
      <c r="K226" s="316">
        <v>311</v>
      </c>
      <c r="L226" s="210">
        <v>303</v>
      </c>
      <c r="M226" s="316">
        <v>62</v>
      </c>
      <c r="N226" s="210">
        <v>77</v>
      </c>
      <c r="O226" s="210">
        <v>69</v>
      </c>
      <c r="P226" s="118">
        <f>tbl_data[[#This Row],[RunVJ_R]]+tbl_data[[#This Row],[RunVJ_L]]+tbl_data[[#This Row],[SVJ]]</f>
        <v>208</v>
      </c>
      <c r="Q226" s="335"/>
      <c r="R226" s="319">
        <v>1.1619999999999999</v>
      </c>
      <c r="S226" s="319">
        <v>1.8740000000000001</v>
      </c>
      <c r="T226" s="319">
        <v>3.105</v>
      </c>
      <c r="U226" s="319">
        <v>1.1459999999999999</v>
      </c>
      <c r="V226" s="319">
        <v>1.851</v>
      </c>
      <c r="W226" s="319">
        <v>3.0859999999999999</v>
      </c>
      <c r="X226" s="319">
        <v>1.161</v>
      </c>
      <c r="Y226" s="319">
        <v>1.871</v>
      </c>
      <c r="Z226" s="319">
        <v>3.09</v>
      </c>
      <c r="AA226" s="319">
        <v>1.1459999999999999</v>
      </c>
      <c r="AB226" s="319">
        <v>1.851</v>
      </c>
      <c r="AC226" s="319">
        <v>3.0859999999999999</v>
      </c>
      <c r="AD226" s="319">
        <v>8.2219999999999995</v>
      </c>
      <c r="AE226" s="319">
        <v>8.3859999999999992</v>
      </c>
      <c r="AF226" s="319">
        <v>8.4030000000000005</v>
      </c>
      <c r="AG226" s="319">
        <v>8.2219999999999995</v>
      </c>
      <c r="AH226" s="318">
        <v>20.079999999999998</v>
      </c>
      <c r="AI226" s="213">
        <v>760</v>
      </c>
    </row>
    <row r="227" spans="1:35" s="210" customFormat="1" ht="12.5" customHeight="1" x14ac:dyDescent="0.35">
      <c r="A227" s="316">
        <v>617</v>
      </c>
      <c r="B227" s="316" t="s">
        <v>707</v>
      </c>
      <c r="C227" s="317" t="s">
        <v>708</v>
      </c>
      <c r="D227" s="120">
        <v>39318</v>
      </c>
      <c r="E227" s="120" t="s">
        <v>76</v>
      </c>
      <c r="F227" s="316" t="s">
        <v>28</v>
      </c>
      <c r="G227" s="211">
        <v>173.6</v>
      </c>
      <c r="H227" s="318">
        <v>62.3</v>
      </c>
      <c r="I227" s="316">
        <v>227</v>
      </c>
      <c r="J227" s="316">
        <v>287</v>
      </c>
      <c r="K227" s="316">
        <v>306</v>
      </c>
      <c r="L227" s="210">
        <v>296</v>
      </c>
      <c r="M227" s="316">
        <v>60</v>
      </c>
      <c r="N227" s="210">
        <v>79</v>
      </c>
      <c r="O227" s="210">
        <v>69</v>
      </c>
      <c r="P227" s="118">
        <f>tbl_data[[#This Row],[RunVJ_R]]+tbl_data[[#This Row],[RunVJ_L]]+tbl_data[[#This Row],[SVJ]]</f>
        <v>208</v>
      </c>
      <c r="Q227" s="335"/>
      <c r="R227" s="319">
        <v>0.99399999999999999</v>
      </c>
      <c r="S227" s="319">
        <v>1.6679999999999999</v>
      </c>
      <c r="T227" s="319">
        <v>2.9540000000000002</v>
      </c>
      <c r="U227" s="319">
        <v>0.97299999999999998</v>
      </c>
      <c r="V227" s="319">
        <v>1.734</v>
      </c>
      <c r="W227" s="319">
        <v>2.9780000000000002</v>
      </c>
      <c r="X227" s="319">
        <v>1.252</v>
      </c>
      <c r="Y227" s="319">
        <v>1.9339999999999999</v>
      </c>
      <c r="Z227" s="319">
        <v>3.1619999999999999</v>
      </c>
      <c r="AA227" s="319">
        <v>0.97299999999999998</v>
      </c>
      <c r="AB227" s="319">
        <v>1.6679999999999999</v>
      </c>
      <c r="AC227" s="319">
        <v>2.9540000000000002</v>
      </c>
      <c r="AD227" s="319">
        <v>9.1760000000000002</v>
      </c>
      <c r="AE227" s="319">
        <v>8.9969999999999999</v>
      </c>
      <c r="AF227" s="319">
        <v>8.8650000000000002</v>
      </c>
      <c r="AG227" s="319">
        <v>8.8650000000000002</v>
      </c>
      <c r="AH227" s="318">
        <v>20.010000000000002</v>
      </c>
      <c r="AI227" s="213">
        <v>480</v>
      </c>
    </row>
    <row r="228" spans="1:35" s="210" customFormat="1" ht="12.5" customHeight="1" x14ac:dyDescent="0.35">
      <c r="A228" s="118">
        <v>581</v>
      </c>
      <c r="B228" s="118" t="s">
        <v>95</v>
      </c>
      <c r="C228" s="119" t="s">
        <v>113</v>
      </c>
      <c r="D228" s="120">
        <v>39008</v>
      </c>
      <c r="E228" s="120" t="s">
        <v>39</v>
      </c>
      <c r="F228" s="118" t="s">
        <v>60</v>
      </c>
      <c r="G228" s="211">
        <v>175.2</v>
      </c>
      <c r="H228" s="220">
        <v>71.400000000000006</v>
      </c>
      <c r="I228" s="118">
        <v>231</v>
      </c>
      <c r="J228" s="118">
        <v>296</v>
      </c>
      <c r="K228" s="210">
        <v>306</v>
      </c>
      <c r="L228" s="118">
        <v>299</v>
      </c>
      <c r="M228" s="118">
        <v>65</v>
      </c>
      <c r="N228" s="210">
        <v>75</v>
      </c>
      <c r="O228" s="210">
        <v>68</v>
      </c>
      <c r="P228" s="118">
        <f>tbl_data[[#This Row],[RunVJ_R]]+tbl_data[[#This Row],[RunVJ_L]]+tbl_data[[#This Row],[SVJ]]</f>
        <v>208</v>
      </c>
      <c r="Q228" s="335"/>
      <c r="R228" s="217">
        <v>1.198</v>
      </c>
      <c r="S228" s="217">
        <v>1.91</v>
      </c>
      <c r="T228" s="217">
        <v>3.1259999999999999</v>
      </c>
      <c r="U228" s="217">
        <v>1.2250000000000001</v>
      </c>
      <c r="V228" s="217">
        <v>1.9319999999999999</v>
      </c>
      <c r="W228" s="217">
        <v>3.1230000000000002</v>
      </c>
      <c r="X228" s="217">
        <v>1.1950000000000001</v>
      </c>
      <c r="Y228" s="217">
        <v>1.891</v>
      </c>
      <c r="Z228" s="217">
        <v>3.097</v>
      </c>
      <c r="AA228" s="217">
        <v>1.1950000000000001</v>
      </c>
      <c r="AB228" s="217">
        <v>1.891</v>
      </c>
      <c r="AC228" s="217">
        <v>3.097</v>
      </c>
      <c r="AD228" s="217">
        <v>8.2240000000000002</v>
      </c>
      <c r="AE228" s="217">
        <v>8.2650000000000006</v>
      </c>
      <c r="AF228" s="217"/>
      <c r="AG228" s="217">
        <v>8.2240000000000002</v>
      </c>
      <c r="AH228" s="220">
        <v>22.01</v>
      </c>
      <c r="AI228" s="213">
        <v>1120</v>
      </c>
    </row>
    <row r="229" spans="1:35" s="210" customFormat="1" ht="12.5" customHeight="1" x14ac:dyDescent="0.35">
      <c r="A229" s="298">
        <v>474</v>
      </c>
      <c r="B229" s="298" t="s">
        <v>610</v>
      </c>
      <c r="C229" s="299" t="s">
        <v>273</v>
      </c>
      <c r="D229" s="322">
        <v>38450</v>
      </c>
      <c r="E229" s="298" t="s">
        <v>51</v>
      </c>
      <c r="F229" s="298" t="s">
        <v>40</v>
      </c>
      <c r="G229" s="297">
        <v>202.9</v>
      </c>
      <c r="H229" s="297">
        <v>91</v>
      </c>
      <c r="I229" s="298">
        <v>270</v>
      </c>
      <c r="J229" s="298">
        <v>335</v>
      </c>
      <c r="K229" s="298">
        <v>346</v>
      </c>
      <c r="L229" s="298">
        <v>337</v>
      </c>
      <c r="M229" s="298">
        <v>65</v>
      </c>
      <c r="N229" s="298">
        <v>76</v>
      </c>
      <c r="O229" s="298">
        <v>67</v>
      </c>
      <c r="P229" s="118">
        <f>tbl_data[[#This Row],[RunVJ_R]]+tbl_data[[#This Row],[RunVJ_L]]+tbl_data[[#This Row],[SVJ]]</f>
        <v>208</v>
      </c>
      <c r="Q229" s="335"/>
      <c r="R229" s="298">
        <v>1.1439999999999999</v>
      </c>
      <c r="S229" s="298">
        <v>1.893</v>
      </c>
      <c r="T229" s="298">
        <v>3.1280000000000001</v>
      </c>
      <c r="U229" s="298">
        <v>1.155</v>
      </c>
      <c r="V229" s="298">
        <v>1.8819999999999999</v>
      </c>
      <c r="W229" s="298">
        <v>3.16</v>
      </c>
      <c r="X229" s="298">
        <v>1.19</v>
      </c>
      <c r="Y229" s="298">
        <v>1.915</v>
      </c>
      <c r="Z229" s="298">
        <v>3.1419999999999999</v>
      </c>
      <c r="AA229" s="298">
        <v>1.1439999999999999</v>
      </c>
      <c r="AB229" s="298">
        <v>1.8819999999999999</v>
      </c>
      <c r="AC229" s="298">
        <v>3.1280000000000001</v>
      </c>
      <c r="AD229" s="298">
        <v>8.952</v>
      </c>
      <c r="AE229" s="298">
        <v>9.0120000000000005</v>
      </c>
      <c r="AF229" s="298">
        <v>8.9350000000000005</v>
      </c>
      <c r="AG229" s="298">
        <v>8.9350000000000005</v>
      </c>
      <c r="AH229" s="297">
        <v>20.010000000000002</v>
      </c>
      <c r="AI229" s="296">
        <v>480</v>
      </c>
    </row>
    <row r="230" spans="1:35" s="210" customFormat="1" ht="12.5" customHeight="1" x14ac:dyDescent="0.35">
      <c r="A230" s="207">
        <v>168</v>
      </c>
      <c r="B230" s="207" t="s">
        <v>150</v>
      </c>
      <c r="C230" s="119" t="s">
        <v>320</v>
      </c>
      <c r="D230" s="208">
        <v>38999</v>
      </c>
      <c r="E230" s="209" t="s">
        <v>59</v>
      </c>
      <c r="F230" s="210" t="s">
        <v>33</v>
      </c>
      <c r="G230" s="211">
        <v>189.4</v>
      </c>
      <c r="H230" s="211">
        <v>73.900000000000006</v>
      </c>
      <c r="I230" s="210">
        <v>248</v>
      </c>
      <c r="J230" s="210">
        <v>308</v>
      </c>
      <c r="K230" s="210">
        <v>329</v>
      </c>
      <c r="L230" s="210">
        <v>315</v>
      </c>
      <c r="M230" s="210">
        <v>60</v>
      </c>
      <c r="N230" s="210">
        <v>81</v>
      </c>
      <c r="O230" s="210">
        <v>67</v>
      </c>
      <c r="P230" s="118">
        <f>tbl_data[[#This Row],[RunVJ_R]]+tbl_data[[#This Row],[RunVJ_L]]+tbl_data[[#This Row],[SVJ]]</f>
        <v>208</v>
      </c>
      <c r="Q230" s="335"/>
      <c r="R230" s="212">
        <v>1.0920000000000001</v>
      </c>
      <c r="S230" s="212">
        <v>1.8009999999999999</v>
      </c>
      <c r="T230" s="212">
        <v>3.0329999999999999</v>
      </c>
      <c r="U230" s="212">
        <v>1.105</v>
      </c>
      <c r="V230" s="212">
        <v>1.8069999999999999</v>
      </c>
      <c r="W230" s="212">
        <v>3.2959999999999998</v>
      </c>
      <c r="X230" s="212"/>
      <c r="Y230" s="212"/>
      <c r="Z230" s="212"/>
      <c r="AA230" s="212">
        <v>1.0920000000000001</v>
      </c>
      <c r="AB230" s="212">
        <v>1.8009999999999999</v>
      </c>
      <c r="AC230" s="212">
        <v>3.0329999999999999</v>
      </c>
      <c r="AD230" s="212">
        <v>8.1590000000000007</v>
      </c>
      <c r="AE230" s="212">
        <v>7.9290000000000003</v>
      </c>
      <c r="AF230" s="212"/>
      <c r="AG230" s="212">
        <v>7.9290000000000003</v>
      </c>
      <c r="AH230" s="211">
        <v>20.05</v>
      </c>
      <c r="AI230" s="213">
        <v>640</v>
      </c>
    </row>
    <row r="231" spans="1:35" s="210" customFormat="1" ht="12.5" customHeight="1" x14ac:dyDescent="0.35">
      <c r="A231" s="316">
        <v>656</v>
      </c>
      <c r="B231" s="316" t="s">
        <v>228</v>
      </c>
      <c r="C231" s="317" t="s">
        <v>755</v>
      </c>
      <c r="D231" s="120">
        <v>39126</v>
      </c>
      <c r="E231" s="120" t="s">
        <v>76</v>
      </c>
      <c r="F231" s="316" t="s">
        <v>61</v>
      </c>
      <c r="G231" s="211">
        <v>180.6</v>
      </c>
      <c r="H231" s="318">
        <v>65.400000000000006</v>
      </c>
      <c r="I231" s="316">
        <v>236</v>
      </c>
      <c r="J231" s="316">
        <v>299</v>
      </c>
      <c r="K231" s="316">
        <v>303</v>
      </c>
      <c r="L231" s="321">
        <v>313</v>
      </c>
      <c r="M231" s="316">
        <v>63</v>
      </c>
      <c r="N231" s="210">
        <v>67</v>
      </c>
      <c r="O231" s="210">
        <v>77</v>
      </c>
      <c r="P231" s="118">
        <f>tbl_data[[#This Row],[RunVJ_R]]+tbl_data[[#This Row],[RunVJ_L]]+tbl_data[[#This Row],[SVJ]]</f>
        <v>207</v>
      </c>
      <c r="Q231" s="335"/>
      <c r="R231" s="319">
        <v>1.194</v>
      </c>
      <c r="S231" s="319">
        <v>1.9339999999999999</v>
      </c>
      <c r="T231" s="319">
        <v>3.2</v>
      </c>
      <c r="U231" s="319">
        <v>1.1910000000000001</v>
      </c>
      <c r="V231" s="319">
        <v>1.9330000000000001</v>
      </c>
      <c r="W231" s="319">
        <v>3.2280000000000002</v>
      </c>
      <c r="X231" s="319">
        <v>1.1859999999999999</v>
      </c>
      <c r="Y231" s="319">
        <v>1.923</v>
      </c>
      <c r="Z231" s="319">
        <v>3.22</v>
      </c>
      <c r="AA231" s="319">
        <v>1.1859999999999999</v>
      </c>
      <c r="AB231" s="319">
        <v>1.923</v>
      </c>
      <c r="AC231" s="319">
        <v>3.2</v>
      </c>
      <c r="AD231" s="319">
        <v>9.2460000000000004</v>
      </c>
      <c r="AE231" s="319">
        <v>9.1660000000000004</v>
      </c>
      <c r="AF231" s="319">
        <v>9.1709999999999994</v>
      </c>
      <c r="AG231" s="319">
        <v>9.1660000000000004</v>
      </c>
      <c r="AH231" s="318">
        <v>20.02</v>
      </c>
      <c r="AI231" s="213">
        <v>520</v>
      </c>
    </row>
    <row r="232" spans="1:35" s="210" customFormat="1" ht="12.5" customHeight="1" x14ac:dyDescent="0.35">
      <c r="A232" s="118">
        <v>533</v>
      </c>
      <c r="B232" s="118" t="s">
        <v>529</v>
      </c>
      <c r="C232" s="119" t="s">
        <v>686</v>
      </c>
      <c r="D232" s="120">
        <v>38049</v>
      </c>
      <c r="E232" s="120" t="s">
        <v>47</v>
      </c>
      <c r="F232" s="118" t="s">
        <v>40</v>
      </c>
      <c r="G232" s="211">
        <v>202.5</v>
      </c>
      <c r="H232" s="220">
        <v>100.2</v>
      </c>
      <c r="I232" s="118">
        <v>262</v>
      </c>
      <c r="J232" s="118">
        <v>319</v>
      </c>
      <c r="K232" s="210">
        <v>336</v>
      </c>
      <c r="L232" s="118">
        <v>338</v>
      </c>
      <c r="M232" s="118">
        <v>57</v>
      </c>
      <c r="N232" s="210">
        <v>74</v>
      </c>
      <c r="O232" s="210">
        <v>76</v>
      </c>
      <c r="P232" s="118">
        <f>tbl_data[[#This Row],[RunVJ_R]]+tbl_data[[#This Row],[RunVJ_L]]+tbl_data[[#This Row],[SVJ]]</f>
        <v>207</v>
      </c>
      <c r="Q232" s="335"/>
      <c r="R232" s="217">
        <v>1.1719999999999999</v>
      </c>
      <c r="S232" s="217">
        <v>2.0310000000000001</v>
      </c>
      <c r="T232" s="217">
        <v>3.3109999999999999</v>
      </c>
      <c r="U232" s="217">
        <v>1.177</v>
      </c>
      <c r="V232" s="217">
        <v>2.0190000000000001</v>
      </c>
      <c r="W232" s="217">
        <v>3.351</v>
      </c>
      <c r="X232" s="217">
        <v>1.149</v>
      </c>
      <c r="Y232" s="217">
        <v>1.992</v>
      </c>
      <c r="Z232" s="217">
        <v>3.3210000000000002</v>
      </c>
      <c r="AA232" s="217">
        <v>1.149</v>
      </c>
      <c r="AB232" s="217">
        <v>1.992</v>
      </c>
      <c r="AC232" s="217">
        <v>3.3109999999999999</v>
      </c>
      <c r="AD232" s="217">
        <v>9.2149999999999999</v>
      </c>
      <c r="AE232" s="217">
        <v>9.2560000000000002</v>
      </c>
      <c r="AF232" s="217"/>
      <c r="AG232" s="217">
        <v>9.2149999999999999</v>
      </c>
      <c r="AH232" s="220">
        <v>18.03</v>
      </c>
      <c r="AI232" s="213">
        <v>280</v>
      </c>
    </row>
    <row r="233" spans="1:35" s="210" customFormat="1" ht="12.5" customHeight="1" x14ac:dyDescent="0.35">
      <c r="A233" s="207">
        <v>364</v>
      </c>
      <c r="B233" s="207" t="s">
        <v>190</v>
      </c>
      <c r="C233" s="119" t="s">
        <v>89</v>
      </c>
      <c r="D233" s="208">
        <v>38389</v>
      </c>
      <c r="E233" s="209" t="s">
        <v>48</v>
      </c>
      <c r="F233" s="210" t="s">
        <v>60</v>
      </c>
      <c r="G233" s="211">
        <v>179.2</v>
      </c>
      <c r="H233" s="211">
        <v>74.900000000000006</v>
      </c>
      <c r="I233" s="210">
        <v>233</v>
      </c>
      <c r="J233" s="210">
        <v>293</v>
      </c>
      <c r="K233" s="210">
        <v>304</v>
      </c>
      <c r="L233" s="210">
        <v>309</v>
      </c>
      <c r="M233" s="210">
        <v>60</v>
      </c>
      <c r="N233" s="210">
        <v>71</v>
      </c>
      <c r="O233" s="210">
        <v>76</v>
      </c>
      <c r="P233" s="118">
        <f>tbl_data[[#This Row],[RunVJ_R]]+tbl_data[[#This Row],[RunVJ_L]]+tbl_data[[#This Row],[SVJ]]</f>
        <v>207</v>
      </c>
      <c r="Q233" s="335"/>
      <c r="R233" s="212">
        <v>1.0840000000000001</v>
      </c>
      <c r="S233" s="212">
        <v>1.81</v>
      </c>
      <c r="T233" s="212">
        <v>3.0659999999999998</v>
      </c>
      <c r="U233" s="212">
        <v>1.048</v>
      </c>
      <c r="V233" s="212">
        <v>1.8129999999999999</v>
      </c>
      <c r="W233" s="212">
        <v>3.06</v>
      </c>
      <c r="X233" s="212">
        <v>1.101</v>
      </c>
      <c r="Y233" s="212">
        <v>1.8129999999999999</v>
      </c>
      <c r="Z233" s="212">
        <v>3.0630000000000002</v>
      </c>
      <c r="AA233" s="212">
        <v>1.048</v>
      </c>
      <c r="AB233" s="212">
        <v>1.81</v>
      </c>
      <c r="AC233" s="212">
        <v>3.06</v>
      </c>
      <c r="AD233" s="212">
        <v>8.5830000000000002</v>
      </c>
      <c r="AE233" s="212">
        <v>8.5</v>
      </c>
      <c r="AF233" s="212">
        <v>8.4659999999999993</v>
      </c>
      <c r="AG233" s="212">
        <v>8.4659999999999993</v>
      </c>
      <c r="AH233" s="211">
        <v>21.04</v>
      </c>
      <c r="AI233" s="213">
        <v>920</v>
      </c>
    </row>
    <row r="234" spans="1:35" s="210" customFormat="1" ht="12.5" customHeight="1" x14ac:dyDescent="0.35">
      <c r="A234" s="207">
        <v>276</v>
      </c>
      <c r="B234" s="207" t="s">
        <v>198</v>
      </c>
      <c r="C234" s="119" t="s">
        <v>433</v>
      </c>
      <c r="D234" s="208">
        <v>38730</v>
      </c>
      <c r="E234" s="209" t="s">
        <v>46</v>
      </c>
      <c r="F234" s="210" t="s">
        <v>61</v>
      </c>
      <c r="G234" s="211">
        <v>175.4</v>
      </c>
      <c r="H234" s="211">
        <v>78.599999999999994</v>
      </c>
      <c r="I234" s="210">
        <v>230</v>
      </c>
      <c r="J234" s="210">
        <v>294</v>
      </c>
      <c r="K234" s="210">
        <v>301</v>
      </c>
      <c r="L234" s="210">
        <v>302</v>
      </c>
      <c r="M234" s="210">
        <v>64</v>
      </c>
      <c r="N234" s="210">
        <v>71</v>
      </c>
      <c r="O234" s="210">
        <v>72</v>
      </c>
      <c r="P234" s="118">
        <f>tbl_data[[#This Row],[RunVJ_R]]+tbl_data[[#This Row],[RunVJ_L]]+tbl_data[[#This Row],[SVJ]]</f>
        <v>207</v>
      </c>
      <c r="Q234" s="335"/>
      <c r="R234" s="212">
        <v>1.113</v>
      </c>
      <c r="S234" s="212">
        <v>1.8160000000000001</v>
      </c>
      <c r="T234" s="212">
        <v>3.0510000000000002</v>
      </c>
      <c r="U234" s="212"/>
      <c r="V234" s="212"/>
      <c r="W234" s="212"/>
      <c r="X234" s="212"/>
      <c r="Y234" s="212"/>
      <c r="Z234" s="212"/>
      <c r="AA234" s="212">
        <v>1.113</v>
      </c>
      <c r="AB234" s="212">
        <v>1.8160000000000001</v>
      </c>
      <c r="AC234" s="212">
        <v>3.0510000000000002</v>
      </c>
      <c r="AD234" s="212">
        <v>8.5709999999999997</v>
      </c>
      <c r="AE234" s="212">
        <v>8.7089999999999996</v>
      </c>
      <c r="AF234" s="212">
        <v>8.5559999999999992</v>
      </c>
      <c r="AG234" s="212">
        <v>8.5559999999999992</v>
      </c>
      <c r="AH234" s="211">
        <v>21.01</v>
      </c>
      <c r="AI234" s="213">
        <v>800</v>
      </c>
    </row>
    <row r="235" spans="1:35" s="210" customFormat="1" ht="12.5" customHeight="1" x14ac:dyDescent="0.35">
      <c r="A235" s="118">
        <v>107</v>
      </c>
      <c r="B235" s="214" t="s">
        <v>222</v>
      </c>
      <c r="C235" s="119" t="s">
        <v>253</v>
      </c>
      <c r="D235" s="219">
        <v>38462</v>
      </c>
      <c r="E235" s="215" t="s">
        <v>49</v>
      </c>
      <c r="F235" s="118" t="s">
        <v>29</v>
      </c>
      <c r="G235" s="211">
        <v>190.5</v>
      </c>
      <c r="H235" s="220">
        <v>73.599999999999994</v>
      </c>
      <c r="I235" s="118">
        <v>251</v>
      </c>
      <c r="J235" s="118">
        <v>313</v>
      </c>
      <c r="K235" s="210">
        <v>325</v>
      </c>
      <c r="L235" s="118">
        <v>322</v>
      </c>
      <c r="M235" s="118">
        <v>62</v>
      </c>
      <c r="N235" s="210">
        <v>74</v>
      </c>
      <c r="O235" s="210">
        <v>71</v>
      </c>
      <c r="P235" s="118">
        <f>tbl_data[[#This Row],[RunVJ_R]]+tbl_data[[#This Row],[RunVJ_L]]+tbl_data[[#This Row],[SVJ]]</f>
        <v>207</v>
      </c>
      <c r="Q235" s="335"/>
      <c r="R235" s="217">
        <v>1.0820000000000001</v>
      </c>
      <c r="S235" s="217">
        <v>1.8129999999999999</v>
      </c>
      <c r="T235" s="217">
        <v>3.056</v>
      </c>
      <c r="U235" s="217">
        <v>1.119</v>
      </c>
      <c r="V235" s="217">
        <v>1.853</v>
      </c>
      <c r="W235" s="217">
        <v>3.109</v>
      </c>
      <c r="X235" s="217">
        <v>1.159</v>
      </c>
      <c r="Y235" s="217">
        <v>1.8959999999999999</v>
      </c>
      <c r="Z235" s="217">
        <v>3.153</v>
      </c>
      <c r="AA235" s="217">
        <v>1.0820000000000001</v>
      </c>
      <c r="AB235" s="217">
        <v>1.8129999999999999</v>
      </c>
      <c r="AC235" s="217">
        <v>3.056</v>
      </c>
      <c r="AD235" s="217">
        <v>8.2870000000000008</v>
      </c>
      <c r="AE235" s="217">
        <v>8.1530000000000005</v>
      </c>
      <c r="AF235" s="217">
        <v>8.1549999999999994</v>
      </c>
      <c r="AG235" s="217">
        <v>8.1530000000000005</v>
      </c>
      <c r="AH235" s="220">
        <v>20.03</v>
      </c>
      <c r="AI235" s="213">
        <v>560</v>
      </c>
    </row>
    <row r="236" spans="1:35" s="210" customFormat="1" ht="12.5" customHeight="1" x14ac:dyDescent="0.35">
      <c r="A236" s="118">
        <v>587</v>
      </c>
      <c r="B236" s="118" t="s">
        <v>121</v>
      </c>
      <c r="C236" s="119" t="s">
        <v>122</v>
      </c>
      <c r="D236" s="120">
        <v>38849</v>
      </c>
      <c r="E236" s="120" t="s">
        <v>39</v>
      </c>
      <c r="F236" s="118" t="s">
        <v>33</v>
      </c>
      <c r="G236" s="211">
        <v>187.3</v>
      </c>
      <c r="H236" s="220">
        <v>77.099999999999994</v>
      </c>
      <c r="I236" s="118">
        <v>246</v>
      </c>
      <c r="J236" s="118">
        <v>310</v>
      </c>
      <c r="K236" s="210">
        <v>318</v>
      </c>
      <c r="L236" s="118">
        <v>317</v>
      </c>
      <c r="M236" s="118">
        <v>64</v>
      </c>
      <c r="N236" s="210">
        <v>72</v>
      </c>
      <c r="O236" s="210">
        <v>71</v>
      </c>
      <c r="P236" s="118">
        <f>tbl_data[[#This Row],[RunVJ_R]]+tbl_data[[#This Row],[RunVJ_L]]+tbl_data[[#This Row],[SVJ]]</f>
        <v>207</v>
      </c>
      <c r="Q236" s="335"/>
      <c r="R236" s="217">
        <v>1.175</v>
      </c>
      <c r="S236" s="217">
        <v>1.8959999999999999</v>
      </c>
      <c r="T236" s="217">
        <v>3.13</v>
      </c>
      <c r="U236" s="217">
        <v>1.1539999999999999</v>
      </c>
      <c r="V236" s="217">
        <v>1.8640000000000001</v>
      </c>
      <c r="W236" s="217">
        <v>3.1040000000000001</v>
      </c>
      <c r="X236" s="217">
        <v>1.167</v>
      </c>
      <c r="Y236" s="217">
        <v>1.875</v>
      </c>
      <c r="Z236" s="217">
        <v>3.1139999999999999</v>
      </c>
      <c r="AA236" s="217">
        <v>1.1539999999999999</v>
      </c>
      <c r="AB236" s="217">
        <v>1.8640000000000001</v>
      </c>
      <c r="AC236" s="217">
        <v>3.1040000000000001</v>
      </c>
      <c r="AD236" s="217">
        <v>8.3179999999999996</v>
      </c>
      <c r="AE236" s="217">
        <v>8.2799999999999994</v>
      </c>
      <c r="AF236" s="217">
        <v>8.5399999999999991</v>
      </c>
      <c r="AG236" s="217">
        <v>8.2799999999999994</v>
      </c>
      <c r="AH236" s="220">
        <v>21.03</v>
      </c>
      <c r="AI236" s="213">
        <v>880</v>
      </c>
    </row>
    <row r="237" spans="1:35" s="210" customFormat="1" ht="12.5" customHeight="1" x14ac:dyDescent="0.35">
      <c r="A237" s="118">
        <v>579</v>
      </c>
      <c r="B237" s="118" t="s">
        <v>110</v>
      </c>
      <c r="C237" s="119" t="s">
        <v>111</v>
      </c>
      <c r="D237" s="120">
        <v>38371</v>
      </c>
      <c r="E237" s="120" t="s">
        <v>39</v>
      </c>
      <c r="F237" s="118" t="s">
        <v>33</v>
      </c>
      <c r="G237" s="211">
        <v>183.5</v>
      </c>
      <c r="H237" s="220">
        <v>88.9</v>
      </c>
      <c r="I237" s="118">
        <v>243</v>
      </c>
      <c r="J237" s="118">
        <v>299</v>
      </c>
      <c r="K237" s="210">
        <v>325</v>
      </c>
      <c r="L237" s="118">
        <v>312</v>
      </c>
      <c r="M237" s="118">
        <v>56</v>
      </c>
      <c r="N237" s="210">
        <v>82</v>
      </c>
      <c r="O237" s="210">
        <v>69</v>
      </c>
      <c r="P237" s="118">
        <f>tbl_data[[#This Row],[RunVJ_R]]+tbl_data[[#This Row],[RunVJ_L]]+tbl_data[[#This Row],[SVJ]]</f>
        <v>207</v>
      </c>
      <c r="Q237" s="335"/>
      <c r="R237" s="217">
        <v>1.167</v>
      </c>
      <c r="S237" s="217">
        <v>1.875</v>
      </c>
      <c r="T237" s="217">
        <v>3.109</v>
      </c>
      <c r="U237" s="217">
        <v>1.147</v>
      </c>
      <c r="V237" s="217">
        <v>1.859</v>
      </c>
      <c r="W237" s="217">
        <v>3.0739999999999998</v>
      </c>
      <c r="X237" s="217">
        <v>1.1639999999999999</v>
      </c>
      <c r="Y237" s="217">
        <v>1.8740000000000001</v>
      </c>
      <c r="Z237" s="217">
        <v>3.0779999999999998</v>
      </c>
      <c r="AA237" s="217">
        <v>1.147</v>
      </c>
      <c r="AB237" s="217">
        <v>1.859</v>
      </c>
      <c r="AC237" s="217">
        <v>3.0739999999999998</v>
      </c>
      <c r="AD237" s="217">
        <v>8.2279999999999998</v>
      </c>
      <c r="AE237" s="217">
        <v>8.1890000000000001</v>
      </c>
      <c r="AF237" s="217">
        <v>8.1199999999999992</v>
      </c>
      <c r="AG237" s="217">
        <v>8.1199999999999992</v>
      </c>
      <c r="AH237" s="220">
        <v>20.059999999999999</v>
      </c>
      <c r="AI237" s="213">
        <v>680</v>
      </c>
    </row>
    <row r="238" spans="1:35" s="210" customFormat="1" ht="12.5" customHeight="1" x14ac:dyDescent="0.35">
      <c r="A238" s="118">
        <v>512</v>
      </c>
      <c r="B238" s="118" t="s">
        <v>637</v>
      </c>
      <c r="C238" s="295" t="s">
        <v>638</v>
      </c>
      <c r="D238" s="195">
        <v>38756</v>
      </c>
      <c r="E238" s="118" t="s">
        <v>47</v>
      </c>
      <c r="F238" s="118" t="s">
        <v>61</v>
      </c>
      <c r="G238" s="220">
        <v>175.9</v>
      </c>
      <c r="H238" s="220">
        <v>70.599999999999994</v>
      </c>
      <c r="I238" s="118">
        <v>236</v>
      </c>
      <c r="J238" s="118">
        <v>300</v>
      </c>
      <c r="K238" s="118">
        <v>310</v>
      </c>
      <c r="L238" s="118">
        <v>305</v>
      </c>
      <c r="M238" s="118">
        <v>64</v>
      </c>
      <c r="N238" s="118">
        <v>74</v>
      </c>
      <c r="O238" s="118">
        <v>69</v>
      </c>
      <c r="P238" s="118">
        <f>tbl_data[[#This Row],[RunVJ_R]]+tbl_data[[#This Row],[RunVJ_L]]+tbl_data[[#This Row],[SVJ]]</f>
        <v>207</v>
      </c>
      <c r="Q238" s="335"/>
      <c r="R238" s="118">
        <v>1.2350000000000001</v>
      </c>
      <c r="S238" s="118">
        <v>1.964</v>
      </c>
      <c r="T238" s="118">
        <v>3.2480000000000002</v>
      </c>
      <c r="U238" s="118">
        <v>1.169</v>
      </c>
      <c r="V238" s="118">
        <v>1.8779999999999999</v>
      </c>
      <c r="W238" s="118">
        <v>3.0750000000000002</v>
      </c>
      <c r="X238" s="118"/>
      <c r="Y238" s="118"/>
      <c r="Z238" s="118"/>
      <c r="AA238" s="118">
        <v>1.169</v>
      </c>
      <c r="AB238" s="118">
        <v>1.8779999999999999</v>
      </c>
      <c r="AC238" s="118">
        <v>3.0750000000000002</v>
      </c>
      <c r="AD238" s="118">
        <v>8.6370000000000005</v>
      </c>
      <c r="AE238" s="118">
        <v>8.5869999999999997</v>
      </c>
      <c r="AF238" s="118">
        <v>8.4819999999999993</v>
      </c>
      <c r="AG238" s="118">
        <v>8.4819999999999993</v>
      </c>
      <c r="AH238" s="220">
        <v>20.05</v>
      </c>
      <c r="AI238" s="294">
        <v>640</v>
      </c>
    </row>
    <row r="239" spans="1:35" s="210" customFormat="1" ht="12.5" customHeight="1" x14ac:dyDescent="0.35">
      <c r="A239" s="207">
        <v>162</v>
      </c>
      <c r="B239" s="207" t="s">
        <v>311</v>
      </c>
      <c r="C239" s="119" t="s">
        <v>312</v>
      </c>
      <c r="D239" s="208">
        <v>38473</v>
      </c>
      <c r="E239" s="209" t="s">
        <v>59</v>
      </c>
      <c r="F239" s="210" t="s">
        <v>35</v>
      </c>
      <c r="G239" s="211">
        <v>175.1</v>
      </c>
      <c r="H239" s="211">
        <v>77.599999999999994</v>
      </c>
      <c r="I239" s="210">
        <v>232</v>
      </c>
      <c r="J239" s="210">
        <v>295</v>
      </c>
      <c r="K239" s="210">
        <v>307</v>
      </c>
      <c r="L239" s="210">
        <v>301</v>
      </c>
      <c r="M239" s="210">
        <v>63</v>
      </c>
      <c r="N239" s="210">
        <v>75</v>
      </c>
      <c r="O239" s="210">
        <v>69</v>
      </c>
      <c r="P239" s="118">
        <f>tbl_data[[#This Row],[RunVJ_R]]+tbl_data[[#This Row],[RunVJ_L]]+tbl_data[[#This Row],[SVJ]]</f>
        <v>207</v>
      </c>
      <c r="Q239" s="335"/>
      <c r="R239" s="212">
        <v>1.1559999999999999</v>
      </c>
      <c r="S239" s="212">
        <v>1.891</v>
      </c>
      <c r="T239" s="212">
        <v>3.11</v>
      </c>
      <c r="U239" s="212">
        <v>1.153</v>
      </c>
      <c r="V239" s="212">
        <v>1.873</v>
      </c>
      <c r="W239" s="212">
        <v>3.141</v>
      </c>
      <c r="X239" s="212">
        <v>1.1299999999999999</v>
      </c>
      <c r="Y239" s="212">
        <v>1.849</v>
      </c>
      <c r="Z239" s="212">
        <v>3.0819999999999999</v>
      </c>
      <c r="AA239" s="212">
        <v>1.1299999999999999</v>
      </c>
      <c r="AB239" s="212">
        <v>1.849</v>
      </c>
      <c r="AC239" s="212">
        <v>3.0819999999999999</v>
      </c>
      <c r="AD239" s="212">
        <v>7.9459999999999997</v>
      </c>
      <c r="AE239" s="212">
        <v>8.1649999999999991</v>
      </c>
      <c r="AF239" s="212"/>
      <c r="AG239" s="212">
        <v>7.9459999999999997</v>
      </c>
      <c r="AH239" s="211">
        <v>20.079999999999998</v>
      </c>
      <c r="AI239" s="213">
        <v>760</v>
      </c>
    </row>
    <row r="240" spans="1:35" s="210" customFormat="1" ht="12.5" customHeight="1" x14ac:dyDescent="0.35">
      <c r="A240" s="316">
        <v>653</v>
      </c>
      <c r="B240" s="316" t="s">
        <v>372</v>
      </c>
      <c r="C240" s="317" t="s">
        <v>750</v>
      </c>
      <c r="D240" s="120">
        <v>39060</v>
      </c>
      <c r="E240" s="120" t="s">
        <v>76</v>
      </c>
      <c r="F240" s="316" t="s">
        <v>29</v>
      </c>
      <c r="G240" s="211">
        <v>188</v>
      </c>
      <c r="H240" s="318">
        <v>88.2</v>
      </c>
      <c r="I240" s="316">
        <v>247</v>
      </c>
      <c r="J240" s="316">
        <v>309</v>
      </c>
      <c r="K240" s="316">
        <v>325</v>
      </c>
      <c r="L240" s="210">
        <v>314</v>
      </c>
      <c r="M240" s="316">
        <v>62</v>
      </c>
      <c r="N240" s="210">
        <v>78</v>
      </c>
      <c r="O240" s="210">
        <v>67</v>
      </c>
      <c r="P240" s="118">
        <f>tbl_data[[#This Row],[RunVJ_R]]+tbl_data[[#This Row],[RunVJ_L]]+tbl_data[[#This Row],[SVJ]]</f>
        <v>207</v>
      </c>
      <c r="Q240" s="335"/>
      <c r="R240" s="319">
        <v>1</v>
      </c>
      <c r="S240" s="319">
        <v>1.758</v>
      </c>
      <c r="T240" s="319">
        <v>3.0459999999999998</v>
      </c>
      <c r="U240" s="319">
        <v>1.24</v>
      </c>
      <c r="V240" s="319">
        <v>1.9990000000000001</v>
      </c>
      <c r="W240" s="319">
        <v>3.2959999999999998</v>
      </c>
      <c r="X240" s="319">
        <v>1.0209999999999999</v>
      </c>
      <c r="Y240" s="319">
        <v>1.786</v>
      </c>
      <c r="Z240" s="319">
        <v>3.0760000000000001</v>
      </c>
      <c r="AA240" s="319">
        <v>1</v>
      </c>
      <c r="AB240" s="319">
        <v>1.758</v>
      </c>
      <c r="AC240" s="319">
        <v>3.0459999999999998</v>
      </c>
      <c r="AD240" s="319">
        <v>8.766</v>
      </c>
      <c r="AE240" s="319">
        <v>8.6620000000000008</v>
      </c>
      <c r="AF240" s="319">
        <v>8.9909999999999997</v>
      </c>
      <c r="AG240" s="319">
        <v>8.6620000000000008</v>
      </c>
      <c r="AH240" s="318">
        <v>19.03</v>
      </c>
      <c r="AI240" s="213">
        <v>400</v>
      </c>
    </row>
    <row r="241" spans="1:35" s="210" customFormat="1" ht="12.5" customHeight="1" x14ac:dyDescent="0.35">
      <c r="A241" s="207">
        <v>105</v>
      </c>
      <c r="B241" s="207" t="s">
        <v>249</v>
      </c>
      <c r="C241" s="119" t="s">
        <v>250</v>
      </c>
      <c r="D241" s="208">
        <v>38358</v>
      </c>
      <c r="E241" s="209" t="s">
        <v>49</v>
      </c>
      <c r="F241" s="210" t="s">
        <v>33</v>
      </c>
      <c r="G241" s="211">
        <v>182.5</v>
      </c>
      <c r="H241" s="211">
        <v>75</v>
      </c>
      <c r="I241" s="210">
        <v>237</v>
      </c>
      <c r="J241" s="210">
        <v>300</v>
      </c>
      <c r="K241" s="210">
        <v>314</v>
      </c>
      <c r="L241" s="210">
        <v>304</v>
      </c>
      <c r="M241" s="210">
        <v>63</v>
      </c>
      <c r="N241" s="210">
        <v>77</v>
      </c>
      <c r="O241" s="210">
        <v>67</v>
      </c>
      <c r="P241" s="118">
        <f>tbl_data[[#This Row],[RunVJ_R]]+tbl_data[[#This Row],[RunVJ_L]]+tbl_data[[#This Row],[SVJ]]</f>
        <v>207</v>
      </c>
      <c r="Q241" s="335"/>
      <c r="R241" s="212">
        <v>1.0960000000000001</v>
      </c>
      <c r="S241" s="212">
        <v>1.802</v>
      </c>
      <c r="T241" s="212">
        <v>3.012</v>
      </c>
      <c r="U241" s="212">
        <v>1.107</v>
      </c>
      <c r="V241" s="212">
        <v>1.8220000000000001</v>
      </c>
      <c r="W241" s="212">
        <v>3.032</v>
      </c>
      <c r="X241" s="212"/>
      <c r="Y241" s="212"/>
      <c r="Z241" s="212"/>
      <c r="AA241" s="212">
        <v>1.0960000000000001</v>
      </c>
      <c r="AB241" s="212">
        <v>1.802</v>
      </c>
      <c r="AC241" s="212">
        <v>3.012</v>
      </c>
      <c r="AD241" s="212">
        <v>8.3409999999999993</v>
      </c>
      <c r="AE241" s="212">
        <v>8.2919999999999998</v>
      </c>
      <c r="AF241" s="212">
        <v>8.4689999999999994</v>
      </c>
      <c r="AG241" s="212">
        <v>8.2919999999999998</v>
      </c>
      <c r="AH241" s="211">
        <v>20.079999999999998</v>
      </c>
      <c r="AI241" s="213">
        <v>760</v>
      </c>
    </row>
    <row r="242" spans="1:35" s="210" customFormat="1" ht="12.5" customHeight="1" x14ac:dyDescent="0.35">
      <c r="A242" s="207">
        <v>202</v>
      </c>
      <c r="B242" s="207" t="s">
        <v>94</v>
      </c>
      <c r="C242" s="119" t="s">
        <v>352</v>
      </c>
      <c r="D242" s="208">
        <v>38942</v>
      </c>
      <c r="E242" s="209" t="s">
        <v>36</v>
      </c>
      <c r="F242" s="210" t="s">
        <v>28</v>
      </c>
      <c r="G242" s="211">
        <v>187</v>
      </c>
      <c r="H242" s="211">
        <v>83</v>
      </c>
      <c r="I242" s="210">
        <v>247</v>
      </c>
      <c r="J242" s="210">
        <v>309</v>
      </c>
      <c r="K242" s="210">
        <v>326</v>
      </c>
      <c r="L242" s="210">
        <v>313</v>
      </c>
      <c r="M242" s="210">
        <v>62</v>
      </c>
      <c r="N242" s="210">
        <v>79</v>
      </c>
      <c r="O242" s="210">
        <v>66</v>
      </c>
      <c r="P242" s="118">
        <f>tbl_data[[#This Row],[RunVJ_R]]+tbl_data[[#This Row],[RunVJ_L]]+tbl_data[[#This Row],[SVJ]]</f>
        <v>207</v>
      </c>
      <c r="Q242" s="335"/>
      <c r="R242" s="212">
        <v>1.117</v>
      </c>
      <c r="S242" s="212">
        <v>1.8340000000000001</v>
      </c>
      <c r="T242" s="212">
        <v>3.101</v>
      </c>
      <c r="U242" s="212">
        <v>1.1020000000000001</v>
      </c>
      <c r="V242" s="212">
        <v>1.7989999999999999</v>
      </c>
      <c r="W242" s="212">
        <v>3.01</v>
      </c>
      <c r="X242" s="212"/>
      <c r="Y242" s="212"/>
      <c r="Z242" s="212"/>
      <c r="AA242" s="212">
        <v>1.1020000000000001</v>
      </c>
      <c r="AB242" s="212">
        <v>1.7989999999999999</v>
      </c>
      <c r="AC242" s="212">
        <v>3.01</v>
      </c>
      <c r="AD242" s="212">
        <v>8.6159999999999997</v>
      </c>
      <c r="AE242" s="212">
        <v>8.4920000000000009</v>
      </c>
      <c r="AF242" s="212">
        <v>8.4749999999999996</v>
      </c>
      <c r="AG242" s="212">
        <v>8.4749999999999996</v>
      </c>
      <c r="AH242" s="211">
        <v>20.03</v>
      </c>
      <c r="AI242" s="213">
        <v>560</v>
      </c>
    </row>
    <row r="243" spans="1:35" s="210" customFormat="1" ht="12.5" customHeight="1" x14ac:dyDescent="0.35">
      <c r="A243" s="207">
        <v>211</v>
      </c>
      <c r="B243" s="207" t="s">
        <v>204</v>
      </c>
      <c r="C243" s="119" t="s">
        <v>366</v>
      </c>
      <c r="D243" s="208">
        <v>38791</v>
      </c>
      <c r="E243" s="209" t="s">
        <v>36</v>
      </c>
      <c r="F243" s="210" t="s">
        <v>29</v>
      </c>
      <c r="G243" s="211">
        <v>188</v>
      </c>
      <c r="H243" s="211">
        <v>84.9</v>
      </c>
      <c r="I243" s="210">
        <v>246</v>
      </c>
      <c r="J243" s="210">
        <v>307</v>
      </c>
      <c r="K243" s="210">
        <v>326</v>
      </c>
      <c r="L243" s="210">
        <v>312</v>
      </c>
      <c r="M243" s="210">
        <v>61</v>
      </c>
      <c r="N243" s="210">
        <v>80</v>
      </c>
      <c r="O243" s="210">
        <v>66</v>
      </c>
      <c r="P243" s="118">
        <f>tbl_data[[#This Row],[RunVJ_R]]+tbl_data[[#This Row],[RunVJ_L]]+tbl_data[[#This Row],[SVJ]]</f>
        <v>207</v>
      </c>
      <c r="Q243" s="335"/>
      <c r="R243" s="212">
        <v>1.2010000000000001</v>
      </c>
      <c r="S243" s="212">
        <v>1.9359999999999999</v>
      </c>
      <c r="T243" s="212">
        <v>3.173</v>
      </c>
      <c r="U243" s="212">
        <v>1.181</v>
      </c>
      <c r="V243" s="212">
        <v>1.9119999999999999</v>
      </c>
      <c r="W243" s="212">
        <v>3.1669999999999998</v>
      </c>
      <c r="X243" s="212">
        <v>1.2070000000000001</v>
      </c>
      <c r="Y243" s="212">
        <v>1.9450000000000001</v>
      </c>
      <c r="Z243" s="212">
        <v>3.1970000000000001</v>
      </c>
      <c r="AA243" s="212">
        <v>1.181</v>
      </c>
      <c r="AB243" s="212">
        <v>1.9119999999999999</v>
      </c>
      <c r="AC243" s="212">
        <v>3.1669999999999998</v>
      </c>
      <c r="AD243" s="212">
        <v>8.8919999999999995</v>
      </c>
      <c r="AE243" s="212">
        <v>8.6739999999999995</v>
      </c>
      <c r="AF243" s="212"/>
      <c r="AG243" s="212">
        <v>8.6739999999999995</v>
      </c>
      <c r="AH243" s="211">
        <v>20.07</v>
      </c>
      <c r="AI243" s="213">
        <v>720</v>
      </c>
    </row>
    <row r="244" spans="1:35" s="210" customFormat="1" ht="12.5" customHeight="1" x14ac:dyDescent="0.35">
      <c r="A244" s="207">
        <v>82</v>
      </c>
      <c r="B244" s="207" t="s">
        <v>233</v>
      </c>
      <c r="C244" s="119" t="s">
        <v>234</v>
      </c>
      <c r="D244" s="208">
        <v>38736</v>
      </c>
      <c r="E244" s="209" t="s">
        <v>41</v>
      </c>
      <c r="F244" s="210" t="s">
        <v>33</v>
      </c>
      <c r="G244" s="211">
        <v>184.5</v>
      </c>
      <c r="H244" s="211">
        <v>77.5</v>
      </c>
      <c r="I244" s="210">
        <v>243</v>
      </c>
      <c r="J244" s="210">
        <v>301</v>
      </c>
      <c r="K244" s="210">
        <v>326</v>
      </c>
      <c r="L244" s="210">
        <v>309</v>
      </c>
      <c r="M244" s="210">
        <v>58</v>
      </c>
      <c r="N244" s="210">
        <v>83</v>
      </c>
      <c r="O244" s="210">
        <v>66</v>
      </c>
      <c r="P244" s="118">
        <f>tbl_data[[#This Row],[RunVJ_R]]+tbl_data[[#This Row],[RunVJ_L]]+tbl_data[[#This Row],[SVJ]]</f>
        <v>207</v>
      </c>
      <c r="Q244" s="335"/>
      <c r="R244" s="212">
        <v>1.181</v>
      </c>
      <c r="S244" s="212">
        <v>1.883</v>
      </c>
      <c r="T244" s="212">
        <v>3.1469999999999998</v>
      </c>
      <c r="U244" s="212">
        <v>1.131</v>
      </c>
      <c r="V244" s="212">
        <v>1.831</v>
      </c>
      <c r="W244" s="212">
        <v>3.0720000000000001</v>
      </c>
      <c r="X244" s="212"/>
      <c r="Y244" s="212"/>
      <c r="Z244" s="212"/>
      <c r="AA244" s="212">
        <v>1.131</v>
      </c>
      <c r="AB244" s="212">
        <v>1.831</v>
      </c>
      <c r="AC244" s="212">
        <v>3.0720000000000001</v>
      </c>
      <c r="AD244" s="212">
        <v>8.5719999999999992</v>
      </c>
      <c r="AE244" s="212"/>
      <c r="AF244" s="212"/>
      <c r="AG244" s="212">
        <v>8.5719999999999992</v>
      </c>
      <c r="AH244" s="211">
        <v>21.05</v>
      </c>
      <c r="AI244" s="213">
        <v>960</v>
      </c>
    </row>
    <row r="245" spans="1:35" s="210" customFormat="1" ht="12.5" customHeight="1" x14ac:dyDescent="0.35">
      <c r="A245" s="207">
        <v>226</v>
      </c>
      <c r="B245" s="207" t="s">
        <v>181</v>
      </c>
      <c r="C245" s="119" t="s">
        <v>384</v>
      </c>
      <c r="D245" s="208">
        <v>38942</v>
      </c>
      <c r="E245" s="209" t="s">
        <v>36</v>
      </c>
      <c r="F245" s="210" t="s">
        <v>28</v>
      </c>
      <c r="G245" s="211">
        <v>187.4</v>
      </c>
      <c r="H245" s="211">
        <v>80.2</v>
      </c>
      <c r="I245" s="210">
        <v>244</v>
      </c>
      <c r="J245" s="210">
        <v>306</v>
      </c>
      <c r="K245" s="210">
        <v>309</v>
      </c>
      <c r="L245" s="210">
        <v>323</v>
      </c>
      <c r="M245" s="210">
        <v>62</v>
      </c>
      <c r="N245" s="210">
        <v>65</v>
      </c>
      <c r="O245" s="210">
        <v>79</v>
      </c>
      <c r="P245" s="118">
        <f>tbl_data[[#This Row],[RunVJ_R]]+tbl_data[[#This Row],[RunVJ_L]]+tbl_data[[#This Row],[SVJ]]</f>
        <v>206</v>
      </c>
      <c r="Q245" s="335"/>
      <c r="R245" s="212">
        <v>1.131</v>
      </c>
      <c r="S245" s="212">
        <v>1.8540000000000001</v>
      </c>
      <c r="T245" s="212">
        <v>3.0760000000000001</v>
      </c>
      <c r="U245" s="212">
        <v>1.147</v>
      </c>
      <c r="V245" s="212">
        <v>1.85</v>
      </c>
      <c r="W245" s="212">
        <v>3.056</v>
      </c>
      <c r="X245" s="212">
        <v>1.157</v>
      </c>
      <c r="Y245" s="212">
        <v>1.851</v>
      </c>
      <c r="Z245" s="212">
        <v>3.0510000000000002</v>
      </c>
      <c r="AA245" s="212">
        <v>1.131</v>
      </c>
      <c r="AB245" s="212">
        <v>1.85</v>
      </c>
      <c r="AC245" s="212">
        <v>3.0510000000000002</v>
      </c>
      <c r="AD245" s="212">
        <v>8.4710000000000001</v>
      </c>
      <c r="AE245" s="212">
        <v>8.4890000000000008</v>
      </c>
      <c r="AF245" s="212"/>
      <c r="AG245" s="212">
        <v>8.4710000000000001</v>
      </c>
      <c r="AH245" s="211">
        <v>20.04</v>
      </c>
      <c r="AI245" s="213">
        <v>600</v>
      </c>
    </row>
    <row r="246" spans="1:35" s="210" customFormat="1" ht="12.5" customHeight="1" x14ac:dyDescent="0.35">
      <c r="A246" s="207">
        <v>133</v>
      </c>
      <c r="B246" s="207" t="s">
        <v>290</v>
      </c>
      <c r="C246" s="119" t="s">
        <v>291</v>
      </c>
      <c r="D246" s="208">
        <v>38469</v>
      </c>
      <c r="E246" s="209" t="s">
        <v>49</v>
      </c>
      <c r="F246" s="210" t="s">
        <v>33</v>
      </c>
      <c r="G246" s="211">
        <v>182.4</v>
      </c>
      <c r="H246" s="211">
        <v>76.900000000000006</v>
      </c>
      <c r="I246" s="210">
        <v>238</v>
      </c>
      <c r="J246" s="210">
        <v>295</v>
      </c>
      <c r="K246" s="210">
        <v>308</v>
      </c>
      <c r="L246" s="210">
        <v>317</v>
      </c>
      <c r="M246" s="210">
        <v>57</v>
      </c>
      <c r="N246" s="210">
        <v>70</v>
      </c>
      <c r="O246" s="210">
        <v>79</v>
      </c>
      <c r="P246" s="118">
        <f>tbl_data[[#This Row],[RunVJ_R]]+tbl_data[[#This Row],[RunVJ_L]]+tbl_data[[#This Row],[SVJ]]</f>
        <v>206</v>
      </c>
      <c r="Q246" s="335"/>
      <c r="R246" s="212">
        <v>1.2330000000000001</v>
      </c>
      <c r="S246" s="212">
        <v>1.899</v>
      </c>
      <c r="T246" s="212">
        <v>3.1219999999999999</v>
      </c>
      <c r="U246" s="212">
        <v>1.167</v>
      </c>
      <c r="V246" s="212">
        <v>1.903</v>
      </c>
      <c r="W246" s="212">
        <v>3.0289999999999999</v>
      </c>
      <c r="X246" s="212">
        <v>1.1279999999999999</v>
      </c>
      <c r="Y246" s="212">
        <v>1.823</v>
      </c>
      <c r="Z246" s="212">
        <v>2.988</v>
      </c>
      <c r="AA246" s="212">
        <v>1.1279999999999999</v>
      </c>
      <c r="AB246" s="212">
        <v>1.823</v>
      </c>
      <c r="AC246" s="212">
        <v>2.988</v>
      </c>
      <c r="AD246" s="212">
        <v>10.483000000000001</v>
      </c>
      <c r="AE246" s="212">
        <v>8.2940000000000005</v>
      </c>
      <c r="AF246" s="212"/>
      <c r="AG246" s="212">
        <v>8.2940000000000005</v>
      </c>
      <c r="AH246" s="211">
        <v>20.05</v>
      </c>
      <c r="AI246" s="213">
        <v>640</v>
      </c>
    </row>
    <row r="247" spans="1:35" s="210" customFormat="1" ht="12.5" customHeight="1" x14ac:dyDescent="0.25">
      <c r="A247" s="118">
        <v>306</v>
      </c>
      <c r="B247" s="214" t="s">
        <v>464</v>
      </c>
      <c r="C247" s="119" t="s">
        <v>465</v>
      </c>
      <c r="D247" s="215">
        <v>38875</v>
      </c>
      <c r="E247" s="216" t="s">
        <v>38</v>
      </c>
      <c r="F247" s="118" t="s">
        <v>67</v>
      </c>
      <c r="G247" s="211">
        <v>191.7</v>
      </c>
      <c r="H247" s="211">
        <v>74.900000000000006</v>
      </c>
      <c r="I247" s="118">
        <v>251</v>
      </c>
      <c r="J247" s="118">
        <v>309</v>
      </c>
      <c r="K247" s="210">
        <v>322</v>
      </c>
      <c r="L247" s="118">
        <v>328</v>
      </c>
      <c r="M247" s="118">
        <v>58</v>
      </c>
      <c r="N247" s="210">
        <v>71</v>
      </c>
      <c r="O247" s="210">
        <v>77</v>
      </c>
      <c r="P247" s="118">
        <f>tbl_data[[#This Row],[RunVJ_R]]+tbl_data[[#This Row],[RunVJ_L]]+tbl_data[[#This Row],[SVJ]]</f>
        <v>206</v>
      </c>
      <c r="Q247" s="335"/>
      <c r="R247" s="217">
        <v>1.4870000000000001</v>
      </c>
      <c r="S247" s="217">
        <v>2.2330000000000001</v>
      </c>
      <c r="T247" s="217">
        <v>3.5169999999999999</v>
      </c>
      <c r="U247" s="217">
        <v>1.135</v>
      </c>
      <c r="V247" s="217">
        <v>1.8620000000000001</v>
      </c>
      <c r="W247" s="217">
        <v>3.1070000000000002</v>
      </c>
      <c r="X247" s="217">
        <v>1.105</v>
      </c>
      <c r="Y247" s="217">
        <v>1.84</v>
      </c>
      <c r="Z247" s="217">
        <v>3.09</v>
      </c>
      <c r="AA247" s="217">
        <v>1.105</v>
      </c>
      <c r="AB247" s="217">
        <v>1.84</v>
      </c>
      <c r="AC247" s="217">
        <v>3.09</v>
      </c>
      <c r="AD247" s="217">
        <v>8.9510000000000005</v>
      </c>
      <c r="AE247" s="217">
        <v>8.7899999999999991</v>
      </c>
      <c r="AF247" s="217"/>
      <c r="AG247" s="217">
        <v>8.7899999999999991</v>
      </c>
      <c r="AH247" s="220">
        <v>20.05</v>
      </c>
      <c r="AI247" s="213">
        <v>640</v>
      </c>
    </row>
    <row r="248" spans="1:35" s="210" customFormat="1" ht="12.5" customHeight="1" x14ac:dyDescent="0.35">
      <c r="A248" s="207">
        <v>422</v>
      </c>
      <c r="B248" s="207" t="s">
        <v>570</v>
      </c>
      <c r="C248" s="119" t="s">
        <v>571</v>
      </c>
      <c r="D248" s="208">
        <v>38850</v>
      </c>
      <c r="E248" s="209" t="s">
        <v>50</v>
      </c>
      <c r="F248" s="210" t="s">
        <v>29</v>
      </c>
      <c r="G248" s="211">
        <v>188.3</v>
      </c>
      <c r="H248" s="211">
        <v>71.8</v>
      </c>
      <c r="I248" s="210">
        <v>249</v>
      </c>
      <c r="J248" s="210">
        <v>308</v>
      </c>
      <c r="K248" s="210">
        <v>319</v>
      </c>
      <c r="L248" s="210">
        <v>326</v>
      </c>
      <c r="M248" s="210">
        <v>59</v>
      </c>
      <c r="N248" s="210">
        <v>70</v>
      </c>
      <c r="O248" s="210">
        <v>77</v>
      </c>
      <c r="P248" s="118">
        <f>tbl_data[[#This Row],[RunVJ_R]]+tbl_data[[#This Row],[RunVJ_L]]+tbl_data[[#This Row],[SVJ]]</f>
        <v>206</v>
      </c>
      <c r="Q248" s="335"/>
      <c r="R248" s="212">
        <v>1.1220000000000001</v>
      </c>
      <c r="S248" s="212">
        <v>1.8260000000000001</v>
      </c>
      <c r="T248" s="212">
        <v>3.0230000000000001</v>
      </c>
      <c r="U248" s="212">
        <v>1.1299999999999999</v>
      </c>
      <c r="V248" s="212">
        <v>1.837</v>
      </c>
      <c r="W248" s="212">
        <v>3.0150000000000001</v>
      </c>
      <c r="X248" s="212">
        <v>1.131</v>
      </c>
      <c r="Y248" s="212">
        <v>1.8380000000000001</v>
      </c>
      <c r="Z248" s="212">
        <v>3.0470000000000002</v>
      </c>
      <c r="AA248" s="212">
        <v>1.1220000000000001</v>
      </c>
      <c r="AB248" s="212">
        <v>1.8260000000000001</v>
      </c>
      <c r="AC248" s="212">
        <v>3.0150000000000001</v>
      </c>
      <c r="AD248" s="212">
        <v>8.3859999999999992</v>
      </c>
      <c r="AE248" s="212">
        <v>8.3889999999999993</v>
      </c>
      <c r="AF248" s="212"/>
      <c r="AG248" s="212">
        <v>8.3859999999999992</v>
      </c>
      <c r="AH248" s="211">
        <v>19.04</v>
      </c>
      <c r="AI248" s="213">
        <v>440</v>
      </c>
    </row>
    <row r="249" spans="1:35" s="210" customFormat="1" ht="12.5" customHeight="1" x14ac:dyDescent="0.35">
      <c r="A249" s="207">
        <v>78</v>
      </c>
      <c r="B249" s="207" t="s">
        <v>228</v>
      </c>
      <c r="C249" s="119" t="s">
        <v>229</v>
      </c>
      <c r="D249" s="208">
        <v>38546</v>
      </c>
      <c r="E249" s="209" t="s">
        <v>41</v>
      </c>
      <c r="F249" s="210" t="s">
        <v>61</v>
      </c>
      <c r="G249" s="211">
        <v>179.9</v>
      </c>
      <c r="H249" s="211">
        <v>82.2</v>
      </c>
      <c r="I249" s="210">
        <v>233</v>
      </c>
      <c r="J249" s="210">
        <v>293</v>
      </c>
      <c r="K249" s="210">
        <v>302</v>
      </c>
      <c r="L249" s="210">
        <v>310</v>
      </c>
      <c r="M249" s="210">
        <v>60</v>
      </c>
      <c r="N249" s="210">
        <v>69</v>
      </c>
      <c r="O249" s="210">
        <v>77</v>
      </c>
      <c r="P249" s="118">
        <f>tbl_data[[#This Row],[RunVJ_R]]+tbl_data[[#This Row],[RunVJ_L]]+tbl_data[[#This Row],[SVJ]]</f>
        <v>206</v>
      </c>
      <c r="Q249" s="335"/>
      <c r="R249" s="212">
        <v>1.1619999999999999</v>
      </c>
      <c r="S249" s="212">
        <v>1.88</v>
      </c>
      <c r="T249" s="212">
        <v>3.11</v>
      </c>
      <c r="U249" s="212">
        <v>1.1639999999999999</v>
      </c>
      <c r="V249" s="212">
        <v>1.8819999999999999</v>
      </c>
      <c r="W249" s="212">
        <v>3.1080000000000001</v>
      </c>
      <c r="X249" s="212">
        <v>1.19</v>
      </c>
      <c r="Y249" s="212">
        <v>1.91</v>
      </c>
      <c r="Z249" s="212">
        <v>3.1389999999999998</v>
      </c>
      <c r="AA249" s="212">
        <v>1.1619999999999999</v>
      </c>
      <c r="AB249" s="212">
        <v>1.88</v>
      </c>
      <c r="AC249" s="212">
        <v>3.1080000000000001</v>
      </c>
      <c r="AD249" s="212">
        <v>8.3379999999999992</v>
      </c>
      <c r="AE249" s="212">
        <v>8.2759999999999998</v>
      </c>
      <c r="AF249" s="212">
        <v>8.2899999999999991</v>
      </c>
      <c r="AG249" s="212">
        <v>8.2759999999999998</v>
      </c>
      <c r="AH249" s="211">
        <v>20.03</v>
      </c>
      <c r="AI249" s="213">
        <v>560</v>
      </c>
    </row>
    <row r="250" spans="1:35" s="210" customFormat="1" ht="12.5" customHeight="1" x14ac:dyDescent="0.35">
      <c r="A250" s="118">
        <v>508</v>
      </c>
      <c r="B250" s="118" t="s">
        <v>630</v>
      </c>
      <c r="C250" s="295" t="s">
        <v>631</v>
      </c>
      <c r="D250" s="195">
        <v>38806</v>
      </c>
      <c r="E250" s="118" t="s">
        <v>47</v>
      </c>
      <c r="F250" s="118" t="s">
        <v>60</v>
      </c>
      <c r="G250" s="220">
        <v>179.6</v>
      </c>
      <c r="H250" s="220">
        <v>73.7</v>
      </c>
      <c r="I250" s="118">
        <v>236</v>
      </c>
      <c r="J250" s="118">
        <v>293</v>
      </c>
      <c r="K250" s="118">
        <v>312</v>
      </c>
      <c r="L250" s="118">
        <v>309</v>
      </c>
      <c r="M250" s="118">
        <v>57</v>
      </c>
      <c r="N250" s="118">
        <v>76</v>
      </c>
      <c r="O250" s="118">
        <v>73</v>
      </c>
      <c r="P250" s="118">
        <f>tbl_data[[#This Row],[RunVJ_R]]+tbl_data[[#This Row],[RunVJ_L]]+tbl_data[[#This Row],[SVJ]]</f>
        <v>206</v>
      </c>
      <c r="Q250" s="335"/>
      <c r="R250" s="118">
        <v>1.075</v>
      </c>
      <c r="S250" s="118">
        <v>1.8109999999999999</v>
      </c>
      <c r="T250" s="118">
        <v>3.032</v>
      </c>
      <c r="U250" s="118">
        <v>1.0960000000000001</v>
      </c>
      <c r="V250" s="118">
        <v>1.8</v>
      </c>
      <c r="W250" s="118">
        <v>3.0110000000000001</v>
      </c>
      <c r="X250" s="118">
        <v>1.0780000000000001</v>
      </c>
      <c r="Y250" s="118">
        <v>1.794</v>
      </c>
      <c r="Z250" s="118">
        <v>2.9889999999999999</v>
      </c>
      <c r="AA250" s="118">
        <v>1.075</v>
      </c>
      <c r="AB250" s="118">
        <v>1.794</v>
      </c>
      <c r="AC250" s="118">
        <v>2.9889999999999999</v>
      </c>
      <c r="AD250" s="118">
        <v>8.31</v>
      </c>
      <c r="AE250" s="118">
        <v>8.2989999999999995</v>
      </c>
      <c r="AF250" s="118">
        <v>8.3759999999999994</v>
      </c>
      <c r="AG250" s="118">
        <v>8.2989999999999995</v>
      </c>
      <c r="AH250" s="220">
        <v>20.07</v>
      </c>
      <c r="AI250" s="294">
        <v>720</v>
      </c>
    </row>
    <row r="251" spans="1:35" s="210" customFormat="1" ht="12.5" customHeight="1" x14ac:dyDescent="0.35">
      <c r="A251" s="207">
        <v>54</v>
      </c>
      <c r="B251" s="207" t="s">
        <v>192</v>
      </c>
      <c r="C251" s="119" t="s">
        <v>193</v>
      </c>
      <c r="D251" s="208">
        <v>38519</v>
      </c>
      <c r="E251" s="209" t="s">
        <v>41</v>
      </c>
      <c r="F251" s="210" t="s">
        <v>67</v>
      </c>
      <c r="G251" s="211">
        <v>194</v>
      </c>
      <c r="H251" s="211">
        <v>85.7</v>
      </c>
      <c r="I251" s="210">
        <v>248</v>
      </c>
      <c r="J251" s="210">
        <v>308</v>
      </c>
      <c r="K251" s="210">
        <v>323</v>
      </c>
      <c r="L251" s="210">
        <v>319</v>
      </c>
      <c r="M251" s="210">
        <v>60</v>
      </c>
      <c r="N251" s="210">
        <v>75</v>
      </c>
      <c r="O251" s="210">
        <v>71</v>
      </c>
      <c r="P251" s="118">
        <f>tbl_data[[#This Row],[RunVJ_R]]+tbl_data[[#This Row],[RunVJ_L]]+tbl_data[[#This Row],[SVJ]]</f>
        <v>206</v>
      </c>
      <c r="Q251" s="335"/>
      <c r="R251" s="212">
        <v>1.1599999999999999</v>
      </c>
      <c r="S251" s="212">
        <v>1.88</v>
      </c>
      <c r="T251" s="212">
        <v>3.101</v>
      </c>
      <c r="U251" s="212">
        <v>1.1719999999999999</v>
      </c>
      <c r="V251" s="212">
        <v>1.8939999999999999</v>
      </c>
      <c r="W251" s="212">
        <v>3.12</v>
      </c>
      <c r="X251" s="212"/>
      <c r="Y251" s="212"/>
      <c r="Z251" s="212"/>
      <c r="AA251" s="212">
        <v>1.1599999999999999</v>
      </c>
      <c r="AB251" s="212">
        <v>1.88</v>
      </c>
      <c r="AC251" s="212">
        <v>3.101</v>
      </c>
      <c r="AD251" s="212">
        <v>8.6419999999999995</v>
      </c>
      <c r="AE251" s="212"/>
      <c r="AF251" s="212"/>
      <c r="AG251" s="212">
        <v>8.6419999999999995</v>
      </c>
      <c r="AH251" s="211">
        <v>20.079999999999998</v>
      </c>
      <c r="AI251" s="213">
        <v>760</v>
      </c>
    </row>
    <row r="252" spans="1:35" s="210" customFormat="1" ht="12.5" customHeight="1" x14ac:dyDescent="0.35">
      <c r="A252" s="298">
        <v>525</v>
      </c>
      <c r="B252" s="298" t="s">
        <v>439</v>
      </c>
      <c r="C252" s="299" t="s">
        <v>655</v>
      </c>
      <c r="D252" s="322">
        <v>38430</v>
      </c>
      <c r="E252" s="298" t="s">
        <v>47</v>
      </c>
      <c r="F252" s="298" t="s">
        <v>67</v>
      </c>
      <c r="G252" s="297">
        <v>191.3</v>
      </c>
      <c r="H252" s="297">
        <v>80</v>
      </c>
      <c r="I252" s="298">
        <v>247</v>
      </c>
      <c r="J252" s="298">
        <v>309</v>
      </c>
      <c r="K252" s="298">
        <v>320</v>
      </c>
      <c r="L252" s="298">
        <v>318</v>
      </c>
      <c r="M252" s="298">
        <v>62</v>
      </c>
      <c r="N252" s="298">
        <v>73</v>
      </c>
      <c r="O252" s="298">
        <v>71</v>
      </c>
      <c r="P252" s="118">
        <f>tbl_data[[#This Row],[RunVJ_R]]+tbl_data[[#This Row],[RunVJ_L]]+tbl_data[[#This Row],[SVJ]]</f>
        <v>206</v>
      </c>
      <c r="Q252" s="335"/>
      <c r="R252" s="298">
        <v>1.1759999999999999</v>
      </c>
      <c r="S252" s="298">
        <v>1.91</v>
      </c>
      <c r="T252" s="298">
        <v>3.125</v>
      </c>
      <c r="U252" s="298">
        <v>1.194</v>
      </c>
      <c r="V252" s="298">
        <v>1.9219999999999999</v>
      </c>
      <c r="W252" s="298">
        <v>3.1280000000000001</v>
      </c>
      <c r="X252" s="298">
        <v>1.2050000000000001</v>
      </c>
      <c r="Y252" s="298">
        <v>1.927</v>
      </c>
      <c r="Z252" s="298">
        <v>3.1240000000000001</v>
      </c>
      <c r="AA252" s="298">
        <v>1.1759999999999999</v>
      </c>
      <c r="AB252" s="298">
        <v>1.91</v>
      </c>
      <c r="AC252" s="298">
        <v>3.1240000000000001</v>
      </c>
      <c r="AD252" s="298">
        <v>8.7189999999999994</v>
      </c>
      <c r="AE252" s="298">
        <v>8.4879999999999995</v>
      </c>
      <c r="AF252" s="298">
        <v>8.4529999999999994</v>
      </c>
      <c r="AG252" s="298">
        <v>8.4529999999999994</v>
      </c>
      <c r="AH252" s="297">
        <v>20.079999999999998</v>
      </c>
      <c r="AI252" s="296">
        <v>760</v>
      </c>
    </row>
    <row r="253" spans="1:35" s="210" customFormat="1" ht="12.5" customHeight="1" x14ac:dyDescent="0.35">
      <c r="A253" s="207">
        <v>219</v>
      </c>
      <c r="B253" s="207" t="s">
        <v>280</v>
      </c>
      <c r="C253" s="119" t="s">
        <v>375</v>
      </c>
      <c r="D253" s="208">
        <v>38376</v>
      </c>
      <c r="E253" s="209" t="s">
        <v>36</v>
      </c>
      <c r="F253" s="210" t="s">
        <v>60</v>
      </c>
      <c r="G253" s="211">
        <v>173.5</v>
      </c>
      <c r="H253" s="211">
        <v>76.599999999999994</v>
      </c>
      <c r="I253" s="210">
        <v>228</v>
      </c>
      <c r="J253" s="210">
        <v>290</v>
      </c>
      <c r="K253" s="210">
        <v>301</v>
      </c>
      <c r="L253" s="210">
        <v>299</v>
      </c>
      <c r="M253" s="210">
        <v>62</v>
      </c>
      <c r="N253" s="210">
        <v>73</v>
      </c>
      <c r="O253" s="210">
        <v>71</v>
      </c>
      <c r="P253" s="118">
        <f>tbl_data[[#This Row],[RunVJ_R]]+tbl_data[[#This Row],[RunVJ_L]]+tbl_data[[#This Row],[SVJ]]</f>
        <v>206</v>
      </c>
      <c r="Q253" s="335"/>
      <c r="R253" s="212">
        <v>1.1319999999999999</v>
      </c>
      <c r="S253" s="212">
        <v>1.8640000000000001</v>
      </c>
      <c r="T253" s="212">
        <v>3.097</v>
      </c>
      <c r="U253" s="212">
        <v>1.1419999999999999</v>
      </c>
      <c r="V253" s="212">
        <v>1.8680000000000001</v>
      </c>
      <c r="W253" s="212">
        <v>3.0990000000000002</v>
      </c>
      <c r="X253" s="212">
        <v>1.1279999999999999</v>
      </c>
      <c r="Y253" s="212">
        <v>1.8380000000000001</v>
      </c>
      <c r="Z253" s="212">
        <v>3.0859999999999999</v>
      </c>
      <c r="AA253" s="212">
        <v>1.1279999999999999</v>
      </c>
      <c r="AB253" s="212">
        <v>1.8380000000000001</v>
      </c>
      <c r="AC253" s="212">
        <v>3.0859999999999999</v>
      </c>
      <c r="AD253" s="212">
        <v>8.3759999999999994</v>
      </c>
      <c r="AE253" s="212">
        <v>8.2910000000000004</v>
      </c>
      <c r="AF253" s="212"/>
      <c r="AG253" s="212">
        <v>8.2910000000000004</v>
      </c>
      <c r="AH253" s="211">
        <v>20.04</v>
      </c>
      <c r="AI253" s="213">
        <v>600</v>
      </c>
    </row>
    <row r="254" spans="1:35" s="210" customFormat="1" ht="12.5" customHeight="1" x14ac:dyDescent="0.35">
      <c r="A254" s="118">
        <v>71</v>
      </c>
      <c r="B254" s="214" t="s">
        <v>217</v>
      </c>
      <c r="C254" s="119" t="s">
        <v>218</v>
      </c>
      <c r="D254" s="219">
        <v>38415</v>
      </c>
      <c r="E254" s="215" t="s">
        <v>41</v>
      </c>
      <c r="F254" s="118" t="s">
        <v>40</v>
      </c>
      <c r="G254" s="211">
        <v>197.8</v>
      </c>
      <c r="H254" s="220">
        <v>83.9</v>
      </c>
      <c r="I254" s="118">
        <v>260</v>
      </c>
      <c r="J254" s="118">
        <v>323</v>
      </c>
      <c r="K254" s="210">
        <v>334</v>
      </c>
      <c r="L254" s="118">
        <v>329</v>
      </c>
      <c r="M254" s="118">
        <v>63</v>
      </c>
      <c r="N254" s="210">
        <v>74</v>
      </c>
      <c r="O254" s="210">
        <v>69</v>
      </c>
      <c r="P254" s="118">
        <f>tbl_data[[#This Row],[RunVJ_R]]+tbl_data[[#This Row],[RunVJ_L]]+tbl_data[[#This Row],[SVJ]]</f>
        <v>206</v>
      </c>
      <c r="Q254" s="335"/>
      <c r="R254" s="217">
        <v>1.1200000000000001</v>
      </c>
      <c r="S254" s="217">
        <v>1.847</v>
      </c>
      <c r="T254" s="217">
        <v>3.089</v>
      </c>
      <c r="U254" s="217">
        <v>1.0780000000000001</v>
      </c>
      <c r="V254" s="217">
        <v>1.7829999999999999</v>
      </c>
      <c r="W254" s="217">
        <v>3.0110000000000001</v>
      </c>
      <c r="X254" s="217"/>
      <c r="Y254" s="217"/>
      <c r="Z254" s="217"/>
      <c r="AA254" s="217">
        <v>1.0780000000000001</v>
      </c>
      <c r="AB254" s="217">
        <v>1.7829999999999999</v>
      </c>
      <c r="AC254" s="217">
        <v>3.0110000000000001</v>
      </c>
      <c r="AD254" s="217">
        <v>8.5079999999999991</v>
      </c>
      <c r="AE254" s="217">
        <v>8.6370000000000005</v>
      </c>
      <c r="AF254" s="217">
        <v>8.6969999999999992</v>
      </c>
      <c r="AG254" s="217">
        <v>8.5079999999999991</v>
      </c>
      <c r="AH254" s="220">
        <v>20.04</v>
      </c>
      <c r="AI254" s="213">
        <v>600</v>
      </c>
    </row>
    <row r="255" spans="1:35" s="210" customFormat="1" ht="12.5" customHeight="1" x14ac:dyDescent="0.25">
      <c r="A255" s="118">
        <v>260</v>
      </c>
      <c r="B255" s="214" t="s">
        <v>192</v>
      </c>
      <c r="C255" s="119" t="s">
        <v>279</v>
      </c>
      <c r="D255" s="215">
        <v>38512</v>
      </c>
      <c r="E255" s="216" t="s">
        <v>46</v>
      </c>
      <c r="F255" s="118" t="s">
        <v>37</v>
      </c>
      <c r="G255" s="211">
        <v>191.3</v>
      </c>
      <c r="H255" s="211">
        <v>86.1</v>
      </c>
      <c r="I255" s="118">
        <v>254</v>
      </c>
      <c r="J255" s="118">
        <v>313</v>
      </c>
      <c r="K255" s="210">
        <v>332</v>
      </c>
      <c r="L255" s="118">
        <v>323</v>
      </c>
      <c r="M255" s="118">
        <v>59</v>
      </c>
      <c r="N255" s="210">
        <v>78</v>
      </c>
      <c r="O255" s="210">
        <v>69</v>
      </c>
      <c r="P255" s="118">
        <f>tbl_data[[#This Row],[RunVJ_R]]+tbl_data[[#This Row],[RunVJ_L]]+tbl_data[[#This Row],[SVJ]]</f>
        <v>206</v>
      </c>
      <c r="Q255" s="335"/>
      <c r="R255" s="217">
        <v>1.127</v>
      </c>
      <c r="S255" s="217">
        <v>1.87</v>
      </c>
      <c r="T255" s="217">
        <v>3.1309999999999998</v>
      </c>
      <c r="U255" s="217">
        <v>1.095</v>
      </c>
      <c r="V255" s="217">
        <v>1.8320000000000001</v>
      </c>
      <c r="W255" s="217">
        <v>3.1259999999999999</v>
      </c>
      <c r="X255" s="217">
        <v>1.1279999999999999</v>
      </c>
      <c r="Y255" s="217">
        <v>1.8640000000000001</v>
      </c>
      <c r="Z255" s="217">
        <v>3.1429999999999998</v>
      </c>
      <c r="AA255" s="217">
        <v>1.095</v>
      </c>
      <c r="AB255" s="217">
        <v>1.8320000000000001</v>
      </c>
      <c r="AC255" s="217">
        <v>3.1259999999999999</v>
      </c>
      <c r="AD255" s="217">
        <v>8.39</v>
      </c>
      <c r="AE255" s="217">
        <v>8.6340000000000003</v>
      </c>
      <c r="AF255" s="217">
        <v>8.52</v>
      </c>
      <c r="AG255" s="217">
        <v>8.39</v>
      </c>
      <c r="AH255" s="220">
        <v>20.079999999999998</v>
      </c>
      <c r="AI255" s="213">
        <v>760</v>
      </c>
    </row>
    <row r="256" spans="1:35" s="210" customFormat="1" ht="12.5" customHeight="1" x14ac:dyDescent="0.35">
      <c r="A256" s="316">
        <v>623</v>
      </c>
      <c r="B256" s="316" t="s">
        <v>717</v>
      </c>
      <c r="C256" s="317" t="s">
        <v>718</v>
      </c>
      <c r="D256" s="120">
        <v>38622</v>
      </c>
      <c r="E256" s="120" t="s">
        <v>76</v>
      </c>
      <c r="F256" s="316" t="s">
        <v>37</v>
      </c>
      <c r="G256" s="211">
        <v>193.7</v>
      </c>
      <c r="H256" s="318">
        <v>98.1</v>
      </c>
      <c r="I256" s="316">
        <v>258</v>
      </c>
      <c r="J256" s="316">
        <v>319</v>
      </c>
      <c r="K256" s="316">
        <v>336</v>
      </c>
      <c r="L256" s="210">
        <v>325</v>
      </c>
      <c r="M256" s="316">
        <v>61</v>
      </c>
      <c r="N256" s="210">
        <v>78</v>
      </c>
      <c r="O256" s="210">
        <v>67</v>
      </c>
      <c r="P256" s="118">
        <f>tbl_data[[#This Row],[RunVJ_R]]+tbl_data[[#This Row],[RunVJ_L]]+tbl_data[[#This Row],[SVJ]]</f>
        <v>206</v>
      </c>
      <c r="Q256" s="335"/>
      <c r="R256" s="319">
        <v>1.1619999999999999</v>
      </c>
      <c r="S256" s="319">
        <v>1.909</v>
      </c>
      <c r="T256" s="319">
        <v>3.1819999999999999</v>
      </c>
      <c r="U256" s="319">
        <v>1.167</v>
      </c>
      <c r="V256" s="319">
        <v>1.917</v>
      </c>
      <c r="W256" s="319">
        <v>3.1789999999999998</v>
      </c>
      <c r="X256" s="319">
        <v>1.1950000000000001</v>
      </c>
      <c r="Y256" s="319">
        <v>1.9450000000000001</v>
      </c>
      <c r="Z256" s="319">
        <v>3.2309999999999999</v>
      </c>
      <c r="AA256" s="319">
        <v>1.1619999999999999</v>
      </c>
      <c r="AB256" s="319">
        <v>1.909</v>
      </c>
      <c r="AC256" s="319">
        <v>3.1789999999999998</v>
      </c>
      <c r="AD256" s="319">
        <v>9.3979999999999997</v>
      </c>
      <c r="AE256" s="319">
        <v>9.1039999999999992</v>
      </c>
      <c r="AF256" s="319">
        <v>9.0050000000000008</v>
      </c>
      <c r="AG256" s="319">
        <v>9.0050000000000008</v>
      </c>
      <c r="AH256" s="318">
        <v>20.010000000000002</v>
      </c>
      <c r="AI256" s="213">
        <v>480</v>
      </c>
    </row>
    <row r="257" spans="1:35" s="210" customFormat="1" ht="12.5" customHeight="1" x14ac:dyDescent="0.25">
      <c r="A257" s="118">
        <v>329</v>
      </c>
      <c r="B257" s="214" t="s">
        <v>328</v>
      </c>
      <c r="C257" s="119" t="s">
        <v>490</v>
      </c>
      <c r="D257" s="215">
        <v>38520</v>
      </c>
      <c r="E257" s="216" t="s">
        <v>38</v>
      </c>
      <c r="F257" s="118" t="s">
        <v>33</v>
      </c>
      <c r="G257" s="211">
        <v>181.2</v>
      </c>
      <c r="H257" s="211">
        <v>77.3</v>
      </c>
      <c r="I257" s="118">
        <v>238</v>
      </c>
      <c r="J257" s="118">
        <v>303</v>
      </c>
      <c r="K257" s="210">
        <v>312</v>
      </c>
      <c r="L257" s="118">
        <v>305</v>
      </c>
      <c r="M257" s="118">
        <v>65</v>
      </c>
      <c r="N257" s="210">
        <v>74</v>
      </c>
      <c r="O257" s="210">
        <v>67</v>
      </c>
      <c r="P257" s="118">
        <f>tbl_data[[#This Row],[RunVJ_R]]+tbl_data[[#This Row],[RunVJ_L]]+tbl_data[[#This Row],[SVJ]]</f>
        <v>206</v>
      </c>
      <c r="Q257" s="335"/>
      <c r="R257" s="217">
        <v>1.238</v>
      </c>
      <c r="S257" s="217">
        <v>1.956</v>
      </c>
      <c r="T257" s="217">
        <v>3.1779999999999999</v>
      </c>
      <c r="U257" s="217">
        <v>1.228</v>
      </c>
      <c r="V257" s="217">
        <v>1.948</v>
      </c>
      <c r="W257" s="217">
        <v>3.1709999999999998</v>
      </c>
      <c r="X257" s="217">
        <v>1.2609999999999999</v>
      </c>
      <c r="Y257" s="217">
        <v>1.98</v>
      </c>
      <c r="Z257" s="217">
        <v>3.2160000000000002</v>
      </c>
      <c r="AA257" s="217">
        <v>1.228</v>
      </c>
      <c r="AB257" s="217">
        <v>1.948</v>
      </c>
      <c r="AC257" s="217">
        <v>3.1709999999999998</v>
      </c>
      <c r="AD257" s="217">
        <v>8.9540000000000006</v>
      </c>
      <c r="AE257" s="217">
        <v>8.9339999999999993</v>
      </c>
      <c r="AF257" s="217">
        <v>8.8740000000000006</v>
      </c>
      <c r="AG257" s="217">
        <v>8.8740000000000006</v>
      </c>
      <c r="AH257" s="220">
        <v>20.079999999999998</v>
      </c>
      <c r="AI257" s="213">
        <v>760</v>
      </c>
    </row>
    <row r="258" spans="1:35" s="210" customFormat="1" ht="12.5" customHeight="1" x14ac:dyDescent="0.35">
      <c r="A258" s="298">
        <v>561</v>
      </c>
      <c r="B258" s="298" t="s">
        <v>678</v>
      </c>
      <c r="C258" s="299" t="s">
        <v>679</v>
      </c>
      <c r="D258" s="322">
        <v>38637</v>
      </c>
      <c r="E258" s="298" t="s">
        <v>39</v>
      </c>
      <c r="F258" s="298" t="s">
        <v>61</v>
      </c>
      <c r="G258" s="297">
        <v>175.9</v>
      </c>
      <c r="H258" s="297">
        <v>75.099999999999994</v>
      </c>
      <c r="I258" s="298">
        <v>229</v>
      </c>
      <c r="J258" s="298">
        <v>288</v>
      </c>
      <c r="K258" s="298">
        <v>293</v>
      </c>
      <c r="L258" s="298">
        <v>311</v>
      </c>
      <c r="M258" s="298">
        <v>59</v>
      </c>
      <c r="N258" s="298">
        <v>64</v>
      </c>
      <c r="O258" s="298">
        <v>82</v>
      </c>
      <c r="P258" s="118">
        <f>tbl_data[[#This Row],[RunVJ_R]]+tbl_data[[#This Row],[RunVJ_L]]+tbl_data[[#This Row],[SVJ]]</f>
        <v>205</v>
      </c>
      <c r="Q258" s="335"/>
      <c r="R258" s="298">
        <v>1.222</v>
      </c>
      <c r="S258" s="298">
        <v>1.9359999999999999</v>
      </c>
      <c r="T258" s="298">
        <v>3.173</v>
      </c>
      <c r="U258" s="298">
        <v>1.173</v>
      </c>
      <c r="V258" s="298">
        <v>1.901</v>
      </c>
      <c r="W258" s="298">
        <v>3.1360000000000001</v>
      </c>
      <c r="X258" s="298">
        <v>1.1919999999999999</v>
      </c>
      <c r="Y258" s="298">
        <v>1.909</v>
      </c>
      <c r="Z258" s="298">
        <v>3.129</v>
      </c>
      <c r="AA258" s="298">
        <v>1.173</v>
      </c>
      <c r="AB258" s="298">
        <v>1.901</v>
      </c>
      <c r="AC258" s="298">
        <v>3.129</v>
      </c>
      <c r="AD258" s="298">
        <v>8.5969999999999995</v>
      </c>
      <c r="AE258" s="298">
        <v>8.5060000000000002</v>
      </c>
      <c r="AF258" s="298">
        <v>8.4600000000000009</v>
      </c>
      <c r="AG258" s="298">
        <v>8.4600000000000009</v>
      </c>
      <c r="AH258" s="297">
        <v>20.059999999999999</v>
      </c>
      <c r="AI258" s="296">
        <v>680</v>
      </c>
    </row>
    <row r="259" spans="1:35" s="210" customFormat="1" ht="12.5" customHeight="1" x14ac:dyDescent="0.35">
      <c r="A259" s="316">
        <v>669</v>
      </c>
      <c r="B259" s="316" t="s">
        <v>772</v>
      </c>
      <c r="C259" s="317" t="s">
        <v>773</v>
      </c>
      <c r="D259" s="120">
        <v>38534</v>
      </c>
      <c r="E259" s="120" t="s">
        <v>76</v>
      </c>
      <c r="F259" s="316" t="s">
        <v>37</v>
      </c>
      <c r="G259" s="211">
        <v>193.7</v>
      </c>
      <c r="H259" s="318">
        <v>89.2</v>
      </c>
      <c r="I259" s="316">
        <v>258</v>
      </c>
      <c r="J259" s="316">
        <v>317</v>
      </c>
      <c r="K259" s="316">
        <v>323</v>
      </c>
      <c r="L259" s="210">
        <v>339</v>
      </c>
      <c r="M259" s="316">
        <v>59</v>
      </c>
      <c r="N259" s="210">
        <v>65</v>
      </c>
      <c r="O259" s="210">
        <v>81</v>
      </c>
      <c r="P259" s="118">
        <f>tbl_data[[#This Row],[RunVJ_R]]+tbl_data[[#This Row],[RunVJ_L]]+tbl_data[[#This Row],[SVJ]]</f>
        <v>205</v>
      </c>
      <c r="Q259" s="335"/>
      <c r="R259" s="319">
        <v>1.851</v>
      </c>
      <c r="S259" s="319">
        <v>2.5739999999999998</v>
      </c>
      <c r="T259" s="319">
        <v>3.8</v>
      </c>
      <c r="U259" s="319">
        <v>1.0309999999999999</v>
      </c>
      <c r="V259" s="319">
        <v>1.744</v>
      </c>
      <c r="W259" s="319">
        <v>2.97</v>
      </c>
      <c r="X259" s="319">
        <v>1.0209999999999999</v>
      </c>
      <c r="Y259" s="319">
        <v>1.742</v>
      </c>
      <c r="Z259" s="319">
        <v>2.9580000000000002</v>
      </c>
      <c r="AA259" s="319">
        <v>1.0209999999999999</v>
      </c>
      <c r="AB259" s="319">
        <v>1.742</v>
      </c>
      <c r="AC259" s="319">
        <v>2.9580000000000002</v>
      </c>
      <c r="AD259" s="319">
        <v>8.7070000000000007</v>
      </c>
      <c r="AE259" s="319">
        <v>8.7989999999999995</v>
      </c>
      <c r="AF259" s="319"/>
      <c r="AG259" s="319">
        <v>8.7070000000000007</v>
      </c>
      <c r="AH259" s="318">
        <v>20.04</v>
      </c>
      <c r="AI259" s="213">
        <v>600</v>
      </c>
    </row>
    <row r="260" spans="1:35" s="210" customFormat="1" ht="12.5" customHeight="1" x14ac:dyDescent="0.35">
      <c r="A260" s="118">
        <v>463</v>
      </c>
      <c r="B260" s="118" t="s">
        <v>192</v>
      </c>
      <c r="C260" s="119" t="s">
        <v>600</v>
      </c>
      <c r="D260" s="195">
        <v>38435</v>
      </c>
      <c r="E260" s="120" t="s">
        <v>51</v>
      </c>
      <c r="F260" s="118" t="s">
        <v>29</v>
      </c>
      <c r="G260" s="211">
        <v>190.3</v>
      </c>
      <c r="H260" s="220">
        <v>80.099999999999994</v>
      </c>
      <c r="I260" s="118">
        <v>252</v>
      </c>
      <c r="J260" s="118">
        <v>305</v>
      </c>
      <c r="K260" s="210">
        <v>326</v>
      </c>
      <c r="L260" s="118">
        <v>330</v>
      </c>
      <c r="M260" s="118">
        <v>53</v>
      </c>
      <c r="N260" s="210">
        <v>74</v>
      </c>
      <c r="O260" s="210">
        <v>78</v>
      </c>
      <c r="P260" s="118">
        <f>tbl_data[[#This Row],[RunVJ_R]]+tbl_data[[#This Row],[RunVJ_L]]+tbl_data[[#This Row],[SVJ]]</f>
        <v>205</v>
      </c>
      <c r="Q260" s="335"/>
      <c r="R260" s="217">
        <v>1.145</v>
      </c>
      <c r="S260" s="217">
        <v>1.8560000000000001</v>
      </c>
      <c r="T260" s="217">
        <v>3.1059999999999999</v>
      </c>
      <c r="U260" s="217">
        <v>1.1479999999999999</v>
      </c>
      <c r="V260" s="217">
        <v>1.8640000000000001</v>
      </c>
      <c r="W260" s="217">
        <v>3.1019999999999999</v>
      </c>
      <c r="X260" s="217">
        <v>1.1779999999999999</v>
      </c>
      <c r="Y260" s="217">
        <v>1.89</v>
      </c>
      <c r="Z260" s="217">
        <v>3.1339999999999999</v>
      </c>
      <c r="AA260" s="217">
        <v>1.145</v>
      </c>
      <c r="AB260" s="217">
        <v>1.8560000000000001</v>
      </c>
      <c r="AC260" s="217">
        <v>3.1019999999999999</v>
      </c>
      <c r="AD260" s="217">
        <v>8.9570000000000007</v>
      </c>
      <c r="AE260" s="217">
        <v>8.7200000000000006</v>
      </c>
      <c r="AF260" s="217">
        <v>8.7010000000000005</v>
      </c>
      <c r="AG260" s="217">
        <v>8.7010000000000005</v>
      </c>
      <c r="AH260" s="220">
        <v>20.010000000000002</v>
      </c>
      <c r="AI260" s="213">
        <v>480</v>
      </c>
    </row>
    <row r="261" spans="1:35" s="210" customFormat="1" ht="12.5" customHeight="1" x14ac:dyDescent="0.35">
      <c r="A261" s="118">
        <v>477</v>
      </c>
      <c r="B261" s="118" t="s">
        <v>612</v>
      </c>
      <c r="C261" s="295" t="s">
        <v>193</v>
      </c>
      <c r="D261" s="195">
        <v>38365</v>
      </c>
      <c r="E261" s="118" t="s">
        <v>51</v>
      </c>
      <c r="F261" s="118" t="s">
        <v>60</v>
      </c>
      <c r="G261" s="220">
        <v>180.6</v>
      </c>
      <c r="H261" s="220">
        <v>72.3</v>
      </c>
      <c r="I261" s="118">
        <v>234</v>
      </c>
      <c r="J261" s="118">
        <v>296</v>
      </c>
      <c r="K261" s="118">
        <v>299</v>
      </c>
      <c r="L261" s="118">
        <v>312</v>
      </c>
      <c r="M261" s="118">
        <v>62</v>
      </c>
      <c r="N261" s="118">
        <v>65</v>
      </c>
      <c r="O261" s="118">
        <v>78</v>
      </c>
      <c r="P261" s="118">
        <f>tbl_data[[#This Row],[RunVJ_R]]+tbl_data[[#This Row],[RunVJ_L]]+tbl_data[[#This Row],[SVJ]]</f>
        <v>205</v>
      </c>
      <c r="Q261" s="335"/>
      <c r="R261" s="118">
        <v>1.1779999999999999</v>
      </c>
      <c r="S261" s="118">
        <v>1.869</v>
      </c>
      <c r="T261" s="118">
        <v>3.0680000000000001</v>
      </c>
      <c r="U261" s="118">
        <v>1.1599999999999999</v>
      </c>
      <c r="V261" s="118">
        <v>1.831</v>
      </c>
      <c r="W261" s="118">
        <v>3.0190000000000001</v>
      </c>
      <c r="X261" s="118"/>
      <c r="Y261" s="118"/>
      <c r="Z261" s="118"/>
      <c r="AA261" s="118">
        <v>1.1599999999999999</v>
      </c>
      <c r="AB261" s="118">
        <v>1.831</v>
      </c>
      <c r="AC261" s="118">
        <v>3.0190000000000001</v>
      </c>
      <c r="AD261" s="118">
        <v>8.3309999999999995</v>
      </c>
      <c r="AE261" s="118">
        <v>8.3550000000000004</v>
      </c>
      <c r="AF261" s="118">
        <v>8.2680000000000007</v>
      </c>
      <c r="AG261" s="118">
        <v>8.2680000000000007</v>
      </c>
      <c r="AH261" s="220">
        <v>21.05</v>
      </c>
      <c r="AI261" s="294">
        <v>960</v>
      </c>
    </row>
    <row r="262" spans="1:35" s="210" customFormat="1" ht="12.5" customHeight="1" x14ac:dyDescent="0.35">
      <c r="A262" s="207">
        <v>327</v>
      </c>
      <c r="B262" s="207" t="s">
        <v>452</v>
      </c>
      <c r="C262" s="119" t="s">
        <v>488</v>
      </c>
      <c r="D262" s="208">
        <v>38375</v>
      </c>
      <c r="E262" s="209" t="s">
        <v>38</v>
      </c>
      <c r="F262" s="210" t="s">
        <v>37</v>
      </c>
      <c r="G262" s="211">
        <v>193.8</v>
      </c>
      <c r="H262" s="211">
        <v>81.599999999999994</v>
      </c>
      <c r="I262" s="210">
        <v>252</v>
      </c>
      <c r="J262" s="210">
        <v>317</v>
      </c>
      <c r="K262" s="210">
        <v>315</v>
      </c>
      <c r="L262" s="210">
        <v>329</v>
      </c>
      <c r="M262" s="210">
        <v>65</v>
      </c>
      <c r="N262" s="210">
        <v>63</v>
      </c>
      <c r="O262" s="210">
        <v>77</v>
      </c>
      <c r="P262" s="118">
        <f>tbl_data[[#This Row],[RunVJ_R]]+tbl_data[[#This Row],[RunVJ_L]]+tbl_data[[#This Row],[SVJ]]</f>
        <v>205</v>
      </c>
      <c r="Q262" s="335"/>
      <c r="R262" s="212">
        <v>1.1100000000000001</v>
      </c>
      <c r="S262" s="212">
        <v>1.8129999999999999</v>
      </c>
      <c r="T262" s="212">
        <v>3.0259999999999998</v>
      </c>
      <c r="U262" s="212">
        <v>1.0760000000000001</v>
      </c>
      <c r="V262" s="212">
        <v>1.774</v>
      </c>
      <c r="W262" s="212">
        <v>2.976</v>
      </c>
      <c r="X262" s="212">
        <v>1.077</v>
      </c>
      <c r="Y262" s="212">
        <v>1.764</v>
      </c>
      <c r="Z262" s="212">
        <v>2.9710000000000001</v>
      </c>
      <c r="AA262" s="212">
        <v>1.0760000000000001</v>
      </c>
      <c r="AB262" s="212">
        <v>1.764</v>
      </c>
      <c r="AC262" s="212">
        <v>2.9710000000000001</v>
      </c>
      <c r="AD262" s="212">
        <v>8.3659999999999997</v>
      </c>
      <c r="AE262" s="212">
        <v>8.5660000000000007</v>
      </c>
      <c r="AF262" s="212"/>
      <c r="AG262" s="212">
        <v>8.3659999999999997</v>
      </c>
      <c r="AH262" s="211">
        <v>20.05</v>
      </c>
      <c r="AI262" s="213">
        <v>640</v>
      </c>
    </row>
    <row r="263" spans="1:35" s="210" customFormat="1" ht="12.5" customHeight="1" x14ac:dyDescent="0.35">
      <c r="A263" s="225">
        <v>468</v>
      </c>
      <c r="B263" s="225" t="s">
        <v>233</v>
      </c>
      <c r="C263" s="226" t="s">
        <v>477</v>
      </c>
      <c r="D263" s="120">
        <v>38386</v>
      </c>
      <c r="E263" s="209" t="s">
        <v>51</v>
      </c>
      <c r="F263" s="227" t="s">
        <v>33</v>
      </c>
      <c r="G263" s="211">
        <v>184.9</v>
      </c>
      <c r="H263" s="228">
        <v>75.8</v>
      </c>
      <c r="I263" s="227">
        <v>247</v>
      </c>
      <c r="J263" s="227">
        <v>308</v>
      </c>
      <c r="K263" s="210">
        <v>316</v>
      </c>
      <c r="L263" s="227">
        <v>322</v>
      </c>
      <c r="M263" s="227">
        <v>61</v>
      </c>
      <c r="N263" s="210">
        <v>69</v>
      </c>
      <c r="O263" s="210">
        <v>75</v>
      </c>
      <c r="P263" s="118">
        <f>tbl_data[[#This Row],[RunVJ_R]]+tbl_data[[#This Row],[RunVJ_L]]+tbl_data[[#This Row],[SVJ]]</f>
        <v>205</v>
      </c>
      <c r="Q263" s="335"/>
      <c r="R263" s="229">
        <v>1.173</v>
      </c>
      <c r="S263" s="229">
        <v>1.8680000000000001</v>
      </c>
      <c r="T263" s="229">
        <v>3.129</v>
      </c>
      <c r="U263" s="229">
        <v>1.127</v>
      </c>
      <c r="V263" s="229">
        <v>1.8280000000000001</v>
      </c>
      <c r="W263" s="229">
        <v>3.032</v>
      </c>
      <c r="X263" s="229"/>
      <c r="Y263" s="229"/>
      <c r="Z263" s="229"/>
      <c r="AA263" s="229">
        <v>1.127</v>
      </c>
      <c r="AB263" s="229">
        <v>1.8280000000000001</v>
      </c>
      <c r="AC263" s="229">
        <v>3.032</v>
      </c>
      <c r="AD263" s="229">
        <v>9.141</v>
      </c>
      <c r="AE263" s="229">
        <v>8.7880000000000003</v>
      </c>
      <c r="AF263" s="229">
        <v>8.9879999999999995</v>
      </c>
      <c r="AG263" s="229">
        <v>8.7880000000000003</v>
      </c>
      <c r="AH263" s="228">
        <v>20.04</v>
      </c>
      <c r="AI263" s="213">
        <v>600</v>
      </c>
    </row>
    <row r="264" spans="1:35" s="210" customFormat="1" ht="12.5" customHeight="1" x14ac:dyDescent="0.35">
      <c r="A264" s="207">
        <v>427</v>
      </c>
      <c r="B264" s="207" t="s">
        <v>439</v>
      </c>
      <c r="C264" s="119" t="s">
        <v>575</v>
      </c>
      <c r="D264" s="208">
        <v>38236</v>
      </c>
      <c r="E264" s="209" t="s">
        <v>50</v>
      </c>
      <c r="F264" s="210" t="s">
        <v>34</v>
      </c>
      <c r="G264" s="211">
        <v>192.6</v>
      </c>
      <c r="H264" s="211">
        <v>84.2</v>
      </c>
      <c r="I264" s="210">
        <v>253</v>
      </c>
      <c r="J264" s="210">
        <v>316</v>
      </c>
      <c r="K264" s="210">
        <v>322</v>
      </c>
      <c r="L264" s="210">
        <v>326</v>
      </c>
      <c r="M264" s="210">
        <v>63</v>
      </c>
      <c r="N264" s="210">
        <v>69</v>
      </c>
      <c r="O264" s="210">
        <v>73</v>
      </c>
      <c r="P264" s="118">
        <f>tbl_data[[#This Row],[RunVJ_R]]+tbl_data[[#This Row],[RunVJ_L]]+tbl_data[[#This Row],[SVJ]]</f>
        <v>205</v>
      </c>
      <c r="Q264" s="335"/>
      <c r="R264" s="212">
        <v>1.1040000000000001</v>
      </c>
      <c r="S264" s="212">
        <v>1.859</v>
      </c>
      <c r="T264" s="212">
        <v>3.1030000000000002</v>
      </c>
      <c r="U264" s="212">
        <v>1.1200000000000001</v>
      </c>
      <c r="V264" s="212">
        <v>1.85</v>
      </c>
      <c r="W264" s="212">
        <v>3.085</v>
      </c>
      <c r="X264" s="212">
        <v>1.1419999999999999</v>
      </c>
      <c r="Y264" s="212">
        <v>1.86</v>
      </c>
      <c r="Z264" s="212">
        <v>3.1</v>
      </c>
      <c r="AA264" s="212">
        <v>1.1040000000000001</v>
      </c>
      <c r="AB264" s="212">
        <v>1.85</v>
      </c>
      <c r="AC264" s="212">
        <v>3.085</v>
      </c>
      <c r="AD264" s="212">
        <v>8.3640000000000008</v>
      </c>
      <c r="AE264" s="212">
        <v>8.3409999999999993</v>
      </c>
      <c r="AF264" s="212">
        <v>8.4510000000000005</v>
      </c>
      <c r="AG264" s="212">
        <v>8.3409999999999993</v>
      </c>
      <c r="AH264" s="211">
        <v>21.02</v>
      </c>
      <c r="AI264" s="213">
        <v>840</v>
      </c>
    </row>
    <row r="265" spans="1:35" s="210" customFormat="1" ht="12.5" customHeight="1" x14ac:dyDescent="0.35">
      <c r="A265" s="118">
        <v>571</v>
      </c>
      <c r="B265" s="118" t="s">
        <v>97</v>
      </c>
      <c r="C265" s="119" t="s">
        <v>99</v>
      </c>
      <c r="D265" s="120">
        <v>38762</v>
      </c>
      <c r="E265" s="120" t="s">
        <v>39</v>
      </c>
      <c r="F265" s="118" t="s">
        <v>29</v>
      </c>
      <c r="G265" s="211">
        <v>188.4</v>
      </c>
      <c r="H265" s="220">
        <v>74.2</v>
      </c>
      <c r="I265" s="118">
        <v>249</v>
      </c>
      <c r="J265" s="118">
        <v>303</v>
      </c>
      <c r="K265" s="210">
        <v>327</v>
      </c>
      <c r="L265" s="118">
        <v>322</v>
      </c>
      <c r="M265" s="118">
        <v>54</v>
      </c>
      <c r="N265" s="210">
        <v>78</v>
      </c>
      <c r="O265" s="210">
        <v>73</v>
      </c>
      <c r="P265" s="118">
        <f>tbl_data[[#This Row],[RunVJ_R]]+tbl_data[[#This Row],[RunVJ_L]]+tbl_data[[#This Row],[SVJ]]</f>
        <v>205</v>
      </c>
      <c r="Q265" s="335"/>
      <c r="R265" s="217">
        <v>1.107</v>
      </c>
      <c r="S265" s="217">
        <v>1.857</v>
      </c>
      <c r="T265" s="217">
        <v>3.1419999999999999</v>
      </c>
      <c r="U265" s="217">
        <v>1.1080000000000001</v>
      </c>
      <c r="V265" s="217">
        <v>1.8580000000000001</v>
      </c>
      <c r="W265" s="217">
        <v>3.15</v>
      </c>
      <c r="X265" s="217">
        <v>1.1100000000000001</v>
      </c>
      <c r="Y265" s="217">
        <v>1.8660000000000001</v>
      </c>
      <c r="Z265" s="217">
        <v>3.1560000000000001</v>
      </c>
      <c r="AA265" s="217">
        <v>1.107</v>
      </c>
      <c r="AB265" s="217">
        <v>1.857</v>
      </c>
      <c r="AC265" s="217">
        <v>3.1419999999999999</v>
      </c>
      <c r="AD265" s="217">
        <v>8.6340000000000003</v>
      </c>
      <c r="AE265" s="217"/>
      <c r="AF265" s="217"/>
      <c r="AG265" s="217">
        <v>8.6340000000000003</v>
      </c>
      <c r="AH265" s="220">
        <v>21.02</v>
      </c>
      <c r="AI265" s="213">
        <v>840</v>
      </c>
    </row>
    <row r="266" spans="1:35" s="210" customFormat="1" ht="12.5" customHeight="1" x14ac:dyDescent="0.35">
      <c r="A266" s="207">
        <v>121</v>
      </c>
      <c r="B266" s="207" t="s">
        <v>246</v>
      </c>
      <c r="C266" s="119" t="s">
        <v>274</v>
      </c>
      <c r="D266" s="208">
        <v>38503</v>
      </c>
      <c r="E266" s="209" t="s">
        <v>49</v>
      </c>
      <c r="F266" s="210" t="s">
        <v>35</v>
      </c>
      <c r="G266" s="211">
        <v>176.3</v>
      </c>
      <c r="H266" s="211">
        <v>65.900000000000006</v>
      </c>
      <c r="I266" s="210">
        <v>230</v>
      </c>
      <c r="J266" s="210">
        <v>294</v>
      </c>
      <c r="K266" s="210">
        <v>300</v>
      </c>
      <c r="L266" s="210">
        <v>301</v>
      </c>
      <c r="M266" s="210">
        <v>64</v>
      </c>
      <c r="N266" s="210">
        <v>70</v>
      </c>
      <c r="O266" s="210">
        <v>71</v>
      </c>
      <c r="P266" s="118">
        <f>tbl_data[[#This Row],[RunVJ_R]]+tbl_data[[#This Row],[RunVJ_L]]+tbl_data[[#This Row],[SVJ]]</f>
        <v>205</v>
      </c>
      <c r="Q266" s="335"/>
      <c r="R266" s="212">
        <v>1.107</v>
      </c>
      <c r="S266" s="212">
        <v>1.81</v>
      </c>
      <c r="T266" s="212">
        <v>3.0129999999999999</v>
      </c>
      <c r="U266" s="212">
        <v>1.157</v>
      </c>
      <c r="V266" s="212">
        <v>1.8580000000000001</v>
      </c>
      <c r="W266" s="212">
        <v>3.0550000000000002</v>
      </c>
      <c r="X266" s="212">
        <v>1.149</v>
      </c>
      <c r="Y266" s="212">
        <v>1.8460000000000001</v>
      </c>
      <c r="Z266" s="212">
        <v>3.03</v>
      </c>
      <c r="AA266" s="212">
        <v>1.107</v>
      </c>
      <c r="AB266" s="212">
        <v>1.81</v>
      </c>
      <c r="AC266" s="212">
        <v>3.0129999999999999</v>
      </c>
      <c r="AD266" s="212">
        <v>8.1229999999999993</v>
      </c>
      <c r="AE266" s="212">
        <v>8.3119999999999994</v>
      </c>
      <c r="AF266" s="212"/>
      <c r="AG266" s="212">
        <v>8.1229999999999993</v>
      </c>
      <c r="AH266" s="211">
        <v>19.04</v>
      </c>
      <c r="AI266" s="213">
        <v>440</v>
      </c>
    </row>
    <row r="267" spans="1:35" s="210" customFormat="1" ht="12.5" customHeight="1" x14ac:dyDescent="0.35">
      <c r="A267" s="298">
        <v>511</v>
      </c>
      <c r="B267" s="298" t="s">
        <v>198</v>
      </c>
      <c r="C267" s="299" t="s">
        <v>636</v>
      </c>
      <c r="D267" s="322">
        <v>38638</v>
      </c>
      <c r="E267" s="298" t="s">
        <v>47</v>
      </c>
      <c r="F267" s="298" t="s">
        <v>28</v>
      </c>
      <c r="G267" s="297">
        <v>184.1</v>
      </c>
      <c r="H267" s="297">
        <v>69.2</v>
      </c>
      <c r="I267" s="298">
        <v>238</v>
      </c>
      <c r="J267" s="298">
        <v>294</v>
      </c>
      <c r="K267" s="298">
        <v>317</v>
      </c>
      <c r="L267" s="298">
        <v>308</v>
      </c>
      <c r="M267" s="298">
        <v>56</v>
      </c>
      <c r="N267" s="298">
        <v>79</v>
      </c>
      <c r="O267" s="298">
        <v>70</v>
      </c>
      <c r="P267" s="118">
        <f>tbl_data[[#This Row],[RunVJ_R]]+tbl_data[[#This Row],[RunVJ_L]]+tbl_data[[#This Row],[SVJ]]</f>
        <v>205</v>
      </c>
      <c r="Q267" s="335"/>
      <c r="R267" s="298">
        <v>1.1379999999999999</v>
      </c>
      <c r="S267" s="298">
        <v>1.833</v>
      </c>
      <c r="T267" s="298">
        <v>3.0649999999999999</v>
      </c>
      <c r="U267" s="298">
        <v>1.155</v>
      </c>
      <c r="V267" s="298">
        <v>1.8440000000000001</v>
      </c>
      <c r="W267" s="298">
        <v>3.052</v>
      </c>
      <c r="X267" s="298">
        <v>1.194</v>
      </c>
      <c r="Y267" s="298">
        <v>1.885</v>
      </c>
      <c r="Z267" s="298">
        <v>3.0880000000000001</v>
      </c>
      <c r="AA267" s="298">
        <v>1.1379999999999999</v>
      </c>
      <c r="AB267" s="298">
        <v>1.833</v>
      </c>
      <c r="AC267" s="298">
        <v>3.052</v>
      </c>
      <c r="AD267" s="298">
        <v>8.6</v>
      </c>
      <c r="AE267" s="298">
        <v>8.3810000000000002</v>
      </c>
      <c r="AF267" s="298">
        <v>8.4260000000000002</v>
      </c>
      <c r="AG267" s="298">
        <v>8.3810000000000002</v>
      </c>
      <c r="AH267" s="297">
        <v>20.079999999999998</v>
      </c>
      <c r="AI267" s="296">
        <v>760</v>
      </c>
    </row>
    <row r="268" spans="1:35" s="210" customFormat="1" ht="12.5" customHeight="1" x14ac:dyDescent="0.35">
      <c r="A268" s="207">
        <v>11</v>
      </c>
      <c r="B268" s="207" t="s">
        <v>143</v>
      </c>
      <c r="C268" s="119" t="s">
        <v>144</v>
      </c>
      <c r="D268" s="208">
        <v>38426</v>
      </c>
      <c r="E268" s="209" t="s">
        <v>52</v>
      </c>
      <c r="F268" s="210" t="s">
        <v>33</v>
      </c>
      <c r="G268" s="211">
        <v>183.7</v>
      </c>
      <c r="H268" s="211">
        <v>83</v>
      </c>
      <c r="I268" s="210">
        <v>246</v>
      </c>
      <c r="J268" s="210">
        <v>307</v>
      </c>
      <c r="K268" s="210">
        <v>321</v>
      </c>
      <c r="L268" s="210">
        <v>315</v>
      </c>
      <c r="M268" s="210">
        <v>61</v>
      </c>
      <c r="N268" s="210">
        <v>75</v>
      </c>
      <c r="O268" s="210">
        <v>69</v>
      </c>
      <c r="P268" s="118">
        <f>tbl_data[[#This Row],[RunVJ_R]]+tbl_data[[#This Row],[RunVJ_L]]+tbl_data[[#This Row],[SVJ]]</f>
        <v>205</v>
      </c>
      <c r="Q268" s="335"/>
      <c r="R268" s="212">
        <v>1.091</v>
      </c>
      <c r="S268" s="212">
        <v>1.7749999999999999</v>
      </c>
      <c r="T268" s="212">
        <v>2.9740000000000002</v>
      </c>
      <c r="U268" s="212">
        <v>1.1100000000000001</v>
      </c>
      <c r="V268" s="212">
        <v>1.788</v>
      </c>
      <c r="W268" s="212">
        <v>2.9780000000000002</v>
      </c>
      <c r="X268" s="212">
        <v>1.198</v>
      </c>
      <c r="Y268" s="212">
        <v>1.881</v>
      </c>
      <c r="Z268" s="212">
        <v>3.0840000000000001</v>
      </c>
      <c r="AA268" s="212">
        <v>1.091</v>
      </c>
      <c r="AB268" s="212">
        <v>1.7749999999999999</v>
      </c>
      <c r="AC268" s="212">
        <v>2.9740000000000002</v>
      </c>
      <c r="AD268" s="212">
        <v>8.5530000000000008</v>
      </c>
      <c r="AE268" s="212">
        <v>8.7159999999999993</v>
      </c>
      <c r="AF268" s="212"/>
      <c r="AG268" s="212">
        <v>8.5530000000000008</v>
      </c>
      <c r="AH268" s="211">
        <v>20.010000000000002</v>
      </c>
      <c r="AI268" s="213">
        <v>480</v>
      </c>
    </row>
    <row r="269" spans="1:35" s="210" customFormat="1" ht="12.5" customHeight="1" x14ac:dyDescent="0.35">
      <c r="A269" s="207">
        <v>263</v>
      </c>
      <c r="B269" s="207" t="s">
        <v>260</v>
      </c>
      <c r="C269" s="119" t="s">
        <v>414</v>
      </c>
      <c r="D269" s="218">
        <v>38578</v>
      </c>
      <c r="E269" s="218" t="s">
        <v>46</v>
      </c>
      <c r="F269" s="210" t="s">
        <v>29</v>
      </c>
      <c r="G269" s="211">
        <v>188.1</v>
      </c>
      <c r="H269" s="211">
        <v>74.8</v>
      </c>
      <c r="I269" s="210">
        <v>255</v>
      </c>
      <c r="J269" s="210">
        <v>316</v>
      </c>
      <c r="K269" s="210">
        <v>333</v>
      </c>
      <c r="L269" s="210">
        <v>321</v>
      </c>
      <c r="M269" s="210">
        <v>61</v>
      </c>
      <c r="N269" s="210">
        <v>78</v>
      </c>
      <c r="O269" s="210">
        <v>66</v>
      </c>
      <c r="P269" s="118">
        <f>tbl_data[[#This Row],[RunVJ_R]]+tbl_data[[#This Row],[RunVJ_L]]+tbl_data[[#This Row],[SVJ]]</f>
        <v>205</v>
      </c>
      <c r="Q269" s="335"/>
      <c r="R269" s="212">
        <v>1.0669999999999999</v>
      </c>
      <c r="S269" s="212">
        <v>1.7929999999999999</v>
      </c>
      <c r="T269" s="212">
        <v>3.028</v>
      </c>
      <c r="U269" s="212">
        <v>1.0309999999999999</v>
      </c>
      <c r="V269" s="212">
        <v>1.752</v>
      </c>
      <c r="W269" s="212">
        <v>2.9809999999999999</v>
      </c>
      <c r="X269" s="212">
        <v>1.0489999999999999</v>
      </c>
      <c r="Y269" s="212">
        <v>1.766</v>
      </c>
      <c r="Z269" s="212">
        <v>2.988</v>
      </c>
      <c r="AA269" s="212">
        <v>1.0309999999999999</v>
      </c>
      <c r="AB269" s="212">
        <v>1.752</v>
      </c>
      <c r="AC269" s="212">
        <v>2.9809999999999999</v>
      </c>
      <c r="AD269" s="212">
        <v>8.3360000000000003</v>
      </c>
      <c r="AE269" s="212">
        <v>8.3840000000000003</v>
      </c>
      <c r="AF269" s="212">
        <v>8.2919999999999998</v>
      </c>
      <c r="AG269" s="212">
        <v>8.2919999999999998</v>
      </c>
      <c r="AH269" s="211">
        <v>20.079999999999998</v>
      </c>
      <c r="AI269" s="213">
        <v>760</v>
      </c>
    </row>
    <row r="270" spans="1:35" s="210" customFormat="1" ht="12.5" customHeight="1" x14ac:dyDescent="0.35">
      <c r="A270" s="207">
        <v>86</v>
      </c>
      <c r="B270" s="207" t="s">
        <v>241</v>
      </c>
      <c r="C270" s="119" t="s">
        <v>242</v>
      </c>
      <c r="D270" s="218">
        <v>38817</v>
      </c>
      <c r="E270" s="218" t="s">
        <v>41</v>
      </c>
      <c r="F270" s="210" t="s">
        <v>34</v>
      </c>
      <c r="G270" s="211">
        <v>192.5</v>
      </c>
      <c r="H270" s="211">
        <v>85.7</v>
      </c>
      <c r="I270" s="210">
        <v>251</v>
      </c>
      <c r="J270" s="210">
        <v>316</v>
      </c>
      <c r="K270" s="210">
        <v>325</v>
      </c>
      <c r="L270" s="210">
        <v>317</v>
      </c>
      <c r="M270" s="210">
        <v>65</v>
      </c>
      <c r="N270" s="210">
        <v>74</v>
      </c>
      <c r="O270" s="210">
        <v>66</v>
      </c>
      <c r="P270" s="118">
        <f>tbl_data[[#This Row],[RunVJ_R]]+tbl_data[[#This Row],[RunVJ_L]]+tbl_data[[#This Row],[SVJ]]</f>
        <v>205</v>
      </c>
      <c r="Q270" s="335"/>
      <c r="R270" s="212">
        <v>1.137</v>
      </c>
      <c r="S270" s="212">
        <v>1.863</v>
      </c>
      <c r="T270" s="212">
        <v>3.1030000000000002</v>
      </c>
      <c r="U270" s="212">
        <v>1.1830000000000001</v>
      </c>
      <c r="V270" s="212">
        <v>1.9179999999999999</v>
      </c>
      <c r="W270" s="212">
        <v>3.161</v>
      </c>
      <c r="X270" s="212">
        <v>1.2</v>
      </c>
      <c r="Y270" s="212">
        <v>1.9359999999999999</v>
      </c>
      <c r="Z270" s="212">
        <v>3.1960000000000002</v>
      </c>
      <c r="AA270" s="212">
        <v>1.137</v>
      </c>
      <c r="AB270" s="212">
        <v>1.863</v>
      </c>
      <c r="AC270" s="212">
        <v>3.1030000000000002</v>
      </c>
      <c r="AD270" s="212">
        <v>8.7249999999999996</v>
      </c>
      <c r="AE270" s="212">
        <v>8.6809999999999992</v>
      </c>
      <c r="AF270" s="212">
        <v>8.6579999999999995</v>
      </c>
      <c r="AG270" s="212">
        <v>8.6579999999999995</v>
      </c>
      <c r="AH270" s="211">
        <v>20.05</v>
      </c>
      <c r="AI270" s="213">
        <v>640</v>
      </c>
    </row>
    <row r="271" spans="1:35" s="210" customFormat="1" ht="12.5" customHeight="1" x14ac:dyDescent="0.35">
      <c r="A271" s="207">
        <v>111</v>
      </c>
      <c r="B271" s="207" t="s">
        <v>181</v>
      </c>
      <c r="C271" s="119" t="s">
        <v>259</v>
      </c>
      <c r="D271" s="208">
        <v>38429</v>
      </c>
      <c r="E271" s="209" t="s">
        <v>49</v>
      </c>
      <c r="F271" s="210" t="s">
        <v>33</v>
      </c>
      <c r="G271" s="211">
        <v>188.5</v>
      </c>
      <c r="H271" s="211">
        <v>88.6</v>
      </c>
      <c r="I271" s="210">
        <v>247</v>
      </c>
      <c r="J271" s="210">
        <v>308</v>
      </c>
      <c r="K271" s="210">
        <v>327</v>
      </c>
      <c r="L271" s="210">
        <v>311</v>
      </c>
      <c r="M271" s="210">
        <v>61</v>
      </c>
      <c r="N271" s="210">
        <v>80</v>
      </c>
      <c r="O271" s="210">
        <v>64</v>
      </c>
      <c r="P271" s="118">
        <f>tbl_data[[#This Row],[RunVJ_R]]+tbl_data[[#This Row],[RunVJ_L]]+tbl_data[[#This Row],[SVJ]]</f>
        <v>205</v>
      </c>
      <c r="Q271" s="335"/>
      <c r="R271" s="212">
        <v>1.109</v>
      </c>
      <c r="S271" s="212">
        <v>1.8380000000000001</v>
      </c>
      <c r="T271" s="212">
        <v>3.089</v>
      </c>
      <c r="U271" s="212">
        <v>1.133</v>
      </c>
      <c r="V271" s="212">
        <v>1.8680000000000001</v>
      </c>
      <c r="W271" s="212">
        <v>3.1890000000000001</v>
      </c>
      <c r="X271" s="212">
        <v>1.1160000000000001</v>
      </c>
      <c r="Y271" s="212">
        <v>1.8560000000000001</v>
      </c>
      <c r="Z271" s="212">
        <v>3.1819999999999999</v>
      </c>
      <c r="AA271" s="212">
        <v>1.109</v>
      </c>
      <c r="AB271" s="212">
        <v>1.8380000000000001</v>
      </c>
      <c r="AC271" s="212">
        <v>3.089</v>
      </c>
      <c r="AD271" s="212">
        <v>8.359</v>
      </c>
      <c r="AE271" s="212">
        <v>8.2270000000000003</v>
      </c>
      <c r="AF271" s="212">
        <v>8.2089999999999996</v>
      </c>
      <c r="AG271" s="212">
        <v>8.2089999999999996</v>
      </c>
      <c r="AH271" s="211">
        <v>21.01</v>
      </c>
      <c r="AI271" s="213">
        <v>800</v>
      </c>
    </row>
    <row r="272" spans="1:35" s="210" customFormat="1" ht="12.5" customHeight="1" x14ac:dyDescent="0.35">
      <c r="A272" s="207">
        <v>359</v>
      </c>
      <c r="B272" s="207" t="s">
        <v>179</v>
      </c>
      <c r="C272" s="119" t="s">
        <v>515</v>
      </c>
      <c r="D272" s="208">
        <v>38854</v>
      </c>
      <c r="E272" s="209" t="s">
        <v>48</v>
      </c>
      <c r="F272" s="210" t="s">
        <v>67</v>
      </c>
      <c r="G272" s="211">
        <v>193.6</v>
      </c>
      <c r="H272" s="211">
        <v>92.4</v>
      </c>
      <c r="I272" s="210">
        <v>253</v>
      </c>
      <c r="J272" s="210">
        <v>320</v>
      </c>
      <c r="K272" s="210">
        <v>328</v>
      </c>
      <c r="L272" s="210">
        <v>316</v>
      </c>
      <c r="M272" s="210">
        <v>67</v>
      </c>
      <c r="N272" s="210">
        <v>75</v>
      </c>
      <c r="O272" s="210">
        <v>63</v>
      </c>
      <c r="P272" s="118">
        <f>tbl_data[[#This Row],[RunVJ_R]]+tbl_data[[#This Row],[RunVJ_L]]+tbl_data[[#This Row],[SVJ]]</f>
        <v>205</v>
      </c>
      <c r="Q272" s="335"/>
      <c r="R272" s="212">
        <v>1.1379999999999999</v>
      </c>
      <c r="S272" s="212">
        <v>1.853</v>
      </c>
      <c r="T272" s="212">
        <v>3.077</v>
      </c>
      <c r="U272" s="212">
        <v>1.17</v>
      </c>
      <c r="V272" s="212">
        <v>1.8740000000000001</v>
      </c>
      <c r="W272" s="212">
        <v>3.097</v>
      </c>
      <c r="X272" s="212"/>
      <c r="Y272" s="212"/>
      <c r="Z272" s="212"/>
      <c r="AA272" s="212">
        <v>1.1379999999999999</v>
      </c>
      <c r="AB272" s="212">
        <v>1.853</v>
      </c>
      <c r="AC272" s="212">
        <v>3.077</v>
      </c>
      <c r="AD272" s="212">
        <v>8.5879999999999992</v>
      </c>
      <c r="AE272" s="212">
        <v>8.7129999999999992</v>
      </c>
      <c r="AF272" s="212">
        <v>8.4939999999999998</v>
      </c>
      <c r="AG272" s="212">
        <v>8.4939999999999998</v>
      </c>
      <c r="AH272" s="211">
        <v>21.01</v>
      </c>
      <c r="AI272" s="213">
        <v>800</v>
      </c>
    </row>
    <row r="273" spans="1:35" s="210" customFormat="1" ht="12.5" customHeight="1" x14ac:dyDescent="0.35">
      <c r="A273" s="207">
        <v>318</v>
      </c>
      <c r="B273" s="207" t="s">
        <v>478</v>
      </c>
      <c r="C273" s="119" t="s">
        <v>439</v>
      </c>
      <c r="D273" s="208">
        <v>38487</v>
      </c>
      <c r="E273" s="209" t="s">
        <v>38</v>
      </c>
      <c r="F273" s="210" t="s">
        <v>28</v>
      </c>
      <c r="G273" s="211">
        <v>186.6</v>
      </c>
      <c r="H273" s="211">
        <v>76.8</v>
      </c>
      <c r="I273" s="210">
        <v>244</v>
      </c>
      <c r="J273" s="210">
        <v>311</v>
      </c>
      <c r="K273" s="210">
        <v>319</v>
      </c>
      <c r="L273" s="210">
        <v>307</v>
      </c>
      <c r="M273" s="210">
        <v>67</v>
      </c>
      <c r="N273" s="210">
        <v>75</v>
      </c>
      <c r="O273" s="210">
        <v>63</v>
      </c>
      <c r="P273" s="118">
        <f>tbl_data[[#This Row],[RunVJ_R]]+tbl_data[[#This Row],[RunVJ_L]]+tbl_data[[#This Row],[SVJ]]</f>
        <v>205</v>
      </c>
      <c r="Q273" s="335"/>
      <c r="R273" s="212">
        <v>1.2070000000000001</v>
      </c>
      <c r="S273" s="212">
        <v>1.9079999999999999</v>
      </c>
      <c r="T273" s="212">
        <v>3.1</v>
      </c>
      <c r="U273" s="212">
        <v>1.2</v>
      </c>
      <c r="V273" s="212">
        <v>1.8979999999999999</v>
      </c>
      <c r="W273" s="212">
        <v>3.1</v>
      </c>
      <c r="X273" s="212">
        <v>1.1990000000000001</v>
      </c>
      <c r="Y273" s="212">
        <v>1.899</v>
      </c>
      <c r="Z273" s="212">
        <v>3.097</v>
      </c>
      <c r="AA273" s="212">
        <v>1.1990000000000001</v>
      </c>
      <c r="AB273" s="212">
        <v>1.8979999999999999</v>
      </c>
      <c r="AC273" s="212">
        <v>3.097</v>
      </c>
      <c r="AD273" s="212">
        <v>8.2110000000000003</v>
      </c>
      <c r="AE273" s="212"/>
      <c r="AF273" s="212"/>
      <c r="AG273" s="212">
        <v>8.2110000000000003</v>
      </c>
      <c r="AH273" s="211">
        <v>20.079999999999998</v>
      </c>
      <c r="AI273" s="213">
        <v>760</v>
      </c>
    </row>
    <row r="274" spans="1:35" s="210" customFormat="1" ht="12.5" customHeight="1" x14ac:dyDescent="0.35">
      <c r="A274" s="118">
        <v>556</v>
      </c>
      <c r="B274" s="118" t="s">
        <v>123</v>
      </c>
      <c r="C274" s="295" t="s">
        <v>673</v>
      </c>
      <c r="D274" s="195">
        <v>38521</v>
      </c>
      <c r="E274" s="118" t="s">
        <v>39</v>
      </c>
      <c r="F274" s="118" t="s">
        <v>37</v>
      </c>
      <c r="G274" s="220">
        <v>197</v>
      </c>
      <c r="H274" s="220">
        <v>86.9</v>
      </c>
      <c r="I274" s="118">
        <v>254</v>
      </c>
      <c r="J274" s="118">
        <v>317</v>
      </c>
      <c r="K274" s="118">
        <v>318</v>
      </c>
      <c r="L274" s="118">
        <v>331</v>
      </c>
      <c r="M274" s="118">
        <v>63</v>
      </c>
      <c r="N274" s="118">
        <v>64</v>
      </c>
      <c r="O274" s="118">
        <v>77</v>
      </c>
      <c r="P274" s="118">
        <f>tbl_data[[#This Row],[RunVJ_R]]+tbl_data[[#This Row],[RunVJ_L]]+tbl_data[[#This Row],[SVJ]]</f>
        <v>204</v>
      </c>
      <c r="Q274" s="335"/>
      <c r="R274" s="118">
        <v>1.2170000000000001</v>
      </c>
      <c r="S274" s="118">
        <v>1.9710000000000001</v>
      </c>
      <c r="T274" s="118">
        <v>3.2629999999999999</v>
      </c>
      <c r="U274" s="118">
        <v>1.2010000000000001</v>
      </c>
      <c r="V274" s="118">
        <v>1.96</v>
      </c>
      <c r="W274" s="118">
        <v>3.2469999999999999</v>
      </c>
      <c r="X274" s="118">
        <v>1.2</v>
      </c>
      <c r="Y274" s="118">
        <v>1.958</v>
      </c>
      <c r="Z274" s="118">
        <v>3.238</v>
      </c>
      <c r="AA274" s="118">
        <v>1.2</v>
      </c>
      <c r="AB274" s="118">
        <v>1.958</v>
      </c>
      <c r="AC274" s="118">
        <v>3.238</v>
      </c>
      <c r="AD274" s="118">
        <v>9.0969999999999995</v>
      </c>
      <c r="AE274" s="118">
        <v>9.0990000000000002</v>
      </c>
      <c r="AF274" s="118">
        <v>8.9939999999999998</v>
      </c>
      <c r="AG274" s="118">
        <v>8.9939999999999998</v>
      </c>
      <c r="AH274" s="220">
        <v>19.03</v>
      </c>
      <c r="AI274" s="294">
        <v>400</v>
      </c>
    </row>
    <row r="275" spans="1:35" s="210" customFormat="1" ht="12.5" customHeight="1" x14ac:dyDescent="0.35">
      <c r="A275" s="118">
        <v>560</v>
      </c>
      <c r="B275" s="118" t="s">
        <v>554</v>
      </c>
      <c r="C275" s="295" t="s">
        <v>520</v>
      </c>
      <c r="D275" s="195">
        <v>38687</v>
      </c>
      <c r="E275" s="118" t="s">
        <v>39</v>
      </c>
      <c r="F275" s="118" t="s">
        <v>35</v>
      </c>
      <c r="G275" s="220">
        <v>180</v>
      </c>
      <c r="H275" s="220">
        <v>78.2</v>
      </c>
      <c r="I275" s="118">
        <v>237</v>
      </c>
      <c r="J275" s="118">
        <v>291</v>
      </c>
      <c r="K275" s="118">
        <v>310</v>
      </c>
      <c r="L275" s="118">
        <v>314</v>
      </c>
      <c r="M275" s="118">
        <v>54</v>
      </c>
      <c r="N275" s="118">
        <v>73</v>
      </c>
      <c r="O275" s="118">
        <v>77</v>
      </c>
      <c r="P275" s="118">
        <f>tbl_data[[#This Row],[RunVJ_R]]+tbl_data[[#This Row],[RunVJ_L]]+tbl_data[[#This Row],[SVJ]]</f>
        <v>204</v>
      </c>
      <c r="Q275" s="335"/>
      <c r="R275" s="118">
        <v>1.2250000000000001</v>
      </c>
      <c r="S275" s="118">
        <v>1.9419999999999999</v>
      </c>
      <c r="T275" s="118">
        <v>3.1890000000000001</v>
      </c>
      <c r="U275" s="118">
        <v>1.2410000000000001</v>
      </c>
      <c r="V275" s="118">
        <v>1.954</v>
      </c>
      <c r="W275" s="118">
        <v>3.181</v>
      </c>
      <c r="X275" s="118">
        <v>1.2250000000000001</v>
      </c>
      <c r="Y275" s="118">
        <v>1.9390000000000001</v>
      </c>
      <c r="Z275" s="118">
        <v>3.1640000000000001</v>
      </c>
      <c r="AA275" s="118">
        <v>1.2250000000000001</v>
      </c>
      <c r="AB275" s="118">
        <v>1.9390000000000001</v>
      </c>
      <c r="AC275" s="118">
        <v>3.1640000000000001</v>
      </c>
      <c r="AD275" s="118">
        <v>8.782</v>
      </c>
      <c r="AE275" s="118">
        <v>8.6460000000000008</v>
      </c>
      <c r="AF275" s="118">
        <v>8.69</v>
      </c>
      <c r="AG275" s="118">
        <v>8.6460000000000008</v>
      </c>
      <c r="AH275" s="220">
        <v>20.059999999999999</v>
      </c>
      <c r="AI275" s="294">
        <v>680</v>
      </c>
    </row>
    <row r="276" spans="1:35" s="210" customFormat="1" ht="12.5" customHeight="1" x14ac:dyDescent="0.35">
      <c r="A276" s="207">
        <v>430</v>
      </c>
      <c r="B276" s="207" t="s">
        <v>578</v>
      </c>
      <c r="C276" s="119" t="s">
        <v>579</v>
      </c>
      <c r="D276" s="208">
        <v>38485</v>
      </c>
      <c r="E276" s="209" t="s">
        <v>50</v>
      </c>
      <c r="F276" s="210" t="s">
        <v>34</v>
      </c>
      <c r="G276" s="211">
        <v>196.7</v>
      </c>
      <c r="H276" s="211">
        <v>75.900000000000006</v>
      </c>
      <c r="I276" s="210">
        <v>255</v>
      </c>
      <c r="J276" s="210">
        <v>306</v>
      </c>
      <c r="K276" s="210">
        <v>332</v>
      </c>
      <c r="L276" s="210">
        <v>331</v>
      </c>
      <c r="M276" s="210">
        <v>51</v>
      </c>
      <c r="N276" s="210">
        <v>77</v>
      </c>
      <c r="O276" s="210">
        <v>76</v>
      </c>
      <c r="P276" s="118">
        <f>tbl_data[[#This Row],[RunVJ_R]]+tbl_data[[#This Row],[RunVJ_L]]+tbl_data[[#This Row],[SVJ]]</f>
        <v>204</v>
      </c>
      <c r="Q276" s="335"/>
      <c r="R276" s="212">
        <v>1.117</v>
      </c>
      <c r="S276" s="212">
        <v>1.8360000000000001</v>
      </c>
      <c r="T276" s="212">
        <v>3.085</v>
      </c>
      <c r="U276" s="212">
        <v>1.0880000000000001</v>
      </c>
      <c r="V276" s="212">
        <v>1.7949999999999999</v>
      </c>
      <c r="W276" s="212">
        <v>3.0339999999999998</v>
      </c>
      <c r="X276" s="212">
        <v>1.157</v>
      </c>
      <c r="Y276" s="212">
        <v>1.798</v>
      </c>
      <c r="Z276" s="212">
        <v>3.0350000000000001</v>
      </c>
      <c r="AA276" s="212">
        <v>1.0880000000000001</v>
      </c>
      <c r="AB276" s="212">
        <v>1.7949999999999999</v>
      </c>
      <c r="AC276" s="212">
        <v>3.0339999999999998</v>
      </c>
      <c r="AD276" s="212">
        <v>8.2650000000000006</v>
      </c>
      <c r="AE276" s="212">
        <v>8.1549999999999994</v>
      </c>
      <c r="AF276" s="212"/>
      <c r="AG276" s="212">
        <v>8.1549999999999994</v>
      </c>
      <c r="AH276" s="211">
        <v>20.04</v>
      </c>
      <c r="AI276" s="213">
        <v>600</v>
      </c>
    </row>
    <row r="277" spans="1:35" s="210" customFormat="1" ht="12.5" customHeight="1" x14ac:dyDescent="0.35">
      <c r="A277" s="207">
        <v>126</v>
      </c>
      <c r="B277" s="207" t="s">
        <v>280</v>
      </c>
      <c r="C277" s="119" t="s">
        <v>281</v>
      </c>
      <c r="D277" s="208">
        <v>38699</v>
      </c>
      <c r="E277" s="209" t="s">
        <v>49</v>
      </c>
      <c r="F277" s="210" t="s">
        <v>67</v>
      </c>
      <c r="G277" s="211">
        <v>190.6</v>
      </c>
      <c r="H277" s="211">
        <v>79</v>
      </c>
      <c r="I277" s="210">
        <v>243</v>
      </c>
      <c r="J277" s="210">
        <v>305</v>
      </c>
      <c r="K277" s="210">
        <v>313</v>
      </c>
      <c r="L277" s="210">
        <v>315</v>
      </c>
      <c r="M277" s="210">
        <v>62</v>
      </c>
      <c r="N277" s="210">
        <v>70</v>
      </c>
      <c r="O277" s="210">
        <v>72</v>
      </c>
      <c r="P277" s="118">
        <f>tbl_data[[#This Row],[RunVJ_R]]+tbl_data[[#This Row],[RunVJ_L]]+tbl_data[[#This Row],[SVJ]]</f>
        <v>204</v>
      </c>
      <c r="Q277" s="335"/>
      <c r="R277" s="212">
        <v>1.0880000000000001</v>
      </c>
      <c r="S277" s="212">
        <v>1.8069999999999999</v>
      </c>
      <c r="T277" s="212">
        <v>3.05</v>
      </c>
      <c r="U277" s="212">
        <v>1.145</v>
      </c>
      <c r="V277" s="212">
        <v>1.863</v>
      </c>
      <c r="W277" s="212">
        <v>3.085</v>
      </c>
      <c r="X277" s="212">
        <v>1.133</v>
      </c>
      <c r="Y277" s="212">
        <v>1.847</v>
      </c>
      <c r="Z277" s="212">
        <v>3.0659999999999998</v>
      </c>
      <c r="AA277" s="212">
        <v>1.0880000000000001</v>
      </c>
      <c r="AB277" s="212">
        <v>1.8069999999999999</v>
      </c>
      <c r="AC277" s="212">
        <v>3.05</v>
      </c>
      <c r="AD277" s="212">
        <v>8.6669999999999998</v>
      </c>
      <c r="AE277" s="212"/>
      <c r="AF277" s="212"/>
      <c r="AG277" s="212">
        <v>8.6669999999999998</v>
      </c>
      <c r="AH277" s="211">
        <v>20.02</v>
      </c>
      <c r="AI277" s="213">
        <v>520</v>
      </c>
    </row>
    <row r="278" spans="1:35" s="210" customFormat="1" ht="12.5" customHeight="1" x14ac:dyDescent="0.35">
      <c r="A278" s="207">
        <v>375</v>
      </c>
      <c r="B278" s="207" t="s">
        <v>533</v>
      </c>
      <c r="C278" s="119" t="s">
        <v>439</v>
      </c>
      <c r="D278" s="208">
        <v>38923</v>
      </c>
      <c r="E278" s="209" t="s">
        <v>48</v>
      </c>
      <c r="F278" s="210" t="s">
        <v>35</v>
      </c>
      <c r="G278" s="211">
        <v>174.8</v>
      </c>
      <c r="H278" s="211">
        <v>64.099999999999994</v>
      </c>
      <c r="I278" s="210">
        <v>231</v>
      </c>
      <c r="J278" s="210">
        <v>295</v>
      </c>
      <c r="K278" s="210">
        <v>302</v>
      </c>
      <c r="L278" s="210">
        <v>300</v>
      </c>
      <c r="M278" s="210">
        <v>64</v>
      </c>
      <c r="N278" s="210">
        <v>71</v>
      </c>
      <c r="O278" s="210">
        <v>69</v>
      </c>
      <c r="P278" s="118">
        <f>tbl_data[[#This Row],[RunVJ_R]]+tbl_data[[#This Row],[RunVJ_L]]+tbl_data[[#This Row],[SVJ]]</f>
        <v>204</v>
      </c>
      <c r="Q278" s="335"/>
      <c r="R278" s="212">
        <v>1.1319999999999999</v>
      </c>
      <c r="S278" s="212">
        <v>1.833</v>
      </c>
      <c r="T278" s="212">
        <v>3.0539999999999998</v>
      </c>
      <c r="U278" s="212">
        <v>1.1619999999999999</v>
      </c>
      <c r="V278" s="212">
        <v>1.8520000000000001</v>
      </c>
      <c r="W278" s="212">
        <v>3.0569999999999999</v>
      </c>
      <c r="X278" s="212">
        <v>1.1839999999999999</v>
      </c>
      <c r="Y278" s="212">
        <v>1.877</v>
      </c>
      <c r="Z278" s="212">
        <v>3.093</v>
      </c>
      <c r="AA278" s="212">
        <v>1.1319999999999999</v>
      </c>
      <c r="AB278" s="212">
        <v>1.833</v>
      </c>
      <c r="AC278" s="212">
        <v>3.0539999999999998</v>
      </c>
      <c r="AD278" s="212">
        <v>8.4930000000000003</v>
      </c>
      <c r="AE278" s="212">
        <v>8.4269999999999996</v>
      </c>
      <c r="AF278" s="212">
        <v>8.6170000000000009</v>
      </c>
      <c r="AG278" s="212">
        <v>8.4269999999999996</v>
      </c>
      <c r="AH278" s="211">
        <v>20.079999999999998</v>
      </c>
      <c r="AI278" s="213">
        <v>760</v>
      </c>
    </row>
    <row r="279" spans="1:35" s="210" customFormat="1" ht="12.5" customHeight="1" x14ac:dyDescent="0.35">
      <c r="A279" s="207">
        <v>271</v>
      </c>
      <c r="B279" s="207" t="s">
        <v>425</v>
      </c>
      <c r="C279" s="119" t="s">
        <v>426</v>
      </c>
      <c r="D279" s="208">
        <v>38294</v>
      </c>
      <c r="E279" s="209" t="s">
        <v>46</v>
      </c>
      <c r="F279" s="210" t="s">
        <v>37</v>
      </c>
      <c r="G279" s="211">
        <v>195.5</v>
      </c>
      <c r="H279" s="211">
        <v>79.099999999999994</v>
      </c>
      <c r="I279" s="210">
        <v>260</v>
      </c>
      <c r="J279" s="210">
        <v>319</v>
      </c>
      <c r="K279" s="210">
        <v>337</v>
      </c>
      <c r="L279" s="210">
        <v>328</v>
      </c>
      <c r="M279" s="210">
        <v>59</v>
      </c>
      <c r="N279" s="210">
        <v>77</v>
      </c>
      <c r="O279" s="210">
        <v>68</v>
      </c>
      <c r="P279" s="118">
        <f>tbl_data[[#This Row],[RunVJ_R]]+tbl_data[[#This Row],[RunVJ_L]]+tbl_data[[#This Row],[SVJ]]</f>
        <v>204</v>
      </c>
      <c r="Q279" s="335"/>
      <c r="R279" s="212">
        <v>1.006</v>
      </c>
      <c r="S279" s="212">
        <v>1.754</v>
      </c>
      <c r="T279" s="212">
        <v>2.9750000000000001</v>
      </c>
      <c r="U279" s="212">
        <v>1.0149999999999999</v>
      </c>
      <c r="V279" s="212">
        <v>1.7609999999999999</v>
      </c>
      <c r="W279" s="212">
        <v>2.9580000000000002</v>
      </c>
      <c r="X279" s="212">
        <v>1.04</v>
      </c>
      <c r="Y279" s="212">
        <v>1.7729999999999999</v>
      </c>
      <c r="Z279" s="212">
        <v>2.988</v>
      </c>
      <c r="AA279" s="212">
        <v>1.006</v>
      </c>
      <c r="AB279" s="212">
        <v>1.754</v>
      </c>
      <c r="AC279" s="212">
        <v>2.9580000000000002</v>
      </c>
      <c r="AD279" s="212">
        <v>8.6910000000000007</v>
      </c>
      <c r="AE279" s="212">
        <v>8.8390000000000004</v>
      </c>
      <c r="AF279" s="212"/>
      <c r="AG279" s="212">
        <v>8.6910000000000007</v>
      </c>
      <c r="AH279" s="211">
        <v>20.02</v>
      </c>
      <c r="AI279" s="213">
        <v>520</v>
      </c>
    </row>
    <row r="280" spans="1:35" s="210" customFormat="1" ht="12.5" customHeight="1" x14ac:dyDescent="0.35">
      <c r="A280" s="225">
        <v>466</v>
      </c>
      <c r="B280" s="225" t="s">
        <v>445</v>
      </c>
      <c r="C280" s="226" t="s">
        <v>603</v>
      </c>
      <c r="D280" s="120">
        <v>38442</v>
      </c>
      <c r="E280" s="209" t="s">
        <v>51</v>
      </c>
      <c r="F280" s="227" t="s">
        <v>34</v>
      </c>
      <c r="G280" s="211">
        <v>192.3</v>
      </c>
      <c r="H280" s="228">
        <v>92.4</v>
      </c>
      <c r="I280" s="227">
        <v>255</v>
      </c>
      <c r="J280" s="227">
        <v>322</v>
      </c>
      <c r="K280" s="210">
        <v>325</v>
      </c>
      <c r="L280" s="227">
        <v>322</v>
      </c>
      <c r="M280" s="227">
        <v>67</v>
      </c>
      <c r="N280" s="210">
        <v>70</v>
      </c>
      <c r="O280" s="210">
        <v>67</v>
      </c>
      <c r="P280" s="118">
        <f>tbl_data[[#This Row],[RunVJ_R]]+tbl_data[[#This Row],[RunVJ_L]]+tbl_data[[#This Row],[SVJ]]</f>
        <v>204</v>
      </c>
      <c r="Q280" s="335"/>
      <c r="R280" s="229">
        <v>1.1830000000000001</v>
      </c>
      <c r="S280" s="229">
        <v>1.8540000000000001</v>
      </c>
      <c r="T280" s="229">
        <v>3.0579999999999998</v>
      </c>
      <c r="U280" s="229">
        <v>1.2090000000000001</v>
      </c>
      <c r="V280" s="229">
        <v>1.877</v>
      </c>
      <c r="W280" s="229">
        <v>3.0590000000000002</v>
      </c>
      <c r="X280" s="229">
        <v>1.1359999999999999</v>
      </c>
      <c r="Y280" s="229">
        <v>1.821</v>
      </c>
      <c r="Z280" s="229">
        <v>2.9860000000000002</v>
      </c>
      <c r="AA280" s="229">
        <v>1.1359999999999999</v>
      </c>
      <c r="AB280" s="229">
        <v>1.821</v>
      </c>
      <c r="AC280" s="229">
        <v>2.9860000000000002</v>
      </c>
      <c r="AD280" s="229">
        <v>8.4429999999999996</v>
      </c>
      <c r="AE280" s="229">
        <v>8.4559999999999995</v>
      </c>
      <c r="AF280" s="229"/>
      <c r="AG280" s="229">
        <v>8.4429999999999996</v>
      </c>
      <c r="AH280" s="228">
        <v>20.05</v>
      </c>
      <c r="AI280" s="213">
        <v>640</v>
      </c>
    </row>
    <row r="281" spans="1:35" s="210" customFormat="1" ht="12.5" customHeight="1" x14ac:dyDescent="0.35">
      <c r="A281" s="207">
        <v>454</v>
      </c>
      <c r="B281" s="207" t="s">
        <v>554</v>
      </c>
      <c r="C281" s="119" t="s">
        <v>592</v>
      </c>
      <c r="D281" s="208">
        <v>38909</v>
      </c>
      <c r="E281" s="209" t="s">
        <v>51</v>
      </c>
      <c r="F281" s="210" t="s">
        <v>33</v>
      </c>
      <c r="G281" s="211">
        <v>186.8</v>
      </c>
      <c r="H281" s="211">
        <v>73.5</v>
      </c>
      <c r="I281" s="210">
        <v>241</v>
      </c>
      <c r="J281" s="210">
        <v>304</v>
      </c>
      <c r="K281" s="210">
        <v>319</v>
      </c>
      <c r="L281" s="210">
        <v>304</v>
      </c>
      <c r="M281" s="210">
        <v>63</v>
      </c>
      <c r="N281" s="210">
        <v>78</v>
      </c>
      <c r="O281" s="210">
        <v>63</v>
      </c>
      <c r="P281" s="118">
        <f>tbl_data[[#This Row],[RunVJ_R]]+tbl_data[[#This Row],[RunVJ_L]]+tbl_data[[#This Row],[SVJ]]</f>
        <v>204</v>
      </c>
      <c r="Q281" s="335"/>
      <c r="R281" s="212">
        <v>1.1220000000000001</v>
      </c>
      <c r="S281" s="212">
        <v>1.8420000000000001</v>
      </c>
      <c r="T281" s="212">
        <v>3.0710000000000002</v>
      </c>
      <c r="U281" s="212">
        <v>1.157</v>
      </c>
      <c r="V281" s="212">
        <v>1.883</v>
      </c>
      <c r="W281" s="212">
        <v>3.13</v>
      </c>
      <c r="X281" s="212">
        <v>1.159</v>
      </c>
      <c r="Y281" s="212">
        <v>1.875</v>
      </c>
      <c r="Z281" s="212">
        <v>3.0990000000000002</v>
      </c>
      <c r="AA281" s="212">
        <v>1.1220000000000001</v>
      </c>
      <c r="AB281" s="212">
        <v>1.8420000000000001</v>
      </c>
      <c r="AC281" s="212">
        <v>3.0710000000000002</v>
      </c>
      <c r="AD281" s="212">
        <v>8.702</v>
      </c>
      <c r="AE281" s="212">
        <v>8.6780000000000008</v>
      </c>
      <c r="AF281" s="212"/>
      <c r="AG281" s="212">
        <v>8.6780000000000008</v>
      </c>
      <c r="AH281" s="211">
        <v>21.01</v>
      </c>
      <c r="AI281" s="213">
        <v>800</v>
      </c>
    </row>
    <row r="282" spans="1:35" s="210" customFormat="1" ht="12.5" customHeight="1" x14ac:dyDescent="0.35">
      <c r="A282" s="207">
        <v>67</v>
      </c>
      <c r="B282" s="207" t="s">
        <v>211</v>
      </c>
      <c r="C282" s="119" t="s">
        <v>212</v>
      </c>
      <c r="D282" s="208">
        <v>38611</v>
      </c>
      <c r="E282" s="209" t="s">
        <v>41</v>
      </c>
      <c r="F282" s="210" t="s">
        <v>37</v>
      </c>
      <c r="G282" s="211">
        <v>199.7</v>
      </c>
      <c r="H282" s="211">
        <v>85</v>
      </c>
      <c r="I282" s="210">
        <v>257</v>
      </c>
      <c r="J282" s="210">
        <v>314</v>
      </c>
      <c r="K282" s="210">
        <v>326</v>
      </c>
      <c r="L282" s="210">
        <v>334</v>
      </c>
      <c r="M282" s="210">
        <v>57</v>
      </c>
      <c r="N282" s="210">
        <v>69</v>
      </c>
      <c r="O282" s="210">
        <v>77</v>
      </c>
      <c r="P282" s="118">
        <f>tbl_data[[#This Row],[RunVJ_R]]+tbl_data[[#This Row],[RunVJ_L]]+tbl_data[[#This Row],[SVJ]]</f>
        <v>203</v>
      </c>
      <c r="Q282" s="335"/>
      <c r="R282" s="212">
        <v>1.107</v>
      </c>
      <c r="S282" s="212">
        <v>1.8480000000000001</v>
      </c>
      <c r="T282" s="212">
        <v>3.16</v>
      </c>
      <c r="U282" s="212">
        <v>1.1100000000000001</v>
      </c>
      <c r="V282" s="212">
        <v>1.8660000000000001</v>
      </c>
      <c r="W282" s="212">
        <v>3.1850000000000001</v>
      </c>
      <c r="X282" s="212"/>
      <c r="Y282" s="212"/>
      <c r="Z282" s="212"/>
      <c r="AA282" s="212">
        <v>1.107</v>
      </c>
      <c r="AB282" s="212">
        <v>1.8480000000000001</v>
      </c>
      <c r="AC282" s="212">
        <v>3.16</v>
      </c>
      <c r="AD282" s="212">
        <v>8.5090000000000003</v>
      </c>
      <c r="AE282" s="212">
        <v>8.5790000000000006</v>
      </c>
      <c r="AF282" s="212"/>
      <c r="AG282" s="212">
        <v>8.5090000000000003</v>
      </c>
      <c r="AH282" s="211">
        <v>20.04</v>
      </c>
      <c r="AI282" s="213">
        <v>600</v>
      </c>
    </row>
    <row r="283" spans="1:35" s="210" customFormat="1" ht="12.5" customHeight="1" x14ac:dyDescent="0.25">
      <c r="A283" s="118">
        <v>428</v>
      </c>
      <c r="B283" s="214" t="s">
        <v>576</v>
      </c>
      <c r="C283" s="119" t="s">
        <v>577</v>
      </c>
      <c r="D283" s="215">
        <v>38371</v>
      </c>
      <c r="E283" s="216" t="s">
        <v>50</v>
      </c>
      <c r="F283" s="118" t="s">
        <v>37</v>
      </c>
      <c r="G283" s="211">
        <v>194.8</v>
      </c>
      <c r="H283" s="211">
        <v>81.7</v>
      </c>
      <c r="I283" s="118">
        <v>252</v>
      </c>
      <c r="J283" s="118">
        <v>310</v>
      </c>
      <c r="K283" s="210">
        <v>323</v>
      </c>
      <c r="L283" s="118">
        <v>326</v>
      </c>
      <c r="M283" s="118">
        <v>58</v>
      </c>
      <c r="N283" s="210">
        <v>71</v>
      </c>
      <c r="O283" s="210">
        <v>74</v>
      </c>
      <c r="P283" s="118">
        <f>tbl_data[[#This Row],[RunVJ_R]]+tbl_data[[#This Row],[RunVJ_L]]+tbl_data[[#This Row],[SVJ]]</f>
        <v>203</v>
      </c>
      <c r="Q283" s="335"/>
      <c r="R283" s="217">
        <v>1.135</v>
      </c>
      <c r="S283" s="217">
        <v>1.8959999999999999</v>
      </c>
      <c r="T283" s="217">
        <v>3.2120000000000002</v>
      </c>
      <c r="U283" s="217">
        <v>1.08</v>
      </c>
      <c r="V283" s="217">
        <v>1.835</v>
      </c>
      <c r="W283" s="217">
        <v>3.141</v>
      </c>
      <c r="X283" s="217"/>
      <c r="Y283" s="217"/>
      <c r="Z283" s="217"/>
      <c r="AA283" s="217">
        <v>1.08</v>
      </c>
      <c r="AB283" s="217">
        <v>1.835</v>
      </c>
      <c r="AC283" s="217">
        <v>3.141</v>
      </c>
      <c r="AD283" s="217">
        <v>8.61</v>
      </c>
      <c r="AE283" s="217">
        <v>8.5299999999999994</v>
      </c>
      <c r="AF283" s="217"/>
      <c r="AG283" s="217">
        <v>8.5299999999999994</v>
      </c>
      <c r="AH283" s="220">
        <v>20.010000000000002</v>
      </c>
      <c r="AI283" s="213">
        <v>480</v>
      </c>
    </row>
    <row r="284" spans="1:35" s="210" customFormat="1" ht="12.5" customHeight="1" x14ac:dyDescent="0.25">
      <c r="A284" s="118">
        <v>81</v>
      </c>
      <c r="B284" s="214" t="s">
        <v>185</v>
      </c>
      <c r="C284" s="119" t="s">
        <v>232</v>
      </c>
      <c r="D284" s="215">
        <v>38534</v>
      </c>
      <c r="E284" s="216" t="s">
        <v>41</v>
      </c>
      <c r="F284" s="118" t="s">
        <v>60</v>
      </c>
      <c r="G284" s="211">
        <v>177.8</v>
      </c>
      <c r="H284" s="211">
        <v>70.099999999999994</v>
      </c>
      <c r="I284" s="118">
        <v>230</v>
      </c>
      <c r="J284" s="118">
        <v>287</v>
      </c>
      <c r="K284" s="210">
        <v>305</v>
      </c>
      <c r="L284" s="118">
        <v>301</v>
      </c>
      <c r="M284" s="118">
        <v>57</v>
      </c>
      <c r="N284" s="210">
        <v>75</v>
      </c>
      <c r="O284" s="210">
        <v>71</v>
      </c>
      <c r="P284" s="118">
        <f>tbl_data[[#This Row],[RunVJ_R]]+tbl_data[[#This Row],[RunVJ_L]]+tbl_data[[#This Row],[SVJ]]</f>
        <v>203</v>
      </c>
      <c r="Q284" s="335"/>
      <c r="R284" s="217">
        <v>1.1839999999999999</v>
      </c>
      <c r="S284" s="217">
        <v>1.893</v>
      </c>
      <c r="T284" s="217">
        <v>3.1309999999999998</v>
      </c>
      <c r="U284" s="217">
        <v>1.1679999999999999</v>
      </c>
      <c r="V284" s="217">
        <v>1.8779999999999999</v>
      </c>
      <c r="W284" s="217">
        <v>3.11</v>
      </c>
      <c r="X284" s="217"/>
      <c r="Y284" s="217"/>
      <c r="Z284" s="217"/>
      <c r="AA284" s="217">
        <v>1.1679999999999999</v>
      </c>
      <c r="AB284" s="217">
        <v>1.8779999999999999</v>
      </c>
      <c r="AC284" s="217">
        <v>3.11</v>
      </c>
      <c r="AD284" s="217">
        <v>8.1649999999999991</v>
      </c>
      <c r="AE284" s="217">
        <v>7.9710000000000001</v>
      </c>
      <c r="AF284" s="217"/>
      <c r="AG284" s="217">
        <v>7.9710000000000001</v>
      </c>
      <c r="AH284" s="220">
        <v>22.01</v>
      </c>
      <c r="AI284" s="213">
        <v>1120</v>
      </c>
    </row>
    <row r="285" spans="1:35" s="210" customFormat="1" ht="12.5" customHeight="1" x14ac:dyDescent="0.35">
      <c r="A285" s="207">
        <v>384</v>
      </c>
      <c r="B285" s="207" t="s">
        <v>123</v>
      </c>
      <c r="C285" s="119" t="s">
        <v>543</v>
      </c>
      <c r="D285" s="208">
        <v>39029</v>
      </c>
      <c r="E285" s="209" t="s">
        <v>48</v>
      </c>
      <c r="F285" s="210" t="s">
        <v>33</v>
      </c>
      <c r="G285" s="211">
        <v>182</v>
      </c>
      <c r="H285" s="211">
        <v>73.8</v>
      </c>
      <c r="I285" s="210">
        <v>240</v>
      </c>
      <c r="J285" s="210">
        <v>304</v>
      </c>
      <c r="K285" s="210">
        <v>309</v>
      </c>
      <c r="L285" s="210">
        <v>310</v>
      </c>
      <c r="M285" s="210">
        <v>64</v>
      </c>
      <c r="N285" s="210">
        <v>69</v>
      </c>
      <c r="O285" s="210">
        <v>70</v>
      </c>
      <c r="P285" s="118">
        <f>tbl_data[[#This Row],[RunVJ_R]]+tbl_data[[#This Row],[RunVJ_L]]+tbl_data[[#This Row],[SVJ]]</f>
        <v>203</v>
      </c>
      <c r="Q285" s="335"/>
      <c r="R285" s="212">
        <v>1.153</v>
      </c>
      <c r="S285" s="212">
        <v>1.8919999999999999</v>
      </c>
      <c r="T285" s="212">
        <v>3.1819999999999999</v>
      </c>
      <c r="U285" s="212">
        <v>1.105</v>
      </c>
      <c r="V285" s="212">
        <v>1.83</v>
      </c>
      <c r="W285" s="212">
        <v>3.0910000000000002</v>
      </c>
      <c r="X285" s="212">
        <v>1.127</v>
      </c>
      <c r="Y285" s="212">
        <v>1.863</v>
      </c>
      <c r="Z285" s="212">
        <v>3.1459999999999999</v>
      </c>
      <c r="AA285" s="212">
        <v>1.105</v>
      </c>
      <c r="AB285" s="212">
        <v>1.83</v>
      </c>
      <c r="AC285" s="212">
        <v>3.0910000000000002</v>
      </c>
      <c r="AD285" s="212">
        <v>8.4730000000000008</v>
      </c>
      <c r="AE285" s="212">
        <v>8.3770000000000007</v>
      </c>
      <c r="AF285" s="212"/>
      <c r="AG285" s="212">
        <v>8.3770000000000007</v>
      </c>
      <c r="AH285" s="211">
        <v>20.079999999999998</v>
      </c>
      <c r="AI285" s="213">
        <v>760</v>
      </c>
    </row>
    <row r="286" spans="1:35" s="210" customFormat="1" ht="12.5" customHeight="1" x14ac:dyDescent="0.35">
      <c r="A286" s="207">
        <v>117</v>
      </c>
      <c r="B286" s="207" t="s">
        <v>268</v>
      </c>
      <c r="C286" s="119" t="s">
        <v>269</v>
      </c>
      <c r="D286" s="208">
        <v>38565</v>
      </c>
      <c r="E286" s="209" t="s">
        <v>49</v>
      </c>
      <c r="F286" s="210" t="s">
        <v>40</v>
      </c>
      <c r="G286" s="211">
        <v>199.7</v>
      </c>
      <c r="H286" s="211">
        <v>90.3</v>
      </c>
      <c r="I286" s="210">
        <v>257</v>
      </c>
      <c r="J286" s="210">
        <v>314</v>
      </c>
      <c r="K286" s="210">
        <v>334</v>
      </c>
      <c r="L286" s="210">
        <v>326</v>
      </c>
      <c r="M286" s="210">
        <v>57</v>
      </c>
      <c r="N286" s="210">
        <v>77</v>
      </c>
      <c r="O286" s="210">
        <v>69</v>
      </c>
      <c r="P286" s="118">
        <f>tbl_data[[#This Row],[RunVJ_R]]+tbl_data[[#This Row],[RunVJ_L]]+tbl_data[[#This Row],[SVJ]]</f>
        <v>203</v>
      </c>
      <c r="Q286" s="335"/>
      <c r="R286" s="212">
        <v>1.127</v>
      </c>
      <c r="S286" s="212">
        <v>1.8640000000000001</v>
      </c>
      <c r="T286" s="212">
        <v>3.1749999999999998</v>
      </c>
      <c r="U286" s="212">
        <v>1.093</v>
      </c>
      <c r="V286" s="212">
        <v>1.823</v>
      </c>
      <c r="W286" s="212">
        <v>3.0630000000000002</v>
      </c>
      <c r="X286" s="212"/>
      <c r="Y286" s="212"/>
      <c r="Z286" s="212"/>
      <c r="AA286" s="212">
        <v>1.093</v>
      </c>
      <c r="AB286" s="212">
        <v>1.823</v>
      </c>
      <c r="AC286" s="212">
        <v>3.0630000000000002</v>
      </c>
      <c r="AD286" s="212">
        <v>8.8109999999999999</v>
      </c>
      <c r="AE286" s="212">
        <v>8.6829999999999998</v>
      </c>
      <c r="AF286" s="212">
        <v>8.6519999999999992</v>
      </c>
      <c r="AG286" s="212">
        <v>8.6519999999999992</v>
      </c>
      <c r="AH286" s="211">
        <v>19.02</v>
      </c>
      <c r="AI286" s="213">
        <v>360</v>
      </c>
    </row>
    <row r="287" spans="1:35" s="210" customFormat="1" ht="12.5" customHeight="1" x14ac:dyDescent="0.35">
      <c r="A287" s="207">
        <v>103</v>
      </c>
      <c r="B287" s="207" t="s">
        <v>246</v>
      </c>
      <c r="C287" s="119" t="s">
        <v>247</v>
      </c>
      <c r="D287" s="208">
        <v>38657</v>
      </c>
      <c r="E287" s="209" t="s">
        <v>49</v>
      </c>
      <c r="F287" s="210" t="s">
        <v>37</v>
      </c>
      <c r="G287" s="211">
        <v>195.4</v>
      </c>
      <c r="H287" s="211">
        <v>93.6</v>
      </c>
      <c r="I287" s="210">
        <v>253</v>
      </c>
      <c r="J287" s="210">
        <v>313</v>
      </c>
      <c r="K287" s="210">
        <v>329</v>
      </c>
      <c r="L287" s="210">
        <v>320</v>
      </c>
      <c r="M287" s="210">
        <v>60</v>
      </c>
      <c r="N287" s="210">
        <v>76</v>
      </c>
      <c r="O287" s="210">
        <v>67</v>
      </c>
      <c r="P287" s="118">
        <f>tbl_data[[#This Row],[RunVJ_R]]+tbl_data[[#This Row],[RunVJ_L]]+tbl_data[[#This Row],[SVJ]]</f>
        <v>203</v>
      </c>
      <c r="Q287" s="335"/>
      <c r="R287" s="212">
        <v>1.1879999999999999</v>
      </c>
      <c r="S287" s="212">
        <v>1.927</v>
      </c>
      <c r="T287" s="212">
        <v>3.173</v>
      </c>
      <c r="U287" s="212">
        <v>1.1819999999999999</v>
      </c>
      <c r="V287" s="212">
        <v>1.919</v>
      </c>
      <c r="W287" s="212">
        <v>3.1629999999999998</v>
      </c>
      <c r="X287" s="212">
        <v>1.149</v>
      </c>
      <c r="Y287" s="212">
        <v>1.897</v>
      </c>
      <c r="Z287" s="212">
        <v>3.1579999999999999</v>
      </c>
      <c r="AA287" s="212">
        <v>1.149</v>
      </c>
      <c r="AB287" s="212">
        <v>1.897</v>
      </c>
      <c r="AC287" s="212">
        <v>3.1579999999999999</v>
      </c>
      <c r="AD287" s="212">
        <v>8.5470000000000006</v>
      </c>
      <c r="AE287" s="212">
        <v>8.423</v>
      </c>
      <c r="AF287" s="212"/>
      <c r="AG287" s="212">
        <v>8.423</v>
      </c>
      <c r="AH287" s="211">
        <v>19.04</v>
      </c>
      <c r="AI287" s="213">
        <v>440</v>
      </c>
    </row>
    <row r="288" spans="1:35" s="210" customFormat="1" ht="12.5" customHeight="1" x14ac:dyDescent="0.35">
      <c r="A288" s="118">
        <v>574</v>
      </c>
      <c r="B288" s="118" t="s">
        <v>93</v>
      </c>
      <c r="C288" s="119" t="s">
        <v>104</v>
      </c>
      <c r="D288" s="120">
        <v>39048</v>
      </c>
      <c r="E288" s="120" t="s">
        <v>39</v>
      </c>
      <c r="F288" s="118" t="s">
        <v>33</v>
      </c>
      <c r="G288" s="211">
        <v>182.3</v>
      </c>
      <c r="H288" s="220">
        <v>69.3</v>
      </c>
      <c r="I288" s="118">
        <v>241</v>
      </c>
      <c r="J288" s="118">
        <v>299</v>
      </c>
      <c r="K288" s="210">
        <v>321</v>
      </c>
      <c r="L288" s="118">
        <v>306</v>
      </c>
      <c r="M288" s="118">
        <v>58</v>
      </c>
      <c r="N288" s="210">
        <v>80</v>
      </c>
      <c r="O288" s="210">
        <v>65</v>
      </c>
      <c r="P288" s="118">
        <f>tbl_data[[#This Row],[RunVJ_R]]+tbl_data[[#This Row],[RunVJ_L]]+tbl_data[[#This Row],[SVJ]]</f>
        <v>203</v>
      </c>
      <c r="Q288" s="335"/>
      <c r="R288" s="217">
        <v>1.099</v>
      </c>
      <c r="S288" s="217">
        <v>1.8340000000000001</v>
      </c>
      <c r="T288" s="217">
        <v>3.1059999999999999</v>
      </c>
      <c r="U288" s="217">
        <v>1.099</v>
      </c>
      <c r="V288" s="217">
        <v>1.845</v>
      </c>
      <c r="W288" s="217">
        <v>3.1120000000000001</v>
      </c>
      <c r="X288" s="217"/>
      <c r="Y288" s="217"/>
      <c r="Z288" s="217"/>
      <c r="AA288" s="217">
        <v>1.099</v>
      </c>
      <c r="AB288" s="217">
        <v>1.8340000000000001</v>
      </c>
      <c r="AC288" s="217">
        <v>3.1059999999999999</v>
      </c>
      <c r="AD288" s="217">
        <v>8.782</v>
      </c>
      <c r="AE288" s="217">
        <v>8.7710000000000008</v>
      </c>
      <c r="AF288" s="217">
        <v>8.7609999999999992</v>
      </c>
      <c r="AG288" s="217">
        <v>8.7609999999999992</v>
      </c>
      <c r="AH288" s="220">
        <v>20.05</v>
      </c>
      <c r="AI288" s="213">
        <v>640</v>
      </c>
    </row>
    <row r="289" spans="1:35" s="210" customFormat="1" ht="12.5" customHeight="1" x14ac:dyDescent="0.35">
      <c r="A289" s="298">
        <v>501</v>
      </c>
      <c r="B289" s="298" t="s">
        <v>396</v>
      </c>
      <c r="C289" s="299" t="s">
        <v>620</v>
      </c>
      <c r="D289" s="322">
        <v>38831</v>
      </c>
      <c r="E289" s="298" t="s">
        <v>47</v>
      </c>
      <c r="F289" s="298" t="s">
        <v>61</v>
      </c>
      <c r="G289" s="297">
        <v>180.1</v>
      </c>
      <c r="H289" s="297">
        <v>70</v>
      </c>
      <c r="I289" s="298">
        <v>235</v>
      </c>
      <c r="J289" s="298">
        <v>294</v>
      </c>
      <c r="K289" s="298">
        <v>314</v>
      </c>
      <c r="L289" s="298">
        <v>300</v>
      </c>
      <c r="M289" s="298">
        <v>59</v>
      </c>
      <c r="N289" s="298">
        <v>79</v>
      </c>
      <c r="O289" s="298">
        <v>65</v>
      </c>
      <c r="P289" s="118">
        <f>tbl_data[[#This Row],[RunVJ_R]]+tbl_data[[#This Row],[RunVJ_L]]+tbl_data[[#This Row],[SVJ]]</f>
        <v>203</v>
      </c>
      <c r="Q289" s="335"/>
      <c r="R289" s="298">
        <v>1.167</v>
      </c>
      <c r="S289" s="298">
        <v>1.873</v>
      </c>
      <c r="T289" s="298">
        <v>3.109</v>
      </c>
      <c r="U289" s="298">
        <v>1.147</v>
      </c>
      <c r="V289" s="298">
        <v>1.877</v>
      </c>
      <c r="W289" s="298">
        <v>3.0859999999999999</v>
      </c>
      <c r="X289" s="298">
        <v>1.1919999999999999</v>
      </c>
      <c r="Y289" s="298">
        <v>1.885</v>
      </c>
      <c r="Z289" s="298">
        <v>3.12</v>
      </c>
      <c r="AA289" s="298">
        <v>1.147</v>
      </c>
      <c r="AB289" s="298">
        <v>1.873</v>
      </c>
      <c r="AC289" s="298">
        <v>3.0859999999999999</v>
      </c>
      <c r="AD289" s="298">
        <v>8.4309999999999992</v>
      </c>
      <c r="AE289" s="298">
        <v>8.3480000000000008</v>
      </c>
      <c r="AF289" s="298">
        <v>8.5839999999999996</v>
      </c>
      <c r="AG289" s="298">
        <v>8.3480000000000008</v>
      </c>
      <c r="AH289" s="297">
        <v>21.02</v>
      </c>
      <c r="AI289" s="296">
        <v>840</v>
      </c>
    </row>
    <row r="290" spans="1:35" s="210" customFormat="1" ht="12.5" customHeight="1" x14ac:dyDescent="0.35">
      <c r="A290" s="207">
        <v>369</v>
      </c>
      <c r="B290" s="207" t="s">
        <v>526</v>
      </c>
      <c r="C290" s="119" t="s">
        <v>527</v>
      </c>
      <c r="D290" s="208">
        <v>38686</v>
      </c>
      <c r="E290" s="209" t="s">
        <v>48</v>
      </c>
      <c r="F290" s="210" t="s">
        <v>29</v>
      </c>
      <c r="G290" s="211">
        <v>189</v>
      </c>
      <c r="H290" s="211">
        <v>90</v>
      </c>
      <c r="I290" s="210">
        <v>251</v>
      </c>
      <c r="J290" s="210">
        <v>314</v>
      </c>
      <c r="K290" s="210">
        <v>327</v>
      </c>
      <c r="L290" s="210">
        <v>315</v>
      </c>
      <c r="M290" s="210">
        <v>63</v>
      </c>
      <c r="N290" s="210">
        <v>76</v>
      </c>
      <c r="O290" s="210">
        <v>64</v>
      </c>
      <c r="P290" s="118">
        <f>tbl_data[[#This Row],[RunVJ_R]]+tbl_data[[#This Row],[RunVJ_L]]+tbl_data[[#This Row],[SVJ]]</f>
        <v>203</v>
      </c>
      <c r="Q290" s="335"/>
      <c r="R290" s="212">
        <v>1.075</v>
      </c>
      <c r="S290" s="212">
        <v>1.7589999999999999</v>
      </c>
      <c r="T290" s="212">
        <v>2.9289999999999998</v>
      </c>
      <c r="U290" s="212">
        <v>1.091</v>
      </c>
      <c r="V290" s="212">
        <v>1.772</v>
      </c>
      <c r="W290" s="212">
        <v>2.96</v>
      </c>
      <c r="X290" s="212">
        <v>1.099</v>
      </c>
      <c r="Y290" s="212">
        <v>1.778</v>
      </c>
      <c r="Z290" s="212">
        <v>2.97</v>
      </c>
      <c r="AA290" s="212">
        <v>1.075</v>
      </c>
      <c r="AB290" s="212">
        <v>1.7589999999999999</v>
      </c>
      <c r="AC290" s="212">
        <v>2.9289999999999998</v>
      </c>
      <c r="AD290" s="212">
        <v>8.6470000000000002</v>
      </c>
      <c r="AE290" s="212">
        <v>8.4960000000000004</v>
      </c>
      <c r="AF290" s="212">
        <v>8.4499999999999993</v>
      </c>
      <c r="AG290" s="212">
        <v>8.4499999999999993</v>
      </c>
      <c r="AH290" s="211">
        <v>20.03</v>
      </c>
      <c r="AI290" s="213">
        <v>560</v>
      </c>
    </row>
    <row r="291" spans="1:35" s="210" customFormat="1" ht="12.5" customHeight="1" x14ac:dyDescent="0.35">
      <c r="A291" s="316">
        <v>627</v>
      </c>
      <c r="B291" s="316" t="s">
        <v>721</v>
      </c>
      <c r="C291" s="317" t="s">
        <v>722</v>
      </c>
      <c r="D291" s="120">
        <v>38778</v>
      </c>
      <c r="E291" s="120" t="s">
        <v>76</v>
      </c>
      <c r="F291" s="316" t="s">
        <v>29</v>
      </c>
      <c r="G291" s="211">
        <v>187.8</v>
      </c>
      <c r="H291" s="318">
        <v>78.099999999999994</v>
      </c>
      <c r="I291" s="316">
        <v>246</v>
      </c>
      <c r="J291" s="316">
        <v>307</v>
      </c>
      <c r="K291" s="316">
        <v>324</v>
      </c>
      <c r="L291" s="210">
        <v>310</v>
      </c>
      <c r="M291" s="316">
        <v>61</v>
      </c>
      <c r="N291" s="210">
        <v>78</v>
      </c>
      <c r="O291" s="210">
        <v>64</v>
      </c>
      <c r="P291" s="118">
        <f>tbl_data[[#This Row],[RunVJ_R]]+tbl_data[[#This Row],[RunVJ_L]]+tbl_data[[#This Row],[SVJ]]</f>
        <v>203</v>
      </c>
      <c r="Q291" s="335"/>
      <c r="R291" s="319">
        <v>1.1200000000000001</v>
      </c>
      <c r="S291" s="319">
        <v>1.8680000000000001</v>
      </c>
      <c r="T291" s="319">
        <v>3.157</v>
      </c>
      <c r="U291" s="319">
        <v>1.0740000000000001</v>
      </c>
      <c r="V291" s="319">
        <v>1.841</v>
      </c>
      <c r="W291" s="319">
        <v>3.1019999999999999</v>
      </c>
      <c r="X291" s="319">
        <v>1.1060000000000001</v>
      </c>
      <c r="Y291" s="319">
        <v>1.847</v>
      </c>
      <c r="Z291" s="319">
        <v>3.12</v>
      </c>
      <c r="AA291" s="319">
        <v>1.0740000000000001</v>
      </c>
      <c r="AB291" s="319">
        <v>1.841</v>
      </c>
      <c r="AC291" s="319">
        <v>3.1019999999999999</v>
      </c>
      <c r="AD291" s="319">
        <v>8.4090000000000007</v>
      </c>
      <c r="AE291" s="319">
        <v>8.4700000000000006</v>
      </c>
      <c r="AF291" s="319"/>
      <c r="AG291" s="319">
        <v>8.4090000000000007</v>
      </c>
      <c r="AH291" s="318">
        <v>20.010000000000002</v>
      </c>
      <c r="AI291" s="213">
        <v>480</v>
      </c>
    </row>
    <row r="292" spans="1:35" s="210" customFormat="1" ht="12.5" customHeight="1" x14ac:dyDescent="0.35">
      <c r="A292" s="207">
        <v>405</v>
      </c>
      <c r="B292" s="207" t="s">
        <v>239</v>
      </c>
      <c r="C292" s="119" t="s">
        <v>193</v>
      </c>
      <c r="D292" s="208">
        <v>38990</v>
      </c>
      <c r="E292" s="209" t="s">
        <v>50</v>
      </c>
      <c r="F292" s="210" t="s">
        <v>61</v>
      </c>
      <c r="G292" s="211">
        <v>177</v>
      </c>
      <c r="H292" s="211">
        <v>76.2</v>
      </c>
      <c r="I292" s="210">
        <v>237</v>
      </c>
      <c r="J292" s="210">
        <v>293</v>
      </c>
      <c r="K292" s="210">
        <v>306</v>
      </c>
      <c r="L292" s="210">
        <v>314</v>
      </c>
      <c r="M292" s="210">
        <v>56</v>
      </c>
      <c r="N292" s="210">
        <v>69</v>
      </c>
      <c r="O292" s="210">
        <v>77</v>
      </c>
      <c r="P292" s="118">
        <f>tbl_data[[#This Row],[RunVJ_R]]+tbl_data[[#This Row],[RunVJ_L]]+tbl_data[[#This Row],[SVJ]]</f>
        <v>202</v>
      </c>
      <c r="Q292" s="335"/>
      <c r="R292" s="212">
        <v>1.2250000000000001</v>
      </c>
      <c r="S292" s="212">
        <v>1.9910000000000001</v>
      </c>
      <c r="T292" s="212">
        <v>3.3050000000000002</v>
      </c>
      <c r="U292" s="212">
        <v>1.1990000000000001</v>
      </c>
      <c r="V292" s="212">
        <v>1.962</v>
      </c>
      <c r="W292" s="212">
        <v>3.2690000000000001</v>
      </c>
      <c r="X292" s="212">
        <v>1.244</v>
      </c>
      <c r="Y292" s="212">
        <v>2.0019999999999998</v>
      </c>
      <c r="Z292" s="212">
        <v>3.3170000000000002</v>
      </c>
      <c r="AA292" s="212">
        <v>1.1990000000000001</v>
      </c>
      <c r="AB292" s="212">
        <v>1.962</v>
      </c>
      <c r="AC292" s="212">
        <v>3.2690000000000001</v>
      </c>
      <c r="AD292" s="212">
        <v>8.7129999999999992</v>
      </c>
      <c r="AE292" s="212">
        <v>8.7620000000000005</v>
      </c>
      <c r="AF292" s="212">
        <v>8.577</v>
      </c>
      <c r="AG292" s="212">
        <v>8.577</v>
      </c>
      <c r="AH292" s="211">
        <v>19.04</v>
      </c>
      <c r="AI292" s="213">
        <v>440</v>
      </c>
    </row>
    <row r="293" spans="1:35" s="210" customFormat="1" ht="12.5" customHeight="1" x14ac:dyDescent="0.35">
      <c r="A293" s="207">
        <v>223</v>
      </c>
      <c r="B293" s="207" t="s">
        <v>380</v>
      </c>
      <c r="C293" s="119" t="s">
        <v>381</v>
      </c>
      <c r="D293" s="208">
        <v>38857</v>
      </c>
      <c r="E293" s="209" t="s">
        <v>36</v>
      </c>
      <c r="F293" s="210" t="s">
        <v>28</v>
      </c>
      <c r="G293" s="211">
        <v>182.5</v>
      </c>
      <c r="H293" s="211">
        <v>70.900000000000006</v>
      </c>
      <c r="I293" s="210">
        <v>244</v>
      </c>
      <c r="J293" s="210">
        <v>300</v>
      </c>
      <c r="K293" s="210">
        <v>316</v>
      </c>
      <c r="L293" s="210">
        <v>318</v>
      </c>
      <c r="M293" s="210">
        <v>56</v>
      </c>
      <c r="N293" s="210">
        <v>72</v>
      </c>
      <c r="O293" s="210">
        <v>74</v>
      </c>
      <c r="P293" s="118">
        <f>tbl_data[[#This Row],[RunVJ_R]]+tbl_data[[#This Row],[RunVJ_L]]+tbl_data[[#This Row],[SVJ]]</f>
        <v>202</v>
      </c>
      <c r="Q293" s="335"/>
      <c r="R293" s="212">
        <v>1.175</v>
      </c>
      <c r="S293" s="212">
        <v>1.93</v>
      </c>
      <c r="T293" s="212">
        <v>3.2250000000000001</v>
      </c>
      <c r="U293" s="212">
        <v>1.1719999999999999</v>
      </c>
      <c r="V293" s="212">
        <v>1.9350000000000001</v>
      </c>
      <c r="W293" s="212">
        <v>3.2189999999999999</v>
      </c>
      <c r="X293" s="212">
        <v>1.7470000000000001</v>
      </c>
      <c r="Y293" s="212">
        <v>2.5049999999999999</v>
      </c>
      <c r="Z293" s="212">
        <v>3.7949999999999999</v>
      </c>
      <c r="AA293" s="212">
        <v>1.1719999999999999</v>
      </c>
      <c r="AB293" s="212">
        <v>1.93</v>
      </c>
      <c r="AC293" s="212">
        <v>3.2189999999999999</v>
      </c>
      <c r="AD293" s="212">
        <v>8.6270000000000007</v>
      </c>
      <c r="AE293" s="212">
        <v>8.5350000000000001</v>
      </c>
      <c r="AF293" s="212">
        <v>8.4499999999999993</v>
      </c>
      <c r="AG293" s="212">
        <v>8.4499999999999993</v>
      </c>
      <c r="AH293" s="211">
        <v>20.079999999999998</v>
      </c>
      <c r="AI293" s="213">
        <v>760</v>
      </c>
    </row>
    <row r="294" spans="1:35" s="210" customFormat="1" ht="12.5" customHeight="1" x14ac:dyDescent="0.35">
      <c r="A294" s="207">
        <v>372</v>
      </c>
      <c r="B294" s="207" t="s">
        <v>378</v>
      </c>
      <c r="C294" s="119" t="s">
        <v>250</v>
      </c>
      <c r="D294" s="208">
        <v>38916</v>
      </c>
      <c r="E294" s="209" t="s">
        <v>48</v>
      </c>
      <c r="F294" s="210" t="s">
        <v>37</v>
      </c>
      <c r="G294" s="211">
        <v>191.1</v>
      </c>
      <c r="H294" s="211">
        <v>77.3</v>
      </c>
      <c r="I294" s="210">
        <v>255</v>
      </c>
      <c r="J294" s="210">
        <v>310</v>
      </c>
      <c r="K294" s="210">
        <v>331</v>
      </c>
      <c r="L294" s="210">
        <v>326</v>
      </c>
      <c r="M294" s="210">
        <v>55</v>
      </c>
      <c r="N294" s="210">
        <v>76</v>
      </c>
      <c r="O294" s="210">
        <v>71</v>
      </c>
      <c r="P294" s="118">
        <f>tbl_data[[#This Row],[RunVJ_R]]+tbl_data[[#This Row],[RunVJ_L]]+tbl_data[[#This Row],[SVJ]]</f>
        <v>202</v>
      </c>
      <c r="Q294" s="335"/>
      <c r="R294" s="212">
        <v>1.095</v>
      </c>
      <c r="S294" s="212">
        <v>1.83</v>
      </c>
      <c r="T294" s="212">
        <v>3.0880000000000001</v>
      </c>
      <c r="U294" s="212">
        <v>1.0980000000000001</v>
      </c>
      <c r="V294" s="212">
        <v>1.8109999999999999</v>
      </c>
      <c r="W294" s="212">
        <v>3.08</v>
      </c>
      <c r="X294" s="212">
        <v>1.0960000000000001</v>
      </c>
      <c r="Y294" s="212">
        <v>1.8140000000000001</v>
      </c>
      <c r="Z294" s="212">
        <v>3.069</v>
      </c>
      <c r="AA294" s="212">
        <v>1.095</v>
      </c>
      <c r="AB294" s="212">
        <v>1.8109999999999999</v>
      </c>
      <c r="AC294" s="212">
        <v>3.069</v>
      </c>
      <c r="AD294" s="212">
        <v>8.5969999999999995</v>
      </c>
      <c r="AE294" s="212">
        <v>8.5169999999999995</v>
      </c>
      <c r="AF294" s="212">
        <v>8.4949999999999992</v>
      </c>
      <c r="AG294" s="212">
        <v>8.4949999999999992</v>
      </c>
      <c r="AH294" s="211">
        <v>19.04</v>
      </c>
      <c r="AI294" s="213">
        <v>440</v>
      </c>
    </row>
    <row r="295" spans="1:35" s="210" customFormat="1" ht="12.5" customHeight="1" x14ac:dyDescent="0.35">
      <c r="A295" s="207">
        <v>151</v>
      </c>
      <c r="B295" s="207" t="s">
        <v>295</v>
      </c>
      <c r="C295" s="119" t="s">
        <v>296</v>
      </c>
      <c r="D295" s="208">
        <v>38456</v>
      </c>
      <c r="E295" s="209" t="s">
        <v>59</v>
      </c>
      <c r="F295" s="210" t="s">
        <v>33</v>
      </c>
      <c r="G295" s="211">
        <v>189.3</v>
      </c>
      <c r="H295" s="211">
        <v>94.4</v>
      </c>
      <c r="I295" s="210">
        <v>246</v>
      </c>
      <c r="J295" s="210">
        <v>306</v>
      </c>
      <c r="K295" s="210">
        <v>317</v>
      </c>
      <c r="L295" s="210">
        <v>317</v>
      </c>
      <c r="M295" s="210">
        <v>60</v>
      </c>
      <c r="N295" s="210">
        <v>71</v>
      </c>
      <c r="O295" s="210">
        <v>71</v>
      </c>
      <c r="P295" s="118">
        <f>tbl_data[[#This Row],[RunVJ_R]]+tbl_data[[#This Row],[RunVJ_L]]+tbl_data[[#This Row],[SVJ]]</f>
        <v>202</v>
      </c>
      <c r="Q295" s="335"/>
      <c r="R295" s="212">
        <v>1.1359999999999999</v>
      </c>
      <c r="S295" s="212">
        <v>1.9019999999999999</v>
      </c>
      <c r="T295" s="212">
        <v>3.282</v>
      </c>
      <c r="U295" s="212">
        <v>1.1359999999999999</v>
      </c>
      <c r="V295" s="212">
        <v>1.887</v>
      </c>
      <c r="W295" s="212">
        <v>3.19</v>
      </c>
      <c r="X295" s="212">
        <v>1.1619999999999999</v>
      </c>
      <c r="Y295" s="212">
        <v>1.903</v>
      </c>
      <c r="Z295" s="212">
        <v>3.2069999999999999</v>
      </c>
      <c r="AA295" s="212">
        <v>1.1359999999999999</v>
      </c>
      <c r="AB295" s="212">
        <v>1.887</v>
      </c>
      <c r="AC295" s="212">
        <v>3.19</v>
      </c>
      <c r="AD295" s="212">
        <v>8.65</v>
      </c>
      <c r="AE295" s="212">
        <v>8.5630000000000006</v>
      </c>
      <c r="AF295" s="212">
        <v>8.4380000000000006</v>
      </c>
      <c r="AG295" s="212">
        <v>8.4380000000000006</v>
      </c>
      <c r="AH295" s="211">
        <v>20.04</v>
      </c>
      <c r="AI295" s="213">
        <v>600</v>
      </c>
    </row>
    <row r="296" spans="1:35" s="210" customFormat="1" ht="12.5" customHeight="1" x14ac:dyDescent="0.35">
      <c r="A296" s="207">
        <v>401</v>
      </c>
      <c r="B296" s="207" t="s">
        <v>544</v>
      </c>
      <c r="C296" s="119" t="s">
        <v>545</v>
      </c>
      <c r="D296" s="208">
        <v>39068</v>
      </c>
      <c r="E296" s="209" t="s">
        <v>50</v>
      </c>
      <c r="F296" s="210" t="s">
        <v>29</v>
      </c>
      <c r="G296" s="211">
        <v>181.5</v>
      </c>
      <c r="H296" s="211">
        <v>70.400000000000006</v>
      </c>
      <c r="I296" s="210">
        <v>243</v>
      </c>
      <c r="J296" s="210">
        <v>307</v>
      </c>
      <c r="K296" s="210">
        <v>311</v>
      </c>
      <c r="L296" s="210">
        <v>313</v>
      </c>
      <c r="M296" s="210">
        <v>64</v>
      </c>
      <c r="N296" s="210">
        <v>68</v>
      </c>
      <c r="O296" s="210">
        <v>70</v>
      </c>
      <c r="P296" s="118">
        <f>tbl_data[[#This Row],[RunVJ_R]]+tbl_data[[#This Row],[RunVJ_L]]+tbl_data[[#This Row],[SVJ]]</f>
        <v>202</v>
      </c>
      <c r="Q296" s="335"/>
      <c r="R296" s="212">
        <v>1.1639999999999999</v>
      </c>
      <c r="S296" s="212">
        <v>1.855</v>
      </c>
      <c r="T296" s="212">
        <v>3.05</v>
      </c>
      <c r="U296" s="212">
        <v>1.0940000000000001</v>
      </c>
      <c r="V296" s="212">
        <v>1.7829999999999999</v>
      </c>
      <c r="W296" s="212">
        <v>2.9849999999999999</v>
      </c>
      <c r="X296" s="212"/>
      <c r="Y296" s="212"/>
      <c r="Z296" s="212"/>
      <c r="AA296" s="212">
        <v>1.0940000000000001</v>
      </c>
      <c r="AB296" s="212">
        <v>1.7829999999999999</v>
      </c>
      <c r="AC296" s="212">
        <v>2.9849999999999999</v>
      </c>
      <c r="AD296" s="212">
        <v>8.2330000000000005</v>
      </c>
      <c r="AE296" s="212">
        <v>8.19</v>
      </c>
      <c r="AF296" s="212"/>
      <c r="AG296" s="212">
        <v>8.19</v>
      </c>
      <c r="AH296" s="211">
        <v>20.05</v>
      </c>
      <c r="AI296" s="213">
        <v>640</v>
      </c>
    </row>
    <row r="297" spans="1:35" s="210" customFormat="1" ht="12.5" customHeight="1" x14ac:dyDescent="0.35">
      <c r="A297" s="207">
        <v>205</v>
      </c>
      <c r="B297" s="207" t="s">
        <v>356</v>
      </c>
      <c r="C297" s="119" t="s">
        <v>357</v>
      </c>
      <c r="D297" s="208">
        <v>38631</v>
      </c>
      <c r="E297" s="209" t="s">
        <v>36</v>
      </c>
      <c r="F297" s="210" t="s">
        <v>35</v>
      </c>
      <c r="G297" s="211">
        <v>174.8</v>
      </c>
      <c r="H297" s="211">
        <v>74.099999999999994</v>
      </c>
      <c r="I297" s="210">
        <v>226</v>
      </c>
      <c r="J297" s="210">
        <v>286</v>
      </c>
      <c r="K297" s="210">
        <v>298</v>
      </c>
      <c r="L297" s="210">
        <v>296</v>
      </c>
      <c r="M297" s="210">
        <v>60</v>
      </c>
      <c r="N297" s="210">
        <v>72</v>
      </c>
      <c r="O297" s="210">
        <v>70</v>
      </c>
      <c r="P297" s="118">
        <f>tbl_data[[#This Row],[RunVJ_R]]+tbl_data[[#This Row],[RunVJ_L]]+tbl_data[[#This Row],[SVJ]]</f>
        <v>202</v>
      </c>
      <c r="Q297" s="335"/>
      <c r="R297" s="212">
        <v>1.248</v>
      </c>
      <c r="S297" s="212">
        <v>1.9890000000000001</v>
      </c>
      <c r="T297" s="212">
        <v>3.3050000000000002</v>
      </c>
      <c r="U297" s="212">
        <v>1.286</v>
      </c>
      <c r="V297" s="212">
        <v>2.0409999999999999</v>
      </c>
      <c r="W297" s="212">
        <v>3.3690000000000002</v>
      </c>
      <c r="X297" s="212"/>
      <c r="Y297" s="212"/>
      <c r="Z297" s="212"/>
      <c r="AA297" s="212">
        <v>1.248</v>
      </c>
      <c r="AB297" s="212">
        <v>1.9890000000000001</v>
      </c>
      <c r="AC297" s="212">
        <v>3.3050000000000002</v>
      </c>
      <c r="AD297" s="212">
        <v>8.9710000000000001</v>
      </c>
      <c r="AE297" s="212">
        <v>8.9</v>
      </c>
      <c r="AF297" s="212">
        <v>8.8290000000000006</v>
      </c>
      <c r="AG297" s="212">
        <v>8.8290000000000006</v>
      </c>
      <c r="AH297" s="211">
        <v>20.03</v>
      </c>
      <c r="AI297" s="213">
        <v>560</v>
      </c>
    </row>
    <row r="298" spans="1:35" s="210" customFormat="1" ht="12.5" customHeight="1" x14ac:dyDescent="0.35">
      <c r="A298" s="207">
        <v>367</v>
      </c>
      <c r="B298" s="207" t="s">
        <v>363</v>
      </c>
      <c r="C298" s="119" t="s">
        <v>523</v>
      </c>
      <c r="D298" s="208">
        <v>38797</v>
      </c>
      <c r="E298" s="209" t="s">
        <v>48</v>
      </c>
      <c r="F298" s="210" t="s">
        <v>35</v>
      </c>
      <c r="G298" s="211">
        <v>171.2</v>
      </c>
      <c r="H298" s="211">
        <v>67.2</v>
      </c>
      <c r="I298" s="210">
        <v>225</v>
      </c>
      <c r="J298" s="210">
        <v>284</v>
      </c>
      <c r="K298" s="210">
        <v>298</v>
      </c>
      <c r="L298" s="210">
        <v>295</v>
      </c>
      <c r="M298" s="210">
        <v>59</v>
      </c>
      <c r="N298" s="210">
        <v>73</v>
      </c>
      <c r="O298" s="210">
        <v>70</v>
      </c>
      <c r="P298" s="118">
        <f>tbl_data[[#This Row],[RunVJ_R]]+tbl_data[[#This Row],[RunVJ_L]]+tbl_data[[#This Row],[SVJ]]</f>
        <v>202</v>
      </c>
      <c r="Q298" s="335"/>
      <c r="R298" s="212">
        <v>1.196</v>
      </c>
      <c r="S298" s="212">
        <v>1.913</v>
      </c>
      <c r="T298" s="212">
        <v>3.1429999999999998</v>
      </c>
      <c r="U298" s="212">
        <v>1.216</v>
      </c>
      <c r="V298" s="212">
        <v>1.9410000000000001</v>
      </c>
      <c r="W298" s="212">
        <v>3.165</v>
      </c>
      <c r="X298" s="212">
        <v>1.1719999999999999</v>
      </c>
      <c r="Y298" s="212">
        <v>1.883</v>
      </c>
      <c r="Z298" s="212">
        <v>3.1059999999999999</v>
      </c>
      <c r="AA298" s="212">
        <v>1.1719999999999999</v>
      </c>
      <c r="AB298" s="212">
        <v>1.883</v>
      </c>
      <c r="AC298" s="212">
        <v>3.1059999999999999</v>
      </c>
      <c r="AD298" s="212">
        <v>8.4380000000000006</v>
      </c>
      <c r="AE298" s="212">
        <v>8.3539999999999992</v>
      </c>
      <c r="AF298" s="212">
        <v>8.3859999999999992</v>
      </c>
      <c r="AG298" s="212">
        <v>8.3539999999999992</v>
      </c>
      <c r="AH298" s="211">
        <v>20.03</v>
      </c>
      <c r="AI298" s="213">
        <v>560</v>
      </c>
    </row>
    <row r="299" spans="1:35" s="210" customFormat="1" ht="12.5" customHeight="1" x14ac:dyDescent="0.35">
      <c r="A299" s="316">
        <v>652</v>
      </c>
      <c r="B299" s="316" t="s">
        <v>544</v>
      </c>
      <c r="C299" s="317" t="s">
        <v>749</v>
      </c>
      <c r="D299" s="120">
        <v>38537</v>
      </c>
      <c r="E299" s="120" t="s">
        <v>76</v>
      </c>
      <c r="F299" s="316" t="s">
        <v>28</v>
      </c>
      <c r="G299" s="211">
        <v>188</v>
      </c>
      <c r="H299" s="318">
        <v>88.8</v>
      </c>
      <c r="I299" s="316">
        <v>249</v>
      </c>
      <c r="J299" s="316">
        <v>307</v>
      </c>
      <c r="K299" s="316">
        <v>324</v>
      </c>
      <c r="L299" s="321">
        <v>318</v>
      </c>
      <c r="M299" s="316">
        <v>58</v>
      </c>
      <c r="N299" s="210">
        <v>75</v>
      </c>
      <c r="O299" s="210">
        <v>69</v>
      </c>
      <c r="P299" s="118">
        <f>tbl_data[[#This Row],[RunVJ_R]]+tbl_data[[#This Row],[RunVJ_L]]+tbl_data[[#This Row],[SVJ]]</f>
        <v>202</v>
      </c>
      <c r="Q299" s="335"/>
      <c r="R299" s="319">
        <v>1.2270000000000001</v>
      </c>
      <c r="S299" s="319">
        <v>1.9790000000000001</v>
      </c>
      <c r="T299" s="319">
        <v>3.2669999999999999</v>
      </c>
      <c r="U299" s="319">
        <v>1.1990000000000001</v>
      </c>
      <c r="V299" s="319">
        <v>1.978</v>
      </c>
      <c r="W299" s="319">
        <v>3.2629999999999999</v>
      </c>
      <c r="X299" s="319">
        <v>1.2110000000000001</v>
      </c>
      <c r="Y299" s="319">
        <v>1.9570000000000001</v>
      </c>
      <c r="Z299" s="319">
        <v>3.2309999999999999</v>
      </c>
      <c r="AA299" s="319">
        <v>1.1990000000000001</v>
      </c>
      <c r="AB299" s="319">
        <v>1.9570000000000001</v>
      </c>
      <c r="AC299" s="319">
        <v>3.2309999999999999</v>
      </c>
      <c r="AD299" s="319">
        <v>8.8580000000000005</v>
      </c>
      <c r="AE299" s="319">
        <v>8.5609999999999999</v>
      </c>
      <c r="AF299" s="319"/>
      <c r="AG299" s="319">
        <v>8.5609999999999999</v>
      </c>
      <c r="AH299" s="318">
        <v>20.05</v>
      </c>
      <c r="AI299" s="213">
        <v>640</v>
      </c>
    </row>
    <row r="300" spans="1:35" s="210" customFormat="1" ht="12.5" customHeight="1" x14ac:dyDescent="0.35">
      <c r="A300" s="118">
        <v>502</v>
      </c>
      <c r="B300" s="118" t="s">
        <v>239</v>
      </c>
      <c r="C300" s="295" t="s">
        <v>621</v>
      </c>
      <c r="D300" s="195">
        <v>38736</v>
      </c>
      <c r="E300" s="118" t="s">
        <v>47</v>
      </c>
      <c r="F300" s="118" t="s">
        <v>28</v>
      </c>
      <c r="G300" s="220">
        <v>184.4</v>
      </c>
      <c r="H300" s="220">
        <v>73.5</v>
      </c>
      <c r="I300" s="118">
        <v>248</v>
      </c>
      <c r="J300" s="118">
        <v>307</v>
      </c>
      <c r="K300" s="118">
        <v>323</v>
      </c>
      <c r="L300" s="118">
        <v>316</v>
      </c>
      <c r="M300" s="118">
        <v>59</v>
      </c>
      <c r="N300" s="118">
        <v>75</v>
      </c>
      <c r="O300" s="118">
        <v>68</v>
      </c>
      <c r="P300" s="118">
        <f>tbl_data[[#This Row],[RunVJ_R]]+tbl_data[[#This Row],[RunVJ_L]]+tbl_data[[#This Row],[SVJ]]</f>
        <v>202</v>
      </c>
      <c r="Q300" s="335"/>
      <c r="R300" s="118">
        <v>1.117</v>
      </c>
      <c r="S300" s="118">
        <v>1.843</v>
      </c>
      <c r="T300" s="118">
        <v>3.0950000000000002</v>
      </c>
      <c r="U300" s="118">
        <v>1.2310000000000001</v>
      </c>
      <c r="V300" s="118">
        <v>1.96</v>
      </c>
      <c r="W300" s="118">
        <v>3.194</v>
      </c>
      <c r="X300" s="118"/>
      <c r="Y300" s="118"/>
      <c r="Z300" s="118"/>
      <c r="AA300" s="118">
        <v>1.117</v>
      </c>
      <c r="AB300" s="118">
        <v>1.843</v>
      </c>
      <c r="AC300" s="118">
        <v>3.0950000000000002</v>
      </c>
      <c r="AD300" s="118">
        <v>8.6530000000000005</v>
      </c>
      <c r="AE300" s="118">
        <v>8.4860000000000007</v>
      </c>
      <c r="AF300" s="118">
        <v>8.4760000000000009</v>
      </c>
      <c r="AG300" s="118">
        <v>8.4760000000000009</v>
      </c>
      <c r="AH300" s="220">
        <v>20.04</v>
      </c>
      <c r="AI300" s="294">
        <v>600</v>
      </c>
    </row>
    <row r="301" spans="1:35" s="210" customFormat="1" ht="12.5" customHeight="1" x14ac:dyDescent="0.35">
      <c r="A301" s="207">
        <v>109</v>
      </c>
      <c r="B301" s="207" t="s">
        <v>159</v>
      </c>
      <c r="C301" s="119" t="s">
        <v>256</v>
      </c>
      <c r="D301" s="208">
        <v>38622</v>
      </c>
      <c r="E301" s="209" t="s">
        <v>49</v>
      </c>
      <c r="F301" s="210" t="s">
        <v>40</v>
      </c>
      <c r="G301" s="211">
        <v>192.8</v>
      </c>
      <c r="H301" s="211">
        <v>78.900000000000006</v>
      </c>
      <c r="I301" s="210">
        <v>258</v>
      </c>
      <c r="J301" s="210">
        <v>321</v>
      </c>
      <c r="K301" s="210">
        <v>333</v>
      </c>
      <c r="L301" s="210">
        <v>322</v>
      </c>
      <c r="M301" s="210">
        <v>63</v>
      </c>
      <c r="N301" s="210">
        <v>75</v>
      </c>
      <c r="O301" s="210">
        <v>64</v>
      </c>
      <c r="P301" s="118">
        <f>tbl_data[[#This Row],[RunVJ_R]]+tbl_data[[#This Row],[RunVJ_L]]+tbl_data[[#This Row],[SVJ]]</f>
        <v>202</v>
      </c>
      <c r="Q301" s="335"/>
      <c r="R301" s="212">
        <v>1.149</v>
      </c>
      <c r="S301" s="212">
        <v>1.913</v>
      </c>
      <c r="T301" s="212">
        <v>3.19</v>
      </c>
      <c r="U301" s="212">
        <v>1.105</v>
      </c>
      <c r="V301" s="212">
        <v>1.841</v>
      </c>
      <c r="W301" s="212">
        <v>3.101</v>
      </c>
      <c r="X301" s="212">
        <v>1.075</v>
      </c>
      <c r="Y301" s="212">
        <v>1.784</v>
      </c>
      <c r="Z301" s="212">
        <v>3.044</v>
      </c>
      <c r="AA301" s="212">
        <v>1.075</v>
      </c>
      <c r="AB301" s="212">
        <v>1.784</v>
      </c>
      <c r="AC301" s="212">
        <v>3.044</v>
      </c>
      <c r="AD301" s="212">
        <v>8.81</v>
      </c>
      <c r="AE301" s="212">
        <v>8.5660000000000007</v>
      </c>
      <c r="AF301" s="212"/>
      <c r="AG301" s="212">
        <v>8.5660000000000007</v>
      </c>
      <c r="AH301" s="211">
        <v>18.03</v>
      </c>
      <c r="AI301" s="213">
        <v>280</v>
      </c>
    </row>
    <row r="302" spans="1:35" s="210" customFormat="1" ht="12.5" customHeight="1" x14ac:dyDescent="0.35">
      <c r="A302" s="118">
        <v>524</v>
      </c>
      <c r="B302" s="118" t="s">
        <v>653</v>
      </c>
      <c r="C302" s="295" t="s">
        <v>654</v>
      </c>
      <c r="D302" s="195">
        <v>38589</v>
      </c>
      <c r="E302" s="118" t="s">
        <v>47</v>
      </c>
      <c r="F302" s="118" t="s">
        <v>29</v>
      </c>
      <c r="G302" s="220">
        <v>186.9</v>
      </c>
      <c r="H302" s="220">
        <v>82.2</v>
      </c>
      <c r="I302" s="118">
        <v>246</v>
      </c>
      <c r="J302" s="118">
        <v>308</v>
      </c>
      <c r="K302" s="118">
        <v>323</v>
      </c>
      <c r="L302" s="118">
        <v>309</v>
      </c>
      <c r="M302" s="118">
        <v>62</v>
      </c>
      <c r="N302" s="118">
        <v>77</v>
      </c>
      <c r="O302" s="118">
        <v>63</v>
      </c>
      <c r="P302" s="118">
        <f>tbl_data[[#This Row],[RunVJ_R]]+tbl_data[[#This Row],[RunVJ_L]]+tbl_data[[#This Row],[SVJ]]</f>
        <v>202</v>
      </c>
      <c r="Q302" s="335"/>
      <c r="R302" s="118">
        <v>1.1259999999999999</v>
      </c>
      <c r="S302" s="118">
        <v>1.8360000000000001</v>
      </c>
      <c r="T302" s="118">
        <v>3.0550000000000002</v>
      </c>
      <c r="U302" s="118">
        <v>1.1459999999999999</v>
      </c>
      <c r="V302" s="118">
        <v>1.853</v>
      </c>
      <c r="W302" s="118">
        <v>3.0630000000000002</v>
      </c>
      <c r="X302" s="118">
        <v>1.0960000000000001</v>
      </c>
      <c r="Y302" s="118">
        <v>1.7969999999999999</v>
      </c>
      <c r="Z302" s="118">
        <v>3.004</v>
      </c>
      <c r="AA302" s="118">
        <v>1.0960000000000001</v>
      </c>
      <c r="AB302" s="118">
        <v>1.7969999999999999</v>
      </c>
      <c r="AC302" s="118">
        <v>3.004</v>
      </c>
      <c r="AD302" s="118">
        <v>8.6180000000000003</v>
      </c>
      <c r="AE302" s="118">
        <v>8.5079999999999991</v>
      </c>
      <c r="AF302" s="118">
        <v>8.6</v>
      </c>
      <c r="AG302" s="118">
        <v>8.5079999999999991</v>
      </c>
      <c r="AH302" s="220">
        <v>20.03</v>
      </c>
      <c r="AI302" s="294">
        <v>560</v>
      </c>
    </row>
    <row r="303" spans="1:35" s="210" customFormat="1" ht="12.5" customHeight="1" x14ac:dyDescent="0.35">
      <c r="A303" s="316">
        <v>648</v>
      </c>
      <c r="B303" s="316" t="s">
        <v>278</v>
      </c>
      <c r="C303" s="317" t="s">
        <v>743</v>
      </c>
      <c r="D303" s="120">
        <v>39331</v>
      </c>
      <c r="E303" s="120" t="s">
        <v>76</v>
      </c>
      <c r="F303" s="316" t="s">
        <v>34</v>
      </c>
      <c r="G303" s="211">
        <v>187.2</v>
      </c>
      <c r="H303" s="318">
        <v>81.7</v>
      </c>
      <c r="I303" s="316">
        <v>245</v>
      </c>
      <c r="J303" s="316">
        <v>310</v>
      </c>
      <c r="K303" s="316">
        <v>322</v>
      </c>
      <c r="L303" s="321">
        <v>305</v>
      </c>
      <c r="M303" s="316">
        <v>65</v>
      </c>
      <c r="N303" s="210">
        <v>77</v>
      </c>
      <c r="O303" s="210">
        <v>60</v>
      </c>
      <c r="P303" s="118">
        <f>tbl_data[[#This Row],[RunVJ_R]]+tbl_data[[#This Row],[RunVJ_L]]+tbl_data[[#This Row],[SVJ]]</f>
        <v>202</v>
      </c>
      <c r="Q303" s="335"/>
      <c r="R303" s="319">
        <v>1.2070000000000001</v>
      </c>
      <c r="S303" s="319">
        <v>1.9610000000000001</v>
      </c>
      <c r="T303" s="319">
        <v>3.2759999999999998</v>
      </c>
      <c r="U303" s="319">
        <v>1.214</v>
      </c>
      <c r="V303" s="319">
        <v>1.968</v>
      </c>
      <c r="W303" s="319">
        <v>3.2719999999999998</v>
      </c>
      <c r="X303" s="319">
        <v>1.181</v>
      </c>
      <c r="Y303" s="319">
        <v>1.9239999999999999</v>
      </c>
      <c r="Z303" s="319">
        <v>3.2250000000000001</v>
      </c>
      <c r="AA303" s="319">
        <v>1.181</v>
      </c>
      <c r="AB303" s="319">
        <v>1.9239999999999999</v>
      </c>
      <c r="AC303" s="319">
        <v>3.2250000000000001</v>
      </c>
      <c r="AD303" s="319">
        <v>9.3829999999999991</v>
      </c>
      <c r="AE303" s="319">
        <v>9.0289999999999999</v>
      </c>
      <c r="AF303" s="319">
        <v>8.8469999999999995</v>
      </c>
      <c r="AG303" s="319">
        <v>8.8469999999999995</v>
      </c>
      <c r="AH303" s="318">
        <v>18.03</v>
      </c>
      <c r="AI303" s="213">
        <v>280</v>
      </c>
    </row>
    <row r="304" spans="1:35" s="210" customFormat="1" ht="12.5" customHeight="1" x14ac:dyDescent="0.25">
      <c r="A304" s="118">
        <v>437</v>
      </c>
      <c r="B304" s="214" t="s">
        <v>198</v>
      </c>
      <c r="C304" s="119" t="s">
        <v>126</v>
      </c>
      <c r="D304" s="215">
        <v>38630</v>
      </c>
      <c r="E304" s="216" t="s">
        <v>50</v>
      </c>
      <c r="F304" s="118" t="s">
        <v>40</v>
      </c>
      <c r="G304" s="211">
        <v>202</v>
      </c>
      <c r="H304" s="211">
        <v>96.9</v>
      </c>
      <c r="I304" s="118">
        <v>265</v>
      </c>
      <c r="J304" s="118">
        <v>325</v>
      </c>
      <c r="K304" s="210">
        <v>334</v>
      </c>
      <c r="L304" s="118">
        <v>337</v>
      </c>
      <c r="M304" s="118">
        <v>60</v>
      </c>
      <c r="N304" s="210">
        <v>69</v>
      </c>
      <c r="O304" s="210">
        <v>72</v>
      </c>
      <c r="P304" s="118">
        <f>tbl_data[[#This Row],[RunVJ_R]]+tbl_data[[#This Row],[RunVJ_L]]+tbl_data[[#This Row],[SVJ]]</f>
        <v>201</v>
      </c>
      <c r="Q304" s="335"/>
      <c r="R304" s="217">
        <v>1.1100000000000001</v>
      </c>
      <c r="S304" s="217">
        <v>1.861</v>
      </c>
      <c r="T304" s="217">
        <v>3.137</v>
      </c>
      <c r="U304" s="217"/>
      <c r="V304" s="217"/>
      <c r="W304" s="217"/>
      <c r="X304" s="217"/>
      <c r="Y304" s="217"/>
      <c r="Z304" s="217"/>
      <c r="AA304" s="217">
        <v>1.1100000000000001</v>
      </c>
      <c r="AB304" s="217">
        <v>1.861</v>
      </c>
      <c r="AC304" s="217">
        <v>3.137</v>
      </c>
      <c r="AD304" s="217">
        <v>8.51</v>
      </c>
      <c r="AE304" s="217">
        <v>8.5039999999999996</v>
      </c>
      <c r="AF304" s="217"/>
      <c r="AG304" s="217">
        <v>8.5039999999999996</v>
      </c>
      <c r="AH304" s="220">
        <v>20.04</v>
      </c>
      <c r="AI304" s="213">
        <v>600</v>
      </c>
    </row>
    <row r="305" spans="1:35" s="210" customFormat="1" ht="12.5" customHeight="1" x14ac:dyDescent="0.35">
      <c r="A305" s="118">
        <v>504</v>
      </c>
      <c r="B305" s="118" t="s">
        <v>624</v>
      </c>
      <c r="C305" s="295" t="s">
        <v>625</v>
      </c>
      <c r="D305" s="195">
        <v>38835</v>
      </c>
      <c r="E305" s="118" t="s">
        <v>47</v>
      </c>
      <c r="F305" s="118" t="s">
        <v>29</v>
      </c>
      <c r="G305" s="220">
        <v>187.8</v>
      </c>
      <c r="H305" s="220">
        <v>82.5</v>
      </c>
      <c r="I305" s="118">
        <v>244</v>
      </c>
      <c r="J305" s="118">
        <v>298</v>
      </c>
      <c r="K305" s="118">
        <v>319</v>
      </c>
      <c r="L305" s="118">
        <v>316</v>
      </c>
      <c r="M305" s="118">
        <v>54</v>
      </c>
      <c r="N305" s="118">
        <v>75</v>
      </c>
      <c r="O305" s="118">
        <v>72</v>
      </c>
      <c r="P305" s="118">
        <f>tbl_data[[#This Row],[RunVJ_R]]+tbl_data[[#This Row],[RunVJ_L]]+tbl_data[[#This Row],[SVJ]]</f>
        <v>201</v>
      </c>
      <c r="Q305" s="335"/>
      <c r="R305" s="118">
        <v>1.119</v>
      </c>
      <c r="S305" s="118">
        <v>1.857</v>
      </c>
      <c r="T305" s="118">
        <v>3.1139999999999999</v>
      </c>
      <c r="U305" s="118">
        <v>1.0620000000000001</v>
      </c>
      <c r="V305" s="118">
        <v>1.8</v>
      </c>
      <c r="W305" s="118">
        <v>3.0779999999999998</v>
      </c>
      <c r="X305" s="118"/>
      <c r="Y305" s="118"/>
      <c r="Z305" s="118"/>
      <c r="AA305" s="118">
        <v>1.0620000000000001</v>
      </c>
      <c r="AB305" s="118">
        <v>1.8</v>
      </c>
      <c r="AC305" s="118">
        <v>3.0779999999999998</v>
      </c>
      <c r="AD305" s="118">
        <v>8.4689999999999994</v>
      </c>
      <c r="AE305" s="118">
        <v>8.1859999999999999</v>
      </c>
      <c r="AF305" s="118"/>
      <c r="AG305" s="118">
        <v>8.1859999999999999</v>
      </c>
      <c r="AH305" s="220">
        <v>20.059999999999999</v>
      </c>
      <c r="AI305" s="294">
        <v>680</v>
      </c>
    </row>
    <row r="306" spans="1:35" s="210" customFormat="1" ht="12.5" customHeight="1" x14ac:dyDescent="0.35">
      <c r="A306" s="207">
        <v>76</v>
      </c>
      <c r="B306" s="207" t="s">
        <v>225</v>
      </c>
      <c r="C306" s="119" t="s">
        <v>123</v>
      </c>
      <c r="D306" s="208">
        <v>38351</v>
      </c>
      <c r="E306" s="209" t="s">
        <v>41</v>
      </c>
      <c r="F306" s="210" t="s">
        <v>28</v>
      </c>
      <c r="G306" s="211">
        <v>190.2</v>
      </c>
      <c r="H306" s="211">
        <v>81.5</v>
      </c>
      <c r="I306" s="210">
        <v>246</v>
      </c>
      <c r="J306" s="210">
        <v>307</v>
      </c>
      <c r="K306" s="210">
        <v>316</v>
      </c>
      <c r="L306" s="210">
        <v>316</v>
      </c>
      <c r="M306" s="210">
        <v>61</v>
      </c>
      <c r="N306" s="210">
        <v>70</v>
      </c>
      <c r="O306" s="210">
        <v>70</v>
      </c>
      <c r="P306" s="118">
        <f>tbl_data[[#This Row],[RunVJ_R]]+tbl_data[[#This Row],[RunVJ_L]]+tbl_data[[#This Row],[SVJ]]</f>
        <v>201</v>
      </c>
      <c r="Q306" s="335"/>
      <c r="R306" s="212">
        <v>1.093</v>
      </c>
      <c r="S306" s="212">
        <v>1.8169999999999999</v>
      </c>
      <c r="T306" s="212">
        <v>3.0750000000000002</v>
      </c>
      <c r="U306" s="212">
        <v>1.113</v>
      </c>
      <c r="V306" s="212">
        <v>1.819</v>
      </c>
      <c r="W306" s="212">
        <v>3.0920000000000001</v>
      </c>
      <c r="X306" s="212">
        <v>1.1060000000000001</v>
      </c>
      <c r="Y306" s="212">
        <v>1.8460000000000001</v>
      </c>
      <c r="Z306" s="212">
        <v>3.093</v>
      </c>
      <c r="AA306" s="212">
        <v>1.093</v>
      </c>
      <c r="AB306" s="212">
        <v>1.8169999999999999</v>
      </c>
      <c r="AC306" s="212">
        <v>3.0750000000000002</v>
      </c>
      <c r="AD306" s="212">
        <v>8.8109999999999999</v>
      </c>
      <c r="AE306" s="212">
        <v>8.6929999999999996</v>
      </c>
      <c r="AF306" s="212">
        <v>8.6980000000000004</v>
      </c>
      <c r="AG306" s="212">
        <v>8.6929999999999996</v>
      </c>
      <c r="AH306" s="211">
        <v>20.03</v>
      </c>
      <c r="AI306" s="213">
        <v>560</v>
      </c>
    </row>
    <row r="307" spans="1:35" s="210" customFormat="1" ht="12.5" customHeight="1" x14ac:dyDescent="0.35">
      <c r="A307" s="207">
        <v>302</v>
      </c>
      <c r="B307" s="207" t="s">
        <v>190</v>
      </c>
      <c r="C307" s="119" t="s">
        <v>212</v>
      </c>
      <c r="D307" s="208">
        <v>39049</v>
      </c>
      <c r="E307" s="209" t="s">
        <v>38</v>
      </c>
      <c r="F307" s="210" t="s">
        <v>29</v>
      </c>
      <c r="G307" s="211">
        <v>189.7</v>
      </c>
      <c r="H307" s="211">
        <v>83.9</v>
      </c>
      <c r="I307" s="210">
        <v>249</v>
      </c>
      <c r="J307" s="210">
        <v>312</v>
      </c>
      <c r="K307" s="210">
        <v>319</v>
      </c>
      <c r="L307" s="210">
        <v>317</v>
      </c>
      <c r="M307" s="210">
        <v>63</v>
      </c>
      <c r="N307" s="210">
        <v>70</v>
      </c>
      <c r="O307" s="210">
        <v>68</v>
      </c>
      <c r="P307" s="118">
        <f>tbl_data[[#This Row],[RunVJ_R]]+tbl_data[[#This Row],[RunVJ_L]]+tbl_data[[#This Row],[SVJ]]</f>
        <v>201</v>
      </c>
      <c r="Q307" s="335"/>
      <c r="R307" s="212">
        <v>1.1299999999999999</v>
      </c>
      <c r="S307" s="212">
        <v>1.857</v>
      </c>
      <c r="T307" s="212">
        <v>3.0990000000000002</v>
      </c>
      <c r="U307" s="212">
        <v>1.117</v>
      </c>
      <c r="V307" s="212">
        <v>1.821</v>
      </c>
      <c r="W307" s="212">
        <v>3.0470000000000002</v>
      </c>
      <c r="X307" s="212">
        <v>1.0660000000000001</v>
      </c>
      <c r="Y307" s="212">
        <v>1.7929999999999999</v>
      </c>
      <c r="Z307" s="212">
        <v>3.032</v>
      </c>
      <c r="AA307" s="212">
        <v>1.0660000000000001</v>
      </c>
      <c r="AB307" s="212">
        <v>1.7929999999999999</v>
      </c>
      <c r="AC307" s="212">
        <v>3.032</v>
      </c>
      <c r="AD307" s="212">
        <v>8.9499999999999993</v>
      </c>
      <c r="AE307" s="212">
        <v>8.7639999999999993</v>
      </c>
      <c r="AF307" s="212">
        <v>8.9309999999999992</v>
      </c>
      <c r="AG307" s="212">
        <v>8.7639999999999993</v>
      </c>
      <c r="AH307" s="211">
        <v>20.02</v>
      </c>
      <c r="AI307" s="213">
        <v>520</v>
      </c>
    </row>
    <row r="308" spans="1:35" s="210" customFormat="1" ht="12.5" customHeight="1" x14ac:dyDescent="0.35">
      <c r="A308" s="207">
        <v>134</v>
      </c>
      <c r="B308" s="207" t="s">
        <v>292</v>
      </c>
      <c r="C308" s="119" t="s">
        <v>293</v>
      </c>
      <c r="D308" s="208">
        <v>38489</v>
      </c>
      <c r="E308" s="209" t="s">
        <v>49</v>
      </c>
      <c r="F308" s="210" t="s">
        <v>40</v>
      </c>
      <c r="G308" s="211">
        <v>202.8</v>
      </c>
      <c r="H308" s="211">
        <v>102.7</v>
      </c>
      <c r="I308" s="210">
        <v>262</v>
      </c>
      <c r="J308" s="210">
        <v>320</v>
      </c>
      <c r="K308" s="210">
        <v>338</v>
      </c>
      <c r="L308" s="210">
        <v>329</v>
      </c>
      <c r="M308" s="210">
        <v>58</v>
      </c>
      <c r="N308" s="210">
        <v>76</v>
      </c>
      <c r="O308" s="210">
        <v>67</v>
      </c>
      <c r="P308" s="118">
        <f>tbl_data[[#This Row],[RunVJ_R]]+tbl_data[[#This Row],[RunVJ_L]]+tbl_data[[#This Row],[SVJ]]</f>
        <v>201</v>
      </c>
      <c r="Q308" s="335"/>
      <c r="R308" s="212">
        <v>1.19</v>
      </c>
      <c r="S308" s="212">
        <v>1.9259999999999999</v>
      </c>
      <c r="T308" s="212">
        <v>3.1829999999999998</v>
      </c>
      <c r="U308" s="212">
        <v>1.123</v>
      </c>
      <c r="V308" s="212">
        <v>1.869</v>
      </c>
      <c r="W308" s="212">
        <v>3.125</v>
      </c>
      <c r="X308" s="212">
        <v>1.1140000000000001</v>
      </c>
      <c r="Y308" s="212">
        <v>1.91</v>
      </c>
      <c r="Z308" s="212">
        <v>3.1139999999999999</v>
      </c>
      <c r="AA308" s="212">
        <v>1.1140000000000001</v>
      </c>
      <c r="AB308" s="212">
        <v>1.869</v>
      </c>
      <c r="AC308" s="212">
        <v>3.1139999999999999</v>
      </c>
      <c r="AD308" s="212">
        <v>8.57</v>
      </c>
      <c r="AE308" s="212">
        <v>8.3409999999999993</v>
      </c>
      <c r="AF308" s="212">
        <v>8.6880000000000006</v>
      </c>
      <c r="AG308" s="212">
        <v>8.3409999999999993</v>
      </c>
      <c r="AH308" s="211">
        <v>19.02</v>
      </c>
      <c r="AI308" s="213">
        <v>360</v>
      </c>
    </row>
    <row r="309" spans="1:35" s="210" customFormat="1" ht="12.5" customHeight="1" x14ac:dyDescent="0.35">
      <c r="A309" s="207">
        <v>309</v>
      </c>
      <c r="B309" s="207" t="s">
        <v>386</v>
      </c>
      <c r="C309" s="119" t="s">
        <v>467</v>
      </c>
      <c r="D309" s="208">
        <v>38779</v>
      </c>
      <c r="E309" s="209" t="s">
        <v>38</v>
      </c>
      <c r="F309" s="210" t="s">
        <v>35</v>
      </c>
      <c r="G309" s="211">
        <v>179.3</v>
      </c>
      <c r="H309" s="211">
        <v>63.4</v>
      </c>
      <c r="I309" s="210">
        <v>238</v>
      </c>
      <c r="J309" s="210">
        <v>303</v>
      </c>
      <c r="K309" s="210">
        <v>307</v>
      </c>
      <c r="L309" s="210">
        <v>305</v>
      </c>
      <c r="M309" s="210">
        <v>65</v>
      </c>
      <c r="N309" s="210">
        <v>69</v>
      </c>
      <c r="O309" s="210">
        <v>67</v>
      </c>
      <c r="P309" s="118">
        <f>tbl_data[[#This Row],[RunVJ_R]]+tbl_data[[#This Row],[RunVJ_L]]+tbl_data[[#This Row],[SVJ]]</f>
        <v>201</v>
      </c>
      <c r="Q309" s="335"/>
      <c r="R309" s="212">
        <v>1.099</v>
      </c>
      <c r="S309" s="212">
        <v>1.784</v>
      </c>
      <c r="T309" s="212">
        <v>2.964</v>
      </c>
      <c r="U309" s="212">
        <v>1.1060000000000001</v>
      </c>
      <c r="V309" s="212">
        <v>1.7909999999999999</v>
      </c>
      <c r="W309" s="212">
        <v>2.984</v>
      </c>
      <c r="X309" s="212">
        <v>1.1220000000000001</v>
      </c>
      <c r="Y309" s="212">
        <v>1.8080000000000001</v>
      </c>
      <c r="Z309" s="212">
        <v>2.9740000000000002</v>
      </c>
      <c r="AA309" s="212">
        <v>1.099</v>
      </c>
      <c r="AB309" s="212">
        <v>1.784</v>
      </c>
      <c r="AC309" s="212">
        <v>2.964</v>
      </c>
      <c r="AD309" s="212">
        <v>8.2650000000000006</v>
      </c>
      <c r="AE309" s="212">
        <v>8.2810000000000006</v>
      </c>
      <c r="AF309" s="212">
        <v>8.3450000000000006</v>
      </c>
      <c r="AG309" s="212">
        <v>8.2650000000000006</v>
      </c>
      <c r="AH309" s="211">
        <v>20.010000000000002</v>
      </c>
      <c r="AI309" s="213">
        <v>480</v>
      </c>
    </row>
    <row r="310" spans="1:35" s="210" customFormat="1" ht="12.5" customHeight="1" x14ac:dyDescent="0.35">
      <c r="A310" s="207">
        <v>423</v>
      </c>
      <c r="B310" s="207" t="s">
        <v>396</v>
      </c>
      <c r="C310" s="119" t="s">
        <v>572</v>
      </c>
      <c r="D310" s="208">
        <v>38427</v>
      </c>
      <c r="E310" s="209" t="s">
        <v>50</v>
      </c>
      <c r="F310" s="210" t="s">
        <v>37</v>
      </c>
      <c r="G310" s="211">
        <v>191.2</v>
      </c>
      <c r="H310" s="211">
        <v>91.2</v>
      </c>
      <c r="I310" s="210">
        <v>250</v>
      </c>
      <c r="J310" s="210">
        <v>309</v>
      </c>
      <c r="K310" s="210">
        <v>326</v>
      </c>
      <c r="L310" s="210">
        <v>316</v>
      </c>
      <c r="M310" s="210">
        <v>59</v>
      </c>
      <c r="N310" s="210">
        <v>76</v>
      </c>
      <c r="O310" s="210">
        <v>66</v>
      </c>
      <c r="P310" s="118">
        <f>tbl_data[[#This Row],[RunVJ_R]]+tbl_data[[#This Row],[RunVJ_L]]+tbl_data[[#This Row],[SVJ]]</f>
        <v>201</v>
      </c>
      <c r="Q310" s="335"/>
      <c r="R310" s="212">
        <v>1.1879999999999999</v>
      </c>
      <c r="S310" s="212">
        <v>1.915</v>
      </c>
      <c r="T310" s="212">
        <v>3.1720000000000002</v>
      </c>
      <c r="U310" s="212">
        <v>1.165</v>
      </c>
      <c r="V310" s="212">
        <v>1.8779999999999999</v>
      </c>
      <c r="W310" s="212">
        <v>3.081</v>
      </c>
      <c r="X310" s="212">
        <v>1.1559999999999999</v>
      </c>
      <c r="Y310" s="212">
        <v>1.86</v>
      </c>
      <c r="Z310" s="212">
        <v>3.089</v>
      </c>
      <c r="AA310" s="212">
        <v>1.1559999999999999</v>
      </c>
      <c r="AB310" s="212">
        <v>1.86</v>
      </c>
      <c r="AC310" s="212">
        <v>3.081</v>
      </c>
      <c r="AD310" s="212">
        <v>8.5559999999999992</v>
      </c>
      <c r="AE310" s="212">
        <v>8.3970000000000002</v>
      </c>
      <c r="AF310" s="212">
        <v>8.7319999999999993</v>
      </c>
      <c r="AG310" s="212">
        <v>8.3970000000000002</v>
      </c>
      <c r="AH310" s="211">
        <v>20.059999999999999</v>
      </c>
      <c r="AI310" s="213">
        <v>680</v>
      </c>
    </row>
    <row r="311" spans="1:35" s="210" customFormat="1" ht="12.5" customHeight="1" x14ac:dyDescent="0.35">
      <c r="A311" s="207">
        <v>458</v>
      </c>
      <c r="B311" s="207" t="s">
        <v>387</v>
      </c>
      <c r="C311" s="119" t="s">
        <v>595</v>
      </c>
      <c r="D311" s="208">
        <v>38733</v>
      </c>
      <c r="E311" s="209" t="s">
        <v>51</v>
      </c>
      <c r="F311" s="210" t="s">
        <v>35</v>
      </c>
      <c r="G311" s="211">
        <v>174.2</v>
      </c>
      <c r="H311" s="211">
        <v>60</v>
      </c>
      <c r="I311" s="210">
        <v>229</v>
      </c>
      <c r="J311" s="210">
        <v>290</v>
      </c>
      <c r="K311" s="210">
        <v>303</v>
      </c>
      <c r="L311" s="210">
        <v>295</v>
      </c>
      <c r="M311" s="210">
        <v>61</v>
      </c>
      <c r="N311" s="210">
        <v>74</v>
      </c>
      <c r="O311" s="210">
        <v>66</v>
      </c>
      <c r="P311" s="118">
        <f>tbl_data[[#This Row],[RunVJ_R]]+tbl_data[[#This Row],[RunVJ_L]]+tbl_data[[#This Row],[SVJ]]</f>
        <v>201</v>
      </c>
      <c r="Q311" s="335"/>
      <c r="R311" s="212">
        <v>1.2749999999999999</v>
      </c>
      <c r="S311" s="212">
        <v>2.0070000000000001</v>
      </c>
      <c r="T311" s="212">
        <v>3.3069999999999999</v>
      </c>
      <c r="U311" s="212">
        <v>1.288</v>
      </c>
      <c r="V311" s="212">
        <v>2.0150000000000001</v>
      </c>
      <c r="W311" s="212">
        <v>3.3130000000000002</v>
      </c>
      <c r="X311" s="212">
        <v>1.3009999999999999</v>
      </c>
      <c r="Y311" s="212">
        <v>2.044</v>
      </c>
      <c r="Z311" s="212">
        <v>3.3940000000000001</v>
      </c>
      <c r="AA311" s="212">
        <v>1.2749999999999999</v>
      </c>
      <c r="AB311" s="212">
        <v>2.0070000000000001</v>
      </c>
      <c r="AC311" s="212">
        <v>3.3069999999999999</v>
      </c>
      <c r="AD311" s="212">
        <v>8.5540000000000003</v>
      </c>
      <c r="AE311" s="212"/>
      <c r="AF311" s="212"/>
      <c r="AG311" s="212">
        <v>8.5540000000000003</v>
      </c>
      <c r="AH311" s="211">
        <v>20.02</v>
      </c>
      <c r="AI311" s="213">
        <v>520</v>
      </c>
    </row>
    <row r="312" spans="1:35" s="210" customFormat="1" ht="12.5" customHeight="1" x14ac:dyDescent="0.35">
      <c r="A312" s="118">
        <v>567</v>
      </c>
      <c r="B312" s="118" t="s">
        <v>207</v>
      </c>
      <c r="C312" s="119" t="s">
        <v>684</v>
      </c>
      <c r="D312" s="120">
        <v>38366</v>
      </c>
      <c r="E312" s="120" t="s">
        <v>39</v>
      </c>
      <c r="F312" s="118" t="s">
        <v>28</v>
      </c>
      <c r="G312" s="211">
        <v>190.5</v>
      </c>
      <c r="H312" s="220">
        <v>75.7</v>
      </c>
      <c r="I312" s="118">
        <v>252</v>
      </c>
      <c r="J312" s="118">
        <v>314</v>
      </c>
      <c r="K312" s="210">
        <v>326</v>
      </c>
      <c r="L312" s="118">
        <v>317</v>
      </c>
      <c r="M312" s="118">
        <v>62</v>
      </c>
      <c r="N312" s="210">
        <v>74</v>
      </c>
      <c r="O312" s="210">
        <v>65</v>
      </c>
      <c r="P312" s="118">
        <f>tbl_data[[#This Row],[RunVJ_R]]+tbl_data[[#This Row],[RunVJ_L]]+tbl_data[[#This Row],[SVJ]]</f>
        <v>201</v>
      </c>
      <c r="Q312" s="335"/>
      <c r="R312" s="217">
        <v>1.1419999999999999</v>
      </c>
      <c r="S312" s="217">
        <v>1.869</v>
      </c>
      <c r="T312" s="217">
        <v>3.101</v>
      </c>
      <c r="U312" s="217">
        <v>1.1240000000000001</v>
      </c>
      <c r="V312" s="217">
        <v>1.853</v>
      </c>
      <c r="W312" s="217">
        <v>3.1040000000000001</v>
      </c>
      <c r="X312" s="217">
        <v>1.147</v>
      </c>
      <c r="Y312" s="217">
        <v>1.887</v>
      </c>
      <c r="Z312" s="217">
        <v>3.1419999999999999</v>
      </c>
      <c r="AA312" s="217">
        <v>1.1240000000000001</v>
      </c>
      <c r="AB312" s="217">
        <v>1.853</v>
      </c>
      <c r="AC312" s="217">
        <v>3.101</v>
      </c>
      <c r="AD312" s="217">
        <v>8.6370000000000005</v>
      </c>
      <c r="AE312" s="217">
        <v>8.4819999999999993</v>
      </c>
      <c r="AF312" s="217">
        <v>8.4550000000000001</v>
      </c>
      <c r="AG312" s="217">
        <v>8.4550000000000001</v>
      </c>
      <c r="AH312" s="220">
        <v>20.03</v>
      </c>
      <c r="AI312" s="213">
        <v>560</v>
      </c>
    </row>
    <row r="313" spans="1:35" s="210" customFormat="1" ht="12.5" customHeight="1" x14ac:dyDescent="0.35">
      <c r="A313" s="207">
        <v>123</v>
      </c>
      <c r="B313" s="207" t="s">
        <v>239</v>
      </c>
      <c r="C313" s="119" t="s">
        <v>276</v>
      </c>
      <c r="D313" s="208">
        <v>38856</v>
      </c>
      <c r="E313" s="209" t="s">
        <v>49</v>
      </c>
      <c r="F313" s="210" t="s">
        <v>35</v>
      </c>
      <c r="G313" s="211">
        <v>175.9</v>
      </c>
      <c r="H313" s="211">
        <v>75.599999999999994</v>
      </c>
      <c r="I313" s="210">
        <v>230</v>
      </c>
      <c r="J313" s="210">
        <v>290</v>
      </c>
      <c r="K313" s="210">
        <v>306</v>
      </c>
      <c r="L313" s="210">
        <v>295</v>
      </c>
      <c r="M313" s="210">
        <v>60</v>
      </c>
      <c r="N313" s="210">
        <v>76</v>
      </c>
      <c r="O313" s="210">
        <v>65</v>
      </c>
      <c r="P313" s="118">
        <f>tbl_data[[#This Row],[RunVJ_R]]+tbl_data[[#This Row],[RunVJ_L]]+tbl_data[[#This Row],[SVJ]]</f>
        <v>201</v>
      </c>
      <c r="Q313" s="335"/>
      <c r="R313" s="212">
        <v>1.1220000000000001</v>
      </c>
      <c r="S313" s="212">
        <v>1.8640000000000001</v>
      </c>
      <c r="T313" s="212">
        <v>3.09</v>
      </c>
      <c r="U313" s="212">
        <v>1.157</v>
      </c>
      <c r="V313" s="212">
        <v>1.869</v>
      </c>
      <c r="W313" s="212">
        <v>3.0670000000000002</v>
      </c>
      <c r="X313" s="212"/>
      <c r="Y313" s="212"/>
      <c r="Z313" s="212"/>
      <c r="AA313" s="212">
        <v>1.1220000000000001</v>
      </c>
      <c r="AB313" s="212">
        <v>1.8640000000000001</v>
      </c>
      <c r="AC313" s="212">
        <v>3.0670000000000002</v>
      </c>
      <c r="AD313" s="212">
        <v>8.2430000000000003</v>
      </c>
      <c r="AE313" s="212">
        <v>8.0340000000000007</v>
      </c>
      <c r="AF313" s="212">
        <v>8.1660000000000004</v>
      </c>
      <c r="AG313" s="212">
        <v>8.0340000000000007</v>
      </c>
      <c r="AH313" s="211">
        <v>18.03</v>
      </c>
      <c r="AI313" s="213">
        <v>280</v>
      </c>
    </row>
    <row r="314" spans="1:35" s="210" customFormat="1" ht="12.5" customHeight="1" x14ac:dyDescent="0.35">
      <c r="A314" s="298">
        <v>480</v>
      </c>
      <c r="B314" s="298" t="s">
        <v>202</v>
      </c>
      <c r="C314" s="299" t="s">
        <v>432</v>
      </c>
      <c r="D314" s="322">
        <v>38370</v>
      </c>
      <c r="E314" s="298" t="s">
        <v>51</v>
      </c>
      <c r="F314" s="298" t="s">
        <v>37</v>
      </c>
      <c r="G314" s="297">
        <v>193.3</v>
      </c>
      <c r="H314" s="297">
        <v>93.8</v>
      </c>
      <c r="I314" s="298">
        <v>257</v>
      </c>
      <c r="J314" s="298">
        <v>320</v>
      </c>
      <c r="K314" s="298">
        <v>331</v>
      </c>
      <c r="L314" s="298">
        <v>321</v>
      </c>
      <c r="M314" s="298">
        <v>63</v>
      </c>
      <c r="N314" s="298">
        <v>74</v>
      </c>
      <c r="O314" s="298">
        <v>64</v>
      </c>
      <c r="P314" s="118">
        <f>tbl_data[[#This Row],[RunVJ_R]]+tbl_data[[#This Row],[RunVJ_L]]+tbl_data[[#This Row],[SVJ]]</f>
        <v>201</v>
      </c>
      <c r="Q314" s="335"/>
      <c r="R314" s="298">
        <v>1.105</v>
      </c>
      <c r="S314" s="298">
        <v>1.8340000000000001</v>
      </c>
      <c r="T314" s="298">
        <v>3.0950000000000002</v>
      </c>
      <c r="U314" s="298">
        <v>1.147</v>
      </c>
      <c r="V314" s="298">
        <v>1.889</v>
      </c>
      <c r="W314" s="298">
        <v>3.1469999999999998</v>
      </c>
      <c r="X314" s="298">
        <v>1.137</v>
      </c>
      <c r="Y314" s="298">
        <v>1.8680000000000001</v>
      </c>
      <c r="Z314" s="298">
        <v>3.1429999999999998</v>
      </c>
      <c r="AA314" s="298">
        <v>1.105</v>
      </c>
      <c r="AB314" s="298">
        <v>1.8340000000000001</v>
      </c>
      <c r="AC314" s="298">
        <v>3.0950000000000002</v>
      </c>
      <c r="AD314" s="298">
        <v>9.0419999999999998</v>
      </c>
      <c r="AE314" s="298">
        <v>8.7910000000000004</v>
      </c>
      <c r="AF314" s="298"/>
      <c r="AG314" s="298">
        <v>8.7910000000000004</v>
      </c>
      <c r="AH314" s="297">
        <v>20.05</v>
      </c>
      <c r="AI314" s="296">
        <v>640</v>
      </c>
    </row>
    <row r="315" spans="1:35" s="210" customFormat="1" ht="12.5" customHeight="1" x14ac:dyDescent="0.35">
      <c r="A315" s="207">
        <v>29</v>
      </c>
      <c r="B315" s="207" t="s">
        <v>171</v>
      </c>
      <c r="C315" s="119" t="s">
        <v>172</v>
      </c>
      <c r="D315" s="208">
        <v>38777</v>
      </c>
      <c r="E315" s="209" t="s">
        <v>52</v>
      </c>
      <c r="F315" s="210" t="s">
        <v>28</v>
      </c>
      <c r="G315" s="211">
        <v>181.5</v>
      </c>
      <c r="H315" s="211">
        <v>76.900000000000006</v>
      </c>
      <c r="I315" s="210">
        <v>240</v>
      </c>
      <c r="J315" s="210">
        <v>303</v>
      </c>
      <c r="K315" s="210">
        <v>314</v>
      </c>
      <c r="L315" s="210">
        <v>304</v>
      </c>
      <c r="M315" s="210">
        <v>63</v>
      </c>
      <c r="N315" s="210">
        <v>74</v>
      </c>
      <c r="O315" s="210">
        <v>64</v>
      </c>
      <c r="P315" s="118">
        <f>tbl_data[[#This Row],[RunVJ_R]]+tbl_data[[#This Row],[RunVJ_L]]+tbl_data[[#This Row],[SVJ]]</f>
        <v>201</v>
      </c>
      <c r="Q315" s="335"/>
      <c r="R315" s="212">
        <v>1.1180000000000001</v>
      </c>
      <c r="S315" s="212">
        <v>1.7829999999999999</v>
      </c>
      <c r="T315" s="212">
        <v>3.0110000000000001</v>
      </c>
      <c r="U315" s="212">
        <v>1.1339999999999999</v>
      </c>
      <c r="V315" s="212">
        <v>1.8520000000000001</v>
      </c>
      <c r="W315" s="212">
        <v>3.0529999999999999</v>
      </c>
      <c r="X315" s="212">
        <v>1.1100000000000001</v>
      </c>
      <c r="Y315" s="212">
        <v>1.8340000000000001</v>
      </c>
      <c r="Z315" s="212">
        <v>3.0419999999999998</v>
      </c>
      <c r="AA315" s="212">
        <v>1.1100000000000001</v>
      </c>
      <c r="AB315" s="212">
        <v>1.7829999999999999</v>
      </c>
      <c r="AC315" s="212">
        <v>3.0110000000000001</v>
      </c>
      <c r="AD315" s="212">
        <v>8.5090000000000003</v>
      </c>
      <c r="AE315" s="212">
        <v>8.3170000000000002</v>
      </c>
      <c r="AF315" s="212">
        <v>8.3559999999999999</v>
      </c>
      <c r="AG315" s="212">
        <v>8.3170000000000002</v>
      </c>
      <c r="AH315" s="211">
        <v>20.03</v>
      </c>
      <c r="AI315" s="213">
        <v>560</v>
      </c>
    </row>
    <row r="316" spans="1:35" s="210" customFormat="1" ht="12.5" customHeight="1" x14ac:dyDescent="0.35">
      <c r="A316" s="316">
        <v>654</v>
      </c>
      <c r="B316" s="316" t="s">
        <v>751</v>
      </c>
      <c r="C316" s="317" t="s">
        <v>752</v>
      </c>
      <c r="D316" s="120">
        <v>39289</v>
      </c>
      <c r="E316" s="120" t="s">
        <v>76</v>
      </c>
      <c r="F316" s="316" t="s">
        <v>28</v>
      </c>
      <c r="G316" s="211">
        <v>183.4</v>
      </c>
      <c r="H316" s="318">
        <v>68.5</v>
      </c>
      <c r="I316" s="316">
        <v>239</v>
      </c>
      <c r="J316" s="316">
        <v>304</v>
      </c>
      <c r="K316" s="316">
        <v>313</v>
      </c>
      <c r="L316" s="321">
        <v>301</v>
      </c>
      <c r="M316" s="316">
        <v>65</v>
      </c>
      <c r="N316" s="210">
        <v>74</v>
      </c>
      <c r="O316" s="210">
        <v>62</v>
      </c>
      <c r="P316" s="118">
        <f>tbl_data[[#This Row],[RunVJ_R]]+tbl_data[[#This Row],[RunVJ_L]]+tbl_data[[#This Row],[SVJ]]</f>
        <v>201</v>
      </c>
      <c r="Q316" s="335"/>
      <c r="R316" s="319">
        <v>1.161</v>
      </c>
      <c r="S316" s="319">
        <v>1.901</v>
      </c>
      <c r="T316" s="319">
        <v>3.2320000000000002</v>
      </c>
      <c r="U316" s="319">
        <v>1.137</v>
      </c>
      <c r="V316" s="319">
        <v>1.8740000000000001</v>
      </c>
      <c r="W316" s="319">
        <v>3.1909999999999998</v>
      </c>
      <c r="X316" s="319">
        <v>1.131</v>
      </c>
      <c r="Y316" s="319">
        <v>1.879</v>
      </c>
      <c r="Z316" s="319">
        <v>3.1930000000000001</v>
      </c>
      <c r="AA316" s="319">
        <v>1.131</v>
      </c>
      <c r="AB316" s="319">
        <v>1.8740000000000001</v>
      </c>
      <c r="AC316" s="319">
        <v>3.1909999999999998</v>
      </c>
      <c r="AD316" s="319">
        <v>9.0830000000000002</v>
      </c>
      <c r="AE316" s="319">
        <v>8.9670000000000005</v>
      </c>
      <c r="AF316" s="319">
        <v>8.8970000000000002</v>
      </c>
      <c r="AG316" s="319">
        <v>8.8970000000000002</v>
      </c>
      <c r="AH316" s="318">
        <v>19.04</v>
      </c>
      <c r="AI316" s="213">
        <v>440</v>
      </c>
    </row>
    <row r="317" spans="1:35" s="210" customFormat="1" ht="12.5" customHeight="1" x14ac:dyDescent="0.35">
      <c r="A317" s="298">
        <v>521</v>
      </c>
      <c r="B317" s="298" t="s">
        <v>265</v>
      </c>
      <c r="C317" s="299" t="s">
        <v>650</v>
      </c>
      <c r="D317" s="322">
        <v>38355</v>
      </c>
      <c r="E317" s="298" t="s">
        <v>47</v>
      </c>
      <c r="F317" s="298" t="s">
        <v>35</v>
      </c>
      <c r="G317" s="297">
        <v>179.8</v>
      </c>
      <c r="H317" s="297">
        <v>71</v>
      </c>
      <c r="I317" s="298">
        <v>231</v>
      </c>
      <c r="J317" s="298">
        <v>295</v>
      </c>
      <c r="K317" s="298">
        <v>306</v>
      </c>
      <c r="L317" s="298">
        <v>293</v>
      </c>
      <c r="M317" s="298">
        <v>64</v>
      </c>
      <c r="N317" s="298">
        <v>75</v>
      </c>
      <c r="O317" s="298">
        <v>62</v>
      </c>
      <c r="P317" s="118">
        <f>tbl_data[[#This Row],[RunVJ_R]]+tbl_data[[#This Row],[RunVJ_L]]+tbl_data[[#This Row],[SVJ]]</f>
        <v>201</v>
      </c>
      <c r="Q317" s="335"/>
      <c r="R317" s="298">
        <v>1.145</v>
      </c>
      <c r="S317" s="298">
        <v>1.845</v>
      </c>
      <c r="T317" s="298">
        <v>3.0870000000000002</v>
      </c>
      <c r="U317" s="298">
        <v>1.1559999999999999</v>
      </c>
      <c r="V317" s="298">
        <v>1.8640000000000001</v>
      </c>
      <c r="W317" s="298">
        <v>3.0840000000000001</v>
      </c>
      <c r="X317" s="298">
        <v>1.1679999999999999</v>
      </c>
      <c r="Y317" s="298">
        <v>1.869</v>
      </c>
      <c r="Z317" s="298">
        <v>3.069</v>
      </c>
      <c r="AA317" s="298">
        <v>1.145</v>
      </c>
      <c r="AB317" s="298">
        <v>1.845</v>
      </c>
      <c r="AC317" s="298">
        <v>3.069</v>
      </c>
      <c r="AD317" s="298">
        <v>8.3789999999999996</v>
      </c>
      <c r="AE317" s="298">
        <v>8.0809999999999995</v>
      </c>
      <c r="AF317" s="298">
        <v>8.2309999999999999</v>
      </c>
      <c r="AG317" s="298">
        <v>8.0809999999999995</v>
      </c>
      <c r="AH317" s="297">
        <v>20.079999999999998</v>
      </c>
      <c r="AI317" s="296">
        <v>760</v>
      </c>
    </row>
    <row r="318" spans="1:35" s="210" customFormat="1" ht="12.5" customHeight="1" x14ac:dyDescent="0.35">
      <c r="A318" s="207">
        <v>21</v>
      </c>
      <c r="B318" s="207" t="s">
        <v>157</v>
      </c>
      <c r="C318" s="119" t="s">
        <v>158</v>
      </c>
      <c r="D318" s="208">
        <v>38485</v>
      </c>
      <c r="E318" s="209" t="s">
        <v>52</v>
      </c>
      <c r="F318" s="210" t="s">
        <v>61</v>
      </c>
      <c r="G318" s="211">
        <v>176.6</v>
      </c>
      <c r="H318" s="211">
        <v>65.5</v>
      </c>
      <c r="I318" s="210">
        <v>233</v>
      </c>
      <c r="J318" s="210">
        <v>290</v>
      </c>
      <c r="K318" s="210">
        <v>303</v>
      </c>
      <c r="L318" s="210">
        <v>306</v>
      </c>
      <c r="M318" s="210">
        <v>57</v>
      </c>
      <c r="N318" s="210">
        <v>70</v>
      </c>
      <c r="O318" s="210">
        <v>73</v>
      </c>
      <c r="P318" s="118">
        <f>tbl_data[[#This Row],[RunVJ_R]]+tbl_data[[#This Row],[RunVJ_L]]+tbl_data[[#This Row],[SVJ]]</f>
        <v>200</v>
      </c>
      <c r="Q318" s="335"/>
      <c r="R318" s="212">
        <v>1.123</v>
      </c>
      <c r="S318" s="212">
        <v>1.841</v>
      </c>
      <c r="T318" s="212">
        <v>3.0870000000000002</v>
      </c>
      <c r="U318" s="212">
        <v>1.137</v>
      </c>
      <c r="V318" s="212">
        <v>1.86</v>
      </c>
      <c r="W318" s="212">
        <v>3.1160000000000001</v>
      </c>
      <c r="X318" s="212">
        <v>1.1180000000000001</v>
      </c>
      <c r="Y318" s="212">
        <v>1.8360000000000001</v>
      </c>
      <c r="Z318" s="212">
        <v>3.0870000000000002</v>
      </c>
      <c r="AA318" s="212">
        <v>1.1180000000000001</v>
      </c>
      <c r="AB318" s="212">
        <v>1.8360000000000001</v>
      </c>
      <c r="AC318" s="212">
        <v>3.0870000000000002</v>
      </c>
      <c r="AD318" s="212">
        <v>8.2750000000000004</v>
      </c>
      <c r="AE318" s="212">
        <v>8.1349999999999998</v>
      </c>
      <c r="AF318" s="212">
        <v>8.3759999999999994</v>
      </c>
      <c r="AG318" s="212">
        <v>8.1349999999999998</v>
      </c>
      <c r="AH318" s="211">
        <v>21.01</v>
      </c>
      <c r="AI318" s="213">
        <v>800</v>
      </c>
    </row>
    <row r="319" spans="1:35" s="210" customFormat="1" ht="12.5" customHeight="1" x14ac:dyDescent="0.35">
      <c r="A319" s="207">
        <v>153</v>
      </c>
      <c r="B319" s="207" t="s">
        <v>298</v>
      </c>
      <c r="C319" s="119" t="s">
        <v>299</v>
      </c>
      <c r="D319" s="208">
        <v>38553</v>
      </c>
      <c r="E319" s="209" t="s">
        <v>59</v>
      </c>
      <c r="F319" s="210" t="s">
        <v>40</v>
      </c>
      <c r="G319" s="211">
        <v>201.9</v>
      </c>
      <c r="H319" s="211">
        <v>87.7</v>
      </c>
      <c r="I319" s="210">
        <v>259</v>
      </c>
      <c r="J319" s="210">
        <v>315</v>
      </c>
      <c r="K319" s="210">
        <v>331</v>
      </c>
      <c r="L319" s="210">
        <v>331</v>
      </c>
      <c r="M319" s="210">
        <v>56</v>
      </c>
      <c r="N319" s="210">
        <v>72</v>
      </c>
      <c r="O319" s="210">
        <v>72</v>
      </c>
      <c r="P319" s="118">
        <f>tbl_data[[#This Row],[RunVJ_R]]+tbl_data[[#This Row],[RunVJ_L]]+tbl_data[[#This Row],[SVJ]]</f>
        <v>200</v>
      </c>
      <c r="Q319" s="335"/>
      <c r="R319" s="212">
        <v>1.165</v>
      </c>
      <c r="S319" s="212">
        <v>1.921</v>
      </c>
      <c r="T319" s="212">
        <v>3.226</v>
      </c>
      <c r="U319" s="212">
        <v>1.1659999999999999</v>
      </c>
      <c r="V319" s="212">
        <v>1.9179999999999999</v>
      </c>
      <c r="W319" s="212">
        <v>3.2120000000000002</v>
      </c>
      <c r="X319" s="212">
        <v>1.2010000000000001</v>
      </c>
      <c r="Y319" s="212">
        <v>2.0139999999999998</v>
      </c>
      <c r="Z319" s="212">
        <v>3.2360000000000002</v>
      </c>
      <c r="AA319" s="212">
        <v>1.165</v>
      </c>
      <c r="AB319" s="212">
        <v>1.9179999999999999</v>
      </c>
      <c r="AC319" s="212">
        <v>3.2120000000000002</v>
      </c>
      <c r="AD319" s="212">
        <v>9.2539999999999996</v>
      </c>
      <c r="AE319" s="212">
        <v>9.1920000000000002</v>
      </c>
      <c r="AF319" s="212">
        <v>9.1660000000000004</v>
      </c>
      <c r="AG319" s="212">
        <v>9.1660000000000004</v>
      </c>
      <c r="AH319" s="211">
        <v>19.03</v>
      </c>
      <c r="AI319" s="213">
        <v>400</v>
      </c>
    </row>
    <row r="320" spans="1:35" s="210" customFormat="1" ht="12.5" customHeight="1" x14ac:dyDescent="0.35">
      <c r="A320" s="316">
        <v>635</v>
      </c>
      <c r="B320" s="316" t="s">
        <v>729</v>
      </c>
      <c r="C320" s="317" t="s">
        <v>730</v>
      </c>
      <c r="D320" s="120">
        <v>38981</v>
      </c>
      <c r="E320" s="120" t="s">
        <v>76</v>
      </c>
      <c r="F320" s="316" t="s">
        <v>60</v>
      </c>
      <c r="G320" s="211">
        <v>182.1</v>
      </c>
      <c r="H320" s="318">
        <v>79.2</v>
      </c>
      <c r="I320" s="316">
        <v>239</v>
      </c>
      <c r="J320" s="316">
        <v>296</v>
      </c>
      <c r="K320" s="316">
        <v>310</v>
      </c>
      <c r="L320" s="210">
        <v>311</v>
      </c>
      <c r="M320" s="316">
        <v>57</v>
      </c>
      <c r="N320" s="210">
        <v>71</v>
      </c>
      <c r="O320" s="210">
        <v>72</v>
      </c>
      <c r="P320" s="118">
        <f>tbl_data[[#This Row],[RunVJ_R]]+tbl_data[[#This Row],[RunVJ_L]]+tbl_data[[#This Row],[SVJ]]</f>
        <v>200</v>
      </c>
      <c r="Q320" s="335"/>
      <c r="R320" s="319">
        <v>1.2270000000000001</v>
      </c>
      <c r="S320" s="319">
        <v>1.958</v>
      </c>
      <c r="T320" s="319">
        <v>3.21</v>
      </c>
      <c r="U320" s="319">
        <v>1.1859999999999999</v>
      </c>
      <c r="V320" s="319">
        <v>1.929</v>
      </c>
      <c r="W320" s="319">
        <v>3.153</v>
      </c>
      <c r="X320" s="319">
        <v>1.1919999999999999</v>
      </c>
      <c r="Y320" s="319">
        <v>1.923</v>
      </c>
      <c r="Z320" s="319">
        <v>3.173</v>
      </c>
      <c r="AA320" s="319">
        <v>1.1859999999999999</v>
      </c>
      <c r="AB320" s="319">
        <v>1.923</v>
      </c>
      <c r="AC320" s="319">
        <v>3.153</v>
      </c>
      <c r="AD320" s="319">
        <v>8.6489999999999991</v>
      </c>
      <c r="AE320" s="319">
        <v>8.8919999999999995</v>
      </c>
      <c r="AF320" s="319"/>
      <c r="AG320" s="319">
        <v>8.6489999999999991</v>
      </c>
      <c r="AH320" s="318">
        <v>20.04</v>
      </c>
      <c r="AI320" s="213">
        <v>600</v>
      </c>
    </row>
    <row r="321" spans="1:35" s="210" customFormat="1" ht="12.5" customHeight="1" x14ac:dyDescent="0.35">
      <c r="A321" s="207">
        <v>61</v>
      </c>
      <c r="B321" s="207" t="s">
        <v>202</v>
      </c>
      <c r="C321" s="119" t="s">
        <v>203</v>
      </c>
      <c r="D321" s="208">
        <v>38621</v>
      </c>
      <c r="E321" s="209" t="s">
        <v>41</v>
      </c>
      <c r="F321" s="210" t="s">
        <v>60</v>
      </c>
      <c r="G321" s="211">
        <v>179.6</v>
      </c>
      <c r="H321" s="211">
        <v>75.8</v>
      </c>
      <c r="I321" s="210">
        <v>235</v>
      </c>
      <c r="J321" s="210">
        <v>298</v>
      </c>
      <c r="K321" s="210">
        <v>305</v>
      </c>
      <c r="L321" s="210">
        <v>302</v>
      </c>
      <c r="M321" s="210">
        <v>63</v>
      </c>
      <c r="N321" s="210">
        <v>70</v>
      </c>
      <c r="O321" s="210">
        <v>67</v>
      </c>
      <c r="P321" s="118">
        <f>tbl_data[[#This Row],[RunVJ_R]]+tbl_data[[#This Row],[RunVJ_L]]+tbl_data[[#This Row],[SVJ]]</f>
        <v>200</v>
      </c>
      <c r="Q321" s="335"/>
      <c r="R321" s="212">
        <v>0.97899999999999998</v>
      </c>
      <c r="S321" s="212">
        <v>1.6870000000000001</v>
      </c>
      <c r="T321" s="212">
        <v>2.8839999999999999</v>
      </c>
      <c r="U321" s="212">
        <v>1.073</v>
      </c>
      <c r="V321" s="212">
        <v>1.7689999999999999</v>
      </c>
      <c r="W321" s="212">
        <v>2.9649999999999999</v>
      </c>
      <c r="X321" s="212">
        <v>1.0629999999999999</v>
      </c>
      <c r="Y321" s="212">
        <v>1.75</v>
      </c>
      <c r="Z321" s="212">
        <v>2.9249999999999998</v>
      </c>
      <c r="AA321" s="212">
        <v>0.97899999999999998</v>
      </c>
      <c r="AB321" s="212">
        <v>1.6870000000000001</v>
      </c>
      <c r="AC321" s="212">
        <v>2.8839999999999999</v>
      </c>
      <c r="AD321" s="212">
        <v>8.6319999999999997</v>
      </c>
      <c r="AE321" s="212">
        <v>9.2949999999999999</v>
      </c>
      <c r="AF321" s="212">
        <v>8.5879999999999992</v>
      </c>
      <c r="AG321" s="212">
        <v>8.5879999999999992</v>
      </c>
      <c r="AH321" s="211">
        <v>21.04</v>
      </c>
      <c r="AI321" s="213">
        <v>920</v>
      </c>
    </row>
    <row r="322" spans="1:35" s="210" customFormat="1" ht="12.5" customHeight="1" x14ac:dyDescent="0.35">
      <c r="A322" s="298">
        <v>476</v>
      </c>
      <c r="B322" s="298" t="s">
        <v>181</v>
      </c>
      <c r="C322" s="299" t="s">
        <v>611</v>
      </c>
      <c r="D322" s="322">
        <v>38728</v>
      </c>
      <c r="E322" s="298" t="s">
        <v>51</v>
      </c>
      <c r="F322" s="298" t="s">
        <v>60</v>
      </c>
      <c r="G322" s="297">
        <v>171</v>
      </c>
      <c r="H322" s="297">
        <v>67.2</v>
      </c>
      <c r="I322" s="298">
        <v>227</v>
      </c>
      <c r="J322" s="298">
        <v>286</v>
      </c>
      <c r="K322" s="298">
        <v>301</v>
      </c>
      <c r="L322" s="298">
        <v>294</v>
      </c>
      <c r="M322" s="298">
        <v>59</v>
      </c>
      <c r="N322" s="298">
        <v>74</v>
      </c>
      <c r="O322" s="298">
        <v>67</v>
      </c>
      <c r="P322" s="118">
        <f>tbl_data[[#This Row],[RunVJ_R]]+tbl_data[[#This Row],[RunVJ_L]]+tbl_data[[#This Row],[SVJ]]</f>
        <v>200</v>
      </c>
      <c r="Q322" s="335"/>
      <c r="R322" s="298">
        <v>1.1890000000000001</v>
      </c>
      <c r="S322" s="298">
        <v>1.901</v>
      </c>
      <c r="T322" s="298">
        <v>3.073</v>
      </c>
      <c r="U322" s="298">
        <v>1.167</v>
      </c>
      <c r="V322" s="298">
        <v>1.8640000000000001</v>
      </c>
      <c r="W322" s="298">
        <v>3.0739999999999998</v>
      </c>
      <c r="X322" s="298">
        <v>1.165</v>
      </c>
      <c r="Y322" s="298">
        <v>1.8620000000000001</v>
      </c>
      <c r="Z322" s="298">
        <v>3.0510000000000002</v>
      </c>
      <c r="AA322" s="298">
        <v>1.165</v>
      </c>
      <c r="AB322" s="298">
        <v>1.8620000000000001</v>
      </c>
      <c r="AC322" s="298">
        <v>3.0510000000000002</v>
      </c>
      <c r="AD322" s="298">
        <v>8.2910000000000004</v>
      </c>
      <c r="AE322" s="298">
        <v>8.2720000000000002</v>
      </c>
      <c r="AF322" s="298"/>
      <c r="AG322" s="298">
        <v>8.2720000000000002</v>
      </c>
      <c r="AH322" s="297">
        <v>20.079999999999998</v>
      </c>
      <c r="AI322" s="296">
        <v>760</v>
      </c>
    </row>
    <row r="323" spans="1:35" s="210" customFormat="1" ht="12.5" customHeight="1" x14ac:dyDescent="0.35">
      <c r="A323" s="207">
        <v>192</v>
      </c>
      <c r="B323" s="207" t="s">
        <v>348</v>
      </c>
      <c r="C323" s="119" t="s">
        <v>349</v>
      </c>
      <c r="D323" s="208">
        <v>38735</v>
      </c>
      <c r="E323" s="209" t="s">
        <v>59</v>
      </c>
      <c r="F323" s="210" t="s">
        <v>40</v>
      </c>
      <c r="G323" s="211">
        <v>192.9</v>
      </c>
      <c r="H323" s="211">
        <v>93.3</v>
      </c>
      <c r="I323" s="210">
        <v>252</v>
      </c>
      <c r="J323" s="210">
        <v>312</v>
      </c>
      <c r="K323" s="210">
        <v>326</v>
      </c>
      <c r="L323" s="210">
        <v>318</v>
      </c>
      <c r="M323" s="210">
        <v>60</v>
      </c>
      <c r="N323" s="210">
        <v>74</v>
      </c>
      <c r="O323" s="210">
        <v>66</v>
      </c>
      <c r="P323" s="118">
        <f>tbl_data[[#This Row],[RunVJ_R]]+tbl_data[[#This Row],[RunVJ_L]]+tbl_data[[#This Row],[SVJ]]</f>
        <v>200</v>
      </c>
      <c r="Q323" s="335"/>
      <c r="R323" s="212">
        <v>1.0900000000000001</v>
      </c>
      <c r="S323" s="212">
        <v>1.7969999999999999</v>
      </c>
      <c r="T323" s="212">
        <v>3.093</v>
      </c>
      <c r="U323" s="212">
        <v>1.091</v>
      </c>
      <c r="V323" s="212">
        <v>1.8140000000000001</v>
      </c>
      <c r="W323" s="212">
        <v>3.1059999999999999</v>
      </c>
      <c r="X323" s="212">
        <v>1.0920000000000001</v>
      </c>
      <c r="Y323" s="212">
        <v>1.802</v>
      </c>
      <c r="Z323" s="212">
        <v>3.1139999999999999</v>
      </c>
      <c r="AA323" s="212">
        <v>1.0900000000000001</v>
      </c>
      <c r="AB323" s="212">
        <v>1.7969999999999999</v>
      </c>
      <c r="AC323" s="212">
        <v>3.093</v>
      </c>
      <c r="AD323" s="212">
        <v>8.8789999999999996</v>
      </c>
      <c r="AE323" s="212">
        <v>8.5289999999999999</v>
      </c>
      <c r="AF323" s="212">
        <v>8.6140000000000008</v>
      </c>
      <c r="AG323" s="212">
        <v>8.5289999999999999</v>
      </c>
      <c r="AH323" s="211">
        <v>20.010000000000002</v>
      </c>
      <c r="AI323" s="213">
        <v>480</v>
      </c>
    </row>
    <row r="324" spans="1:35" s="210" customFormat="1" ht="12.5" customHeight="1" x14ac:dyDescent="0.35">
      <c r="A324" s="207">
        <v>328</v>
      </c>
      <c r="B324" s="207" t="s">
        <v>192</v>
      </c>
      <c r="C324" s="119" t="s">
        <v>489</v>
      </c>
      <c r="D324" s="208">
        <v>38671</v>
      </c>
      <c r="E324" s="209" t="s">
        <v>38</v>
      </c>
      <c r="F324" s="210" t="s">
        <v>33</v>
      </c>
      <c r="G324" s="211">
        <v>185.4</v>
      </c>
      <c r="H324" s="211">
        <v>82.9</v>
      </c>
      <c r="I324" s="210">
        <v>237</v>
      </c>
      <c r="J324" s="210">
        <v>298</v>
      </c>
      <c r="K324" s="210">
        <v>312</v>
      </c>
      <c r="L324" s="210">
        <v>301</v>
      </c>
      <c r="M324" s="210">
        <v>61</v>
      </c>
      <c r="N324" s="210">
        <v>75</v>
      </c>
      <c r="O324" s="210">
        <v>64</v>
      </c>
      <c r="P324" s="118">
        <f>tbl_data[[#This Row],[RunVJ_R]]+tbl_data[[#This Row],[RunVJ_L]]+tbl_data[[#This Row],[SVJ]]</f>
        <v>200</v>
      </c>
      <c r="Q324" s="335"/>
      <c r="R324" s="212">
        <v>1.252</v>
      </c>
      <c r="S324" s="212">
        <v>1.9870000000000001</v>
      </c>
      <c r="T324" s="212">
        <v>3.2429999999999999</v>
      </c>
      <c r="U324" s="212">
        <v>1.3240000000000001</v>
      </c>
      <c r="V324" s="212">
        <v>2.052</v>
      </c>
      <c r="W324" s="212">
        <v>3.3180000000000001</v>
      </c>
      <c r="X324" s="212"/>
      <c r="Y324" s="212"/>
      <c r="Z324" s="212"/>
      <c r="AA324" s="212">
        <v>1.252</v>
      </c>
      <c r="AB324" s="212">
        <v>1.9870000000000001</v>
      </c>
      <c r="AC324" s="212">
        <v>3.2429999999999999</v>
      </c>
      <c r="AD324" s="212">
        <v>8.3559999999999999</v>
      </c>
      <c r="AE324" s="212">
        <v>8.423</v>
      </c>
      <c r="AF324" s="212"/>
      <c r="AG324" s="212">
        <v>8.3559999999999999</v>
      </c>
      <c r="AH324" s="211">
        <v>20.03</v>
      </c>
      <c r="AI324" s="213">
        <v>560</v>
      </c>
    </row>
    <row r="325" spans="1:35" s="210" customFormat="1" ht="12.5" customHeight="1" x14ac:dyDescent="0.35">
      <c r="A325" s="298">
        <v>527</v>
      </c>
      <c r="B325" s="298" t="s">
        <v>222</v>
      </c>
      <c r="C325" s="299" t="s">
        <v>658</v>
      </c>
      <c r="D325" s="322">
        <v>38217</v>
      </c>
      <c r="E325" s="298" t="s">
        <v>47</v>
      </c>
      <c r="F325" s="298" t="s">
        <v>28</v>
      </c>
      <c r="G325" s="297">
        <v>181.4</v>
      </c>
      <c r="H325" s="297">
        <v>77.2</v>
      </c>
      <c r="I325" s="298">
        <v>240</v>
      </c>
      <c r="J325" s="298">
        <v>298</v>
      </c>
      <c r="K325" s="298">
        <v>319</v>
      </c>
      <c r="L325" s="298">
        <v>303</v>
      </c>
      <c r="M325" s="298">
        <v>58</v>
      </c>
      <c r="N325" s="298">
        <v>79</v>
      </c>
      <c r="O325" s="298">
        <v>63</v>
      </c>
      <c r="P325" s="118">
        <f>tbl_data[[#This Row],[RunVJ_R]]+tbl_data[[#This Row],[RunVJ_L]]+tbl_data[[#This Row],[SVJ]]</f>
        <v>200</v>
      </c>
      <c r="Q325" s="335"/>
      <c r="R325" s="298">
        <v>1.167</v>
      </c>
      <c r="S325" s="298">
        <v>1.8859999999999999</v>
      </c>
      <c r="T325" s="298">
        <v>3.1459999999999999</v>
      </c>
      <c r="U325" s="298">
        <v>1.181</v>
      </c>
      <c r="V325" s="298">
        <v>1.909</v>
      </c>
      <c r="W325" s="298">
        <v>3.1539999999999999</v>
      </c>
      <c r="X325" s="298">
        <v>1.1279999999999999</v>
      </c>
      <c r="Y325" s="298">
        <v>1.8879999999999999</v>
      </c>
      <c r="Z325" s="298">
        <v>3.0649999999999999</v>
      </c>
      <c r="AA325" s="298">
        <v>1.1279999999999999</v>
      </c>
      <c r="AB325" s="298">
        <v>1.8859999999999999</v>
      </c>
      <c r="AC325" s="298">
        <v>3.0649999999999999</v>
      </c>
      <c r="AD325" s="298">
        <v>8.9280000000000008</v>
      </c>
      <c r="AE325" s="298">
        <v>8.6739999999999995</v>
      </c>
      <c r="AF325" s="298">
        <v>8.5969999999999995</v>
      </c>
      <c r="AG325" s="298">
        <v>8.5969999999999995</v>
      </c>
      <c r="AH325" s="297">
        <v>20.07</v>
      </c>
      <c r="AI325" s="296">
        <v>720</v>
      </c>
    </row>
    <row r="326" spans="1:35" s="210" customFormat="1" ht="12.5" customHeight="1" x14ac:dyDescent="0.35">
      <c r="A326" s="225">
        <v>471</v>
      </c>
      <c r="B326" s="225" t="s">
        <v>192</v>
      </c>
      <c r="C326" s="226" t="s">
        <v>607</v>
      </c>
      <c r="D326" s="120">
        <v>38402</v>
      </c>
      <c r="E326" s="209" t="s">
        <v>51</v>
      </c>
      <c r="F326" s="227" t="s">
        <v>33</v>
      </c>
      <c r="G326" s="211">
        <v>185.7</v>
      </c>
      <c r="H326" s="228">
        <v>70.3</v>
      </c>
      <c r="I326" s="227">
        <v>245</v>
      </c>
      <c r="J326" s="227">
        <v>297</v>
      </c>
      <c r="K326" s="210">
        <v>318</v>
      </c>
      <c r="L326" s="227">
        <v>319</v>
      </c>
      <c r="M326" s="227">
        <v>52</v>
      </c>
      <c r="N326" s="210">
        <v>73</v>
      </c>
      <c r="O326" s="210">
        <v>74</v>
      </c>
      <c r="P326" s="118">
        <f>tbl_data[[#This Row],[RunVJ_R]]+tbl_data[[#This Row],[RunVJ_L]]+tbl_data[[#This Row],[SVJ]]</f>
        <v>199</v>
      </c>
      <c r="Q326" s="335"/>
      <c r="R326" s="229">
        <v>1.1020000000000001</v>
      </c>
      <c r="S326" s="229">
        <v>1.82</v>
      </c>
      <c r="T326" s="229">
        <v>3.06</v>
      </c>
      <c r="U326" s="229">
        <v>1.1060000000000001</v>
      </c>
      <c r="V326" s="229">
        <v>1.8220000000000001</v>
      </c>
      <c r="W326" s="229">
        <v>3.0550000000000002</v>
      </c>
      <c r="X326" s="229">
        <v>1.101</v>
      </c>
      <c r="Y326" s="229">
        <v>1.821</v>
      </c>
      <c r="Z326" s="229">
        <v>3.0470000000000002</v>
      </c>
      <c r="AA326" s="229">
        <v>1.101</v>
      </c>
      <c r="AB326" s="229">
        <v>1.82</v>
      </c>
      <c r="AC326" s="229">
        <v>3.0470000000000002</v>
      </c>
      <c r="AD326" s="229">
        <v>8.423</v>
      </c>
      <c r="AE326" s="229">
        <v>8.6679999999999993</v>
      </c>
      <c r="AF326" s="229">
        <v>8.5370000000000008</v>
      </c>
      <c r="AG326" s="229">
        <v>8.423</v>
      </c>
      <c r="AH326" s="228">
        <v>20.079999999999998</v>
      </c>
      <c r="AI326" s="213">
        <v>760</v>
      </c>
    </row>
    <row r="327" spans="1:35" s="210" customFormat="1" ht="12.5" customHeight="1" x14ac:dyDescent="0.35">
      <c r="A327" s="316">
        <v>657</v>
      </c>
      <c r="B327" s="316" t="s">
        <v>447</v>
      </c>
      <c r="C327" s="317" t="s">
        <v>439</v>
      </c>
      <c r="D327" s="120">
        <v>39156</v>
      </c>
      <c r="E327" s="120" t="s">
        <v>76</v>
      </c>
      <c r="F327" s="316" t="s">
        <v>33</v>
      </c>
      <c r="G327" s="211">
        <v>185.5</v>
      </c>
      <c r="H327" s="318">
        <v>76.099999999999994</v>
      </c>
      <c r="I327" s="316">
        <v>240</v>
      </c>
      <c r="J327" s="316">
        <v>301</v>
      </c>
      <c r="K327" s="316">
        <v>310</v>
      </c>
      <c r="L327" s="210">
        <v>308</v>
      </c>
      <c r="M327" s="316">
        <v>61</v>
      </c>
      <c r="N327" s="210">
        <v>70</v>
      </c>
      <c r="O327" s="210">
        <v>68</v>
      </c>
      <c r="P327" s="118">
        <f>tbl_data[[#This Row],[RunVJ_R]]+tbl_data[[#This Row],[RunVJ_L]]+tbl_data[[#This Row],[SVJ]]</f>
        <v>199</v>
      </c>
      <c r="Q327" s="335"/>
      <c r="R327" s="319">
        <v>1.3160000000000001</v>
      </c>
      <c r="S327" s="319">
        <v>2.0760000000000001</v>
      </c>
      <c r="T327" s="319">
        <v>3.3250000000000002</v>
      </c>
      <c r="U327" s="319">
        <v>1.256</v>
      </c>
      <c r="V327" s="319">
        <v>1.9930000000000001</v>
      </c>
      <c r="W327" s="319">
        <v>3.2480000000000002</v>
      </c>
      <c r="X327" s="319">
        <v>1.5760000000000001</v>
      </c>
      <c r="Y327" s="319">
        <v>2.3220000000000001</v>
      </c>
      <c r="Z327" s="319">
        <v>3.5859999999999999</v>
      </c>
      <c r="AA327" s="319">
        <v>1.256</v>
      </c>
      <c r="AB327" s="319">
        <v>1.9930000000000001</v>
      </c>
      <c r="AC327" s="319">
        <v>3.2480000000000002</v>
      </c>
      <c r="AD327" s="319">
        <v>9.7289999999999992</v>
      </c>
      <c r="AE327" s="319">
        <v>9.5039999999999996</v>
      </c>
      <c r="AF327" s="319">
        <v>9.4450000000000003</v>
      </c>
      <c r="AG327" s="319">
        <v>9.4450000000000003</v>
      </c>
      <c r="AH327" s="318">
        <v>19.03</v>
      </c>
      <c r="AI327" s="213">
        <v>400</v>
      </c>
    </row>
    <row r="328" spans="1:35" s="210" customFormat="1" ht="12.5" customHeight="1" x14ac:dyDescent="0.35">
      <c r="A328" s="207">
        <v>68</v>
      </c>
      <c r="B328" s="207" t="s">
        <v>93</v>
      </c>
      <c r="C328" s="119" t="s">
        <v>213</v>
      </c>
      <c r="D328" s="208">
        <v>38561</v>
      </c>
      <c r="E328" s="209" t="s">
        <v>41</v>
      </c>
      <c r="F328" s="210" t="s">
        <v>33</v>
      </c>
      <c r="G328" s="211">
        <v>182.5</v>
      </c>
      <c r="H328" s="211">
        <v>81.599999999999994</v>
      </c>
      <c r="I328" s="210">
        <v>238</v>
      </c>
      <c r="J328" s="210">
        <v>297</v>
      </c>
      <c r="K328" s="210">
        <v>311</v>
      </c>
      <c r="L328" s="210">
        <v>305</v>
      </c>
      <c r="M328" s="210">
        <v>59</v>
      </c>
      <c r="N328" s="210">
        <v>73</v>
      </c>
      <c r="O328" s="210">
        <v>67</v>
      </c>
      <c r="P328" s="118">
        <f>tbl_data[[#This Row],[RunVJ_R]]+tbl_data[[#This Row],[RunVJ_L]]+tbl_data[[#This Row],[SVJ]]</f>
        <v>199</v>
      </c>
      <c r="Q328" s="335"/>
      <c r="R328" s="212">
        <v>1.6220000000000001</v>
      </c>
      <c r="S328" s="212">
        <v>2.3370000000000002</v>
      </c>
      <c r="T328" s="212">
        <v>3.512</v>
      </c>
      <c r="U328" s="212">
        <v>1.371</v>
      </c>
      <c r="V328" s="212">
        <v>2.1</v>
      </c>
      <c r="W328" s="212">
        <v>3.286</v>
      </c>
      <c r="X328" s="212">
        <v>1.405</v>
      </c>
      <c r="Y328" s="212">
        <v>2.12</v>
      </c>
      <c r="Z328" s="212">
        <v>3.2890000000000001</v>
      </c>
      <c r="AA328" s="212">
        <v>1.371</v>
      </c>
      <c r="AB328" s="212">
        <v>2.1</v>
      </c>
      <c r="AC328" s="212">
        <v>3.286</v>
      </c>
      <c r="AD328" s="212">
        <v>8.6649999999999991</v>
      </c>
      <c r="AE328" s="212"/>
      <c r="AF328" s="212"/>
      <c r="AG328" s="212">
        <v>8.6649999999999991</v>
      </c>
      <c r="AH328" s="211">
        <v>20.079999999999998</v>
      </c>
      <c r="AI328" s="213">
        <v>760</v>
      </c>
    </row>
    <row r="329" spans="1:35" s="210" customFormat="1" ht="12.5" customHeight="1" x14ac:dyDescent="0.35">
      <c r="A329" s="207">
        <v>277</v>
      </c>
      <c r="B329" s="207" t="s">
        <v>425</v>
      </c>
      <c r="C329" s="119" t="s">
        <v>434</v>
      </c>
      <c r="D329" s="208">
        <v>38778</v>
      </c>
      <c r="E329" s="209" t="s">
        <v>46</v>
      </c>
      <c r="F329" s="210" t="s">
        <v>60</v>
      </c>
      <c r="G329" s="211">
        <v>178.9</v>
      </c>
      <c r="H329" s="211">
        <v>73.5</v>
      </c>
      <c r="I329" s="210">
        <v>236</v>
      </c>
      <c r="J329" s="210">
        <v>298</v>
      </c>
      <c r="K329" s="210">
        <v>306</v>
      </c>
      <c r="L329" s="210">
        <v>303</v>
      </c>
      <c r="M329" s="210">
        <v>62</v>
      </c>
      <c r="N329" s="210">
        <v>70</v>
      </c>
      <c r="O329" s="210">
        <v>67</v>
      </c>
      <c r="P329" s="118">
        <f>tbl_data[[#This Row],[RunVJ_R]]+tbl_data[[#This Row],[RunVJ_L]]+tbl_data[[#This Row],[SVJ]]</f>
        <v>199</v>
      </c>
      <c r="Q329" s="335"/>
      <c r="R329" s="212">
        <v>1.1200000000000001</v>
      </c>
      <c r="S329" s="212">
        <v>1.823</v>
      </c>
      <c r="T329" s="212">
        <v>3.0649999999999999</v>
      </c>
      <c r="U329" s="212">
        <v>1.0980000000000001</v>
      </c>
      <c r="V329" s="212">
        <v>1.8029999999999999</v>
      </c>
      <c r="W329" s="212">
        <v>3.0329999999999999</v>
      </c>
      <c r="X329" s="212"/>
      <c r="Y329" s="212"/>
      <c r="Z329" s="212"/>
      <c r="AA329" s="212">
        <v>1.0980000000000001</v>
      </c>
      <c r="AB329" s="212">
        <v>1.8029999999999999</v>
      </c>
      <c r="AC329" s="212">
        <v>3.0329999999999999</v>
      </c>
      <c r="AD329" s="212">
        <v>8.5190000000000001</v>
      </c>
      <c r="AE329" s="212">
        <v>8.6690000000000005</v>
      </c>
      <c r="AF329" s="212">
        <v>8.6349999999999998</v>
      </c>
      <c r="AG329" s="212">
        <v>8.5190000000000001</v>
      </c>
      <c r="AH329" s="211">
        <v>21.02</v>
      </c>
      <c r="AI329" s="213">
        <v>840</v>
      </c>
    </row>
    <row r="330" spans="1:35" s="210" customFormat="1" ht="12.5" customHeight="1" x14ac:dyDescent="0.35">
      <c r="A330" s="207">
        <v>264</v>
      </c>
      <c r="B330" s="207" t="s">
        <v>415</v>
      </c>
      <c r="C330" s="119" t="s">
        <v>416</v>
      </c>
      <c r="D330" s="218">
        <v>39016</v>
      </c>
      <c r="E330" s="218" t="s">
        <v>46</v>
      </c>
      <c r="F330" s="210" t="s">
        <v>28</v>
      </c>
      <c r="G330" s="211">
        <v>186.5</v>
      </c>
      <c r="H330" s="211">
        <v>72.3</v>
      </c>
      <c r="I330" s="210">
        <v>248</v>
      </c>
      <c r="J330" s="210">
        <v>304</v>
      </c>
      <c r="K330" s="210">
        <v>326</v>
      </c>
      <c r="L330" s="210">
        <v>313</v>
      </c>
      <c r="M330" s="210">
        <v>56</v>
      </c>
      <c r="N330" s="210">
        <v>78</v>
      </c>
      <c r="O330" s="210">
        <v>65</v>
      </c>
      <c r="P330" s="118">
        <f>tbl_data[[#This Row],[RunVJ_R]]+tbl_data[[#This Row],[RunVJ_L]]+tbl_data[[#This Row],[SVJ]]</f>
        <v>199</v>
      </c>
      <c r="Q330" s="335"/>
      <c r="R330" s="212">
        <v>1.2270000000000001</v>
      </c>
      <c r="S330" s="212">
        <v>1.9630000000000001</v>
      </c>
      <c r="T330" s="212">
        <v>3.242</v>
      </c>
      <c r="U330" s="212">
        <v>1.1870000000000001</v>
      </c>
      <c r="V330" s="212">
        <v>1.92</v>
      </c>
      <c r="W330" s="212">
        <v>3.181</v>
      </c>
      <c r="X330" s="212">
        <v>1.1850000000000001</v>
      </c>
      <c r="Y330" s="212">
        <v>1.9239999999999999</v>
      </c>
      <c r="Z330" s="212">
        <v>3.1739999999999999</v>
      </c>
      <c r="AA330" s="212">
        <v>1.1850000000000001</v>
      </c>
      <c r="AB330" s="212">
        <v>1.92</v>
      </c>
      <c r="AC330" s="212">
        <v>3.1739999999999999</v>
      </c>
      <c r="AD330" s="212">
        <v>8.8510000000000009</v>
      </c>
      <c r="AE330" s="212">
        <v>8.8770000000000007</v>
      </c>
      <c r="AF330" s="212">
        <v>8.702</v>
      </c>
      <c r="AG330" s="212">
        <v>8.702</v>
      </c>
      <c r="AH330" s="211">
        <v>21.03</v>
      </c>
      <c r="AI330" s="213">
        <v>880</v>
      </c>
    </row>
    <row r="331" spans="1:35" s="210" customFormat="1" ht="12.5" customHeight="1" x14ac:dyDescent="0.35">
      <c r="A331" s="207">
        <v>265</v>
      </c>
      <c r="B331" s="207" t="s">
        <v>382</v>
      </c>
      <c r="C331" s="119" t="s">
        <v>417</v>
      </c>
      <c r="D331" s="208">
        <v>38486</v>
      </c>
      <c r="E331" s="209" t="s">
        <v>46</v>
      </c>
      <c r="F331" s="210" t="s">
        <v>33</v>
      </c>
      <c r="G331" s="211">
        <v>184</v>
      </c>
      <c r="H331" s="211">
        <v>82</v>
      </c>
      <c r="I331" s="210">
        <v>244</v>
      </c>
      <c r="J331" s="210">
        <v>302</v>
      </c>
      <c r="K331" s="210">
        <v>321</v>
      </c>
      <c r="L331" s="210">
        <v>308</v>
      </c>
      <c r="M331" s="210">
        <v>58</v>
      </c>
      <c r="N331" s="210">
        <v>77</v>
      </c>
      <c r="O331" s="210">
        <v>64</v>
      </c>
      <c r="P331" s="118">
        <f>tbl_data[[#This Row],[RunVJ_R]]+tbl_data[[#This Row],[RunVJ_L]]+tbl_data[[#This Row],[SVJ]]</f>
        <v>199</v>
      </c>
      <c r="Q331" s="335"/>
      <c r="R331" s="212">
        <v>1.137</v>
      </c>
      <c r="S331" s="212">
        <v>1.8540000000000001</v>
      </c>
      <c r="T331" s="212">
        <v>3.0910000000000002</v>
      </c>
      <c r="U331" s="212">
        <v>1.137</v>
      </c>
      <c r="V331" s="212">
        <v>1.8560000000000001</v>
      </c>
      <c r="W331" s="212">
        <v>3.093</v>
      </c>
      <c r="X331" s="212">
        <v>1.123</v>
      </c>
      <c r="Y331" s="212">
        <v>1.841</v>
      </c>
      <c r="Z331" s="212">
        <v>3.0640000000000001</v>
      </c>
      <c r="AA331" s="212">
        <v>1.123</v>
      </c>
      <c r="AB331" s="212">
        <v>1.841</v>
      </c>
      <c r="AC331" s="212">
        <v>3.0640000000000001</v>
      </c>
      <c r="AD331" s="212">
        <v>8.7040000000000006</v>
      </c>
      <c r="AE331" s="212">
        <v>8.7430000000000003</v>
      </c>
      <c r="AF331" s="212">
        <v>8.8089999999999993</v>
      </c>
      <c r="AG331" s="212">
        <v>8.7040000000000006</v>
      </c>
      <c r="AH331" s="211">
        <v>20.079999999999998</v>
      </c>
      <c r="AI331" s="213">
        <v>760</v>
      </c>
    </row>
    <row r="332" spans="1:35" s="210" customFormat="1" ht="12.5" customHeight="1" x14ac:dyDescent="0.25">
      <c r="A332" s="118">
        <v>413</v>
      </c>
      <c r="B332" s="214" t="s">
        <v>556</v>
      </c>
      <c r="C332" s="119" t="s">
        <v>560</v>
      </c>
      <c r="D332" s="215">
        <v>38981</v>
      </c>
      <c r="E332" s="216" t="s">
        <v>50</v>
      </c>
      <c r="F332" s="118" t="s">
        <v>61</v>
      </c>
      <c r="G332" s="211">
        <v>180.5</v>
      </c>
      <c r="H332" s="211">
        <v>72.5</v>
      </c>
      <c r="I332" s="118">
        <v>235</v>
      </c>
      <c r="J332" s="118">
        <v>289</v>
      </c>
      <c r="K332" s="210">
        <v>316</v>
      </c>
      <c r="L332" s="118">
        <v>299</v>
      </c>
      <c r="M332" s="118">
        <v>54</v>
      </c>
      <c r="N332" s="210">
        <v>81</v>
      </c>
      <c r="O332" s="210">
        <v>64</v>
      </c>
      <c r="P332" s="118">
        <f>tbl_data[[#This Row],[RunVJ_R]]+tbl_data[[#This Row],[RunVJ_L]]+tbl_data[[#This Row],[SVJ]]</f>
        <v>199</v>
      </c>
      <c r="Q332" s="335"/>
      <c r="R332" s="217">
        <v>1.165</v>
      </c>
      <c r="S332" s="217">
        <v>1.88</v>
      </c>
      <c r="T332" s="217">
        <v>3.157</v>
      </c>
      <c r="U332" s="217">
        <v>1.1339999999999999</v>
      </c>
      <c r="V332" s="217">
        <v>1.851</v>
      </c>
      <c r="W332" s="217">
        <v>3.1320000000000001</v>
      </c>
      <c r="X332" s="217">
        <v>1.1519999999999999</v>
      </c>
      <c r="Y332" s="217">
        <v>1.879</v>
      </c>
      <c r="Z332" s="217">
        <v>3.1749999999999998</v>
      </c>
      <c r="AA332" s="217">
        <v>1.1339999999999999</v>
      </c>
      <c r="AB332" s="217">
        <v>1.851</v>
      </c>
      <c r="AC332" s="217">
        <v>3.1320000000000001</v>
      </c>
      <c r="AD332" s="217">
        <v>8.8390000000000004</v>
      </c>
      <c r="AE332" s="217">
        <v>8.9030000000000005</v>
      </c>
      <c r="AF332" s="217">
        <v>8.8170000000000002</v>
      </c>
      <c r="AG332" s="217">
        <v>8.8170000000000002</v>
      </c>
      <c r="AH332" s="220">
        <v>21.01</v>
      </c>
      <c r="AI332" s="213">
        <v>800</v>
      </c>
    </row>
    <row r="333" spans="1:35" s="210" customFormat="1" ht="12.5" customHeight="1" x14ac:dyDescent="0.35">
      <c r="A333" s="207">
        <v>459</v>
      </c>
      <c r="B333" s="207" t="s">
        <v>596</v>
      </c>
      <c r="C333" s="119" t="s">
        <v>234</v>
      </c>
      <c r="D333" s="208">
        <v>38734</v>
      </c>
      <c r="E333" s="209" t="s">
        <v>51</v>
      </c>
      <c r="F333" s="210" t="s">
        <v>28</v>
      </c>
      <c r="G333" s="211">
        <v>186.1</v>
      </c>
      <c r="H333" s="211">
        <v>73.2</v>
      </c>
      <c r="I333" s="210">
        <v>248</v>
      </c>
      <c r="J333" s="210">
        <v>310</v>
      </c>
      <c r="K333" s="210">
        <v>322</v>
      </c>
      <c r="L333" s="210">
        <v>311</v>
      </c>
      <c r="M333" s="210">
        <v>62</v>
      </c>
      <c r="N333" s="210">
        <v>74</v>
      </c>
      <c r="O333" s="210">
        <v>63</v>
      </c>
      <c r="P333" s="118">
        <f>tbl_data[[#This Row],[RunVJ_R]]+tbl_data[[#This Row],[RunVJ_L]]+tbl_data[[#This Row],[SVJ]]</f>
        <v>199</v>
      </c>
      <c r="Q333" s="335"/>
      <c r="R333" s="212">
        <v>1.0980000000000001</v>
      </c>
      <c r="S333" s="212">
        <v>1.8029999999999999</v>
      </c>
      <c r="T333" s="212">
        <v>3.0089999999999999</v>
      </c>
      <c r="U333" s="212">
        <v>1.1160000000000001</v>
      </c>
      <c r="V333" s="212">
        <v>1.8120000000000001</v>
      </c>
      <c r="W333" s="212">
        <v>3.0139999999999998</v>
      </c>
      <c r="X333" s="212">
        <v>1.1259999999999999</v>
      </c>
      <c r="Y333" s="212">
        <v>1.8280000000000001</v>
      </c>
      <c r="Z333" s="212">
        <v>3.024</v>
      </c>
      <c r="AA333" s="212">
        <v>1.0980000000000001</v>
      </c>
      <c r="AB333" s="212">
        <v>1.8029999999999999</v>
      </c>
      <c r="AC333" s="212">
        <v>3.0089999999999999</v>
      </c>
      <c r="AD333" s="212">
        <v>8.43</v>
      </c>
      <c r="AE333" s="212">
        <v>8.4109999999999996</v>
      </c>
      <c r="AF333" s="212">
        <v>8.6449999999999996</v>
      </c>
      <c r="AG333" s="212">
        <v>8.4109999999999996</v>
      </c>
      <c r="AH333" s="211">
        <v>20.059999999999999</v>
      </c>
      <c r="AI333" s="213">
        <v>680</v>
      </c>
    </row>
    <row r="334" spans="1:35" s="210" customFormat="1" ht="12.5" customHeight="1" x14ac:dyDescent="0.35">
      <c r="A334" s="118">
        <v>236</v>
      </c>
      <c r="B334" s="214" t="s">
        <v>396</v>
      </c>
      <c r="C334" s="119" t="s">
        <v>397</v>
      </c>
      <c r="D334" s="219">
        <v>38813</v>
      </c>
      <c r="E334" s="215" t="s">
        <v>36</v>
      </c>
      <c r="F334" s="118" t="s">
        <v>33</v>
      </c>
      <c r="G334" s="211">
        <v>188.3</v>
      </c>
      <c r="H334" s="220">
        <v>77.7</v>
      </c>
      <c r="I334" s="118">
        <v>241</v>
      </c>
      <c r="J334" s="118">
        <v>303</v>
      </c>
      <c r="K334" s="210">
        <v>315</v>
      </c>
      <c r="L334" s="118">
        <v>304</v>
      </c>
      <c r="M334" s="118">
        <v>62</v>
      </c>
      <c r="N334" s="210">
        <v>74</v>
      </c>
      <c r="O334" s="210">
        <v>63</v>
      </c>
      <c r="P334" s="118">
        <f>tbl_data[[#This Row],[RunVJ_R]]+tbl_data[[#This Row],[RunVJ_L]]+tbl_data[[#This Row],[SVJ]]</f>
        <v>199</v>
      </c>
      <c r="Q334" s="335"/>
      <c r="R334" s="217">
        <v>1.2410000000000001</v>
      </c>
      <c r="S334" s="217">
        <v>1.9710000000000001</v>
      </c>
      <c r="T334" s="217">
        <v>3.2890000000000001</v>
      </c>
      <c r="U334" s="217">
        <v>1.2230000000000001</v>
      </c>
      <c r="V334" s="217">
        <v>1.948</v>
      </c>
      <c r="W334" s="217">
        <v>3.2629999999999999</v>
      </c>
      <c r="X334" s="217">
        <v>1.2350000000000001</v>
      </c>
      <c r="Y334" s="217">
        <v>1.972</v>
      </c>
      <c r="Z334" s="217">
        <v>3.2810000000000001</v>
      </c>
      <c r="AA334" s="217">
        <v>1.2230000000000001</v>
      </c>
      <c r="AB334" s="217">
        <v>1.948</v>
      </c>
      <c r="AC334" s="217">
        <v>3.2629999999999999</v>
      </c>
      <c r="AD334" s="217">
        <v>9.0350000000000001</v>
      </c>
      <c r="AE334" s="217">
        <v>8.952</v>
      </c>
      <c r="AF334" s="217">
        <v>9.2040000000000006</v>
      </c>
      <c r="AG334" s="217">
        <v>8.952</v>
      </c>
      <c r="AH334" s="220">
        <v>20.04</v>
      </c>
      <c r="AI334" s="213">
        <v>600</v>
      </c>
    </row>
    <row r="335" spans="1:35" s="210" customFormat="1" ht="12.5" customHeight="1" x14ac:dyDescent="0.25">
      <c r="A335" s="118">
        <v>462</v>
      </c>
      <c r="B335" s="214" t="s">
        <v>97</v>
      </c>
      <c r="C335" s="119" t="s">
        <v>541</v>
      </c>
      <c r="D335" s="215">
        <v>38579</v>
      </c>
      <c r="E335" s="216" t="s">
        <v>51</v>
      </c>
      <c r="F335" s="118" t="s">
        <v>28</v>
      </c>
      <c r="G335" s="211">
        <v>184.5</v>
      </c>
      <c r="H335" s="211">
        <v>78.7</v>
      </c>
      <c r="I335" s="118">
        <v>244</v>
      </c>
      <c r="J335" s="118">
        <v>310</v>
      </c>
      <c r="K335" s="210">
        <v>298</v>
      </c>
      <c r="L335" s="118">
        <v>322</v>
      </c>
      <c r="M335" s="118">
        <v>66</v>
      </c>
      <c r="N335" s="210">
        <v>54</v>
      </c>
      <c r="O335" s="210">
        <v>78</v>
      </c>
      <c r="P335" s="118">
        <f>tbl_data[[#This Row],[RunVJ_R]]+tbl_data[[#This Row],[RunVJ_L]]+tbl_data[[#This Row],[SVJ]]</f>
        <v>198</v>
      </c>
      <c r="Q335" s="335"/>
      <c r="R335" s="217">
        <v>1.179</v>
      </c>
      <c r="S335" s="217">
        <v>1.8879999999999999</v>
      </c>
      <c r="T335" s="217">
        <v>3.0790000000000002</v>
      </c>
      <c r="U335" s="217">
        <v>1.181</v>
      </c>
      <c r="V335" s="217">
        <v>1.8759999999999999</v>
      </c>
      <c r="W335" s="217">
        <v>3.05</v>
      </c>
      <c r="X335" s="217"/>
      <c r="Y335" s="217"/>
      <c r="Z335" s="217"/>
      <c r="AA335" s="217">
        <v>1.179</v>
      </c>
      <c r="AB335" s="217">
        <v>1.8759999999999999</v>
      </c>
      <c r="AC335" s="217">
        <v>3.05</v>
      </c>
      <c r="AD335" s="217">
        <v>9.1579999999999995</v>
      </c>
      <c r="AE335" s="217">
        <v>9.0289999999999999</v>
      </c>
      <c r="AF335" s="217"/>
      <c r="AG335" s="217">
        <v>9.0289999999999999</v>
      </c>
      <c r="AH335" s="220">
        <v>20.04</v>
      </c>
      <c r="AI335" s="213">
        <v>600</v>
      </c>
    </row>
    <row r="336" spans="1:35" s="210" customFormat="1" ht="12.5" customHeight="1" x14ac:dyDescent="0.35">
      <c r="A336" s="207">
        <v>110</v>
      </c>
      <c r="B336" s="207" t="s">
        <v>257</v>
      </c>
      <c r="C336" s="119" t="s">
        <v>258</v>
      </c>
      <c r="D336" s="208">
        <v>38386</v>
      </c>
      <c r="E336" s="209" t="s">
        <v>49</v>
      </c>
      <c r="F336" s="210" t="s">
        <v>29</v>
      </c>
      <c r="G336" s="211">
        <v>190</v>
      </c>
      <c r="H336" s="211">
        <v>87.7</v>
      </c>
      <c r="I336" s="210">
        <v>253</v>
      </c>
      <c r="J336" s="210">
        <v>306</v>
      </c>
      <c r="K336" s="210">
        <v>326</v>
      </c>
      <c r="L336" s="210">
        <v>325</v>
      </c>
      <c r="M336" s="210">
        <v>53</v>
      </c>
      <c r="N336" s="210">
        <v>73</v>
      </c>
      <c r="O336" s="210">
        <v>72</v>
      </c>
      <c r="P336" s="118">
        <f>tbl_data[[#This Row],[RunVJ_R]]+tbl_data[[#This Row],[RunVJ_L]]+tbl_data[[#This Row],[SVJ]]</f>
        <v>198</v>
      </c>
      <c r="Q336" s="335"/>
      <c r="R336" s="212">
        <v>1.1399999999999999</v>
      </c>
      <c r="S336" s="212">
        <v>1.89</v>
      </c>
      <c r="T336" s="212">
        <v>3.1850000000000001</v>
      </c>
      <c r="U336" s="212">
        <v>1.1519999999999999</v>
      </c>
      <c r="V336" s="212">
        <v>1.9119999999999999</v>
      </c>
      <c r="W336" s="212">
        <v>3.1930000000000001</v>
      </c>
      <c r="X336" s="212">
        <v>1.1970000000000001</v>
      </c>
      <c r="Y336" s="212">
        <v>1.9490000000000001</v>
      </c>
      <c r="Z336" s="212">
        <v>3.2290000000000001</v>
      </c>
      <c r="AA336" s="212">
        <v>1.1399999999999999</v>
      </c>
      <c r="AB336" s="212">
        <v>1.89</v>
      </c>
      <c r="AC336" s="212">
        <v>3.1850000000000001</v>
      </c>
      <c r="AD336" s="212">
        <v>8.9770000000000003</v>
      </c>
      <c r="AE336" s="212">
        <v>8.92</v>
      </c>
      <c r="AF336" s="212">
        <v>8.8949999999999996</v>
      </c>
      <c r="AG336" s="212">
        <v>8.8949999999999996</v>
      </c>
      <c r="AH336" s="211">
        <v>20.010000000000002</v>
      </c>
      <c r="AI336" s="213">
        <v>480</v>
      </c>
    </row>
    <row r="337" spans="1:35" s="210" customFormat="1" ht="12.5" customHeight="1" x14ac:dyDescent="0.35">
      <c r="A337" s="118">
        <v>568</v>
      </c>
      <c r="B337" s="118" t="s">
        <v>407</v>
      </c>
      <c r="C337" s="119" t="s">
        <v>685</v>
      </c>
      <c r="D337" s="120">
        <v>38386</v>
      </c>
      <c r="E337" s="120" t="s">
        <v>39</v>
      </c>
      <c r="F337" s="118" t="s">
        <v>28</v>
      </c>
      <c r="G337" s="211">
        <v>188.4</v>
      </c>
      <c r="H337" s="220">
        <v>80</v>
      </c>
      <c r="I337" s="118">
        <v>250</v>
      </c>
      <c r="J337" s="118">
        <v>304</v>
      </c>
      <c r="K337" s="210">
        <v>322</v>
      </c>
      <c r="L337" s="118">
        <v>322</v>
      </c>
      <c r="M337" s="118">
        <v>54</v>
      </c>
      <c r="N337" s="210">
        <v>72</v>
      </c>
      <c r="O337" s="210">
        <v>72</v>
      </c>
      <c r="P337" s="118">
        <f>tbl_data[[#This Row],[RunVJ_R]]+tbl_data[[#This Row],[RunVJ_L]]+tbl_data[[#This Row],[SVJ]]</f>
        <v>198</v>
      </c>
      <c r="Q337" s="335"/>
      <c r="R337" s="217">
        <v>1.224</v>
      </c>
      <c r="S337" s="217">
        <v>1.952</v>
      </c>
      <c r="T337" s="217">
        <v>3.1949999999999998</v>
      </c>
      <c r="U337" s="217">
        <v>1.218</v>
      </c>
      <c r="V337" s="217">
        <v>1.9470000000000001</v>
      </c>
      <c r="W337" s="217">
        <v>3.1779999999999999</v>
      </c>
      <c r="X337" s="217">
        <v>1.2290000000000001</v>
      </c>
      <c r="Y337" s="217">
        <v>1.9530000000000001</v>
      </c>
      <c r="Z337" s="217">
        <v>3.18</v>
      </c>
      <c r="AA337" s="217">
        <v>1.218</v>
      </c>
      <c r="AB337" s="217">
        <v>1.9470000000000001</v>
      </c>
      <c r="AC337" s="217">
        <v>3.1779999999999999</v>
      </c>
      <c r="AD337" s="217">
        <v>8.6929999999999996</v>
      </c>
      <c r="AE337" s="217">
        <v>8.5920000000000005</v>
      </c>
      <c r="AF337" s="217"/>
      <c r="AG337" s="217">
        <v>8.5920000000000005</v>
      </c>
      <c r="AH337" s="220">
        <v>20.03</v>
      </c>
      <c r="AI337" s="213">
        <v>560</v>
      </c>
    </row>
    <row r="338" spans="1:35" s="210" customFormat="1" ht="12.5" customHeight="1" x14ac:dyDescent="0.35">
      <c r="A338" s="118">
        <v>572</v>
      </c>
      <c r="B338" s="118" t="s">
        <v>100</v>
      </c>
      <c r="C338" s="119" t="s">
        <v>101</v>
      </c>
      <c r="D338" s="120">
        <v>38760</v>
      </c>
      <c r="E338" s="120" t="s">
        <v>39</v>
      </c>
      <c r="F338" s="118" t="s">
        <v>60</v>
      </c>
      <c r="G338" s="211">
        <v>176.2</v>
      </c>
      <c r="H338" s="220">
        <v>71.8</v>
      </c>
      <c r="I338" s="118">
        <v>237</v>
      </c>
      <c r="J338" s="118">
        <v>297</v>
      </c>
      <c r="K338" s="210">
        <v>307</v>
      </c>
      <c r="L338" s="118">
        <v>305</v>
      </c>
      <c r="M338" s="118">
        <v>60</v>
      </c>
      <c r="N338" s="210">
        <v>70</v>
      </c>
      <c r="O338" s="210">
        <v>68</v>
      </c>
      <c r="P338" s="118">
        <f>tbl_data[[#This Row],[RunVJ_R]]+tbl_data[[#This Row],[RunVJ_L]]+tbl_data[[#This Row],[SVJ]]</f>
        <v>198</v>
      </c>
      <c r="Q338" s="335"/>
      <c r="R338" s="217">
        <v>1.1100000000000001</v>
      </c>
      <c r="S338" s="217">
        <v>1.8069999999999999</v>
      </c>
      <c r="T338" s="217">
        <v>3.085</v>
      </c>
      <c r="U338" s="217">
        <v>1.0489999999999999</v>
      </c>
      <c r="V338" s="217">
        <v>1.796</v>
      </c>
      <c r="W338" s="217">
        <v>3.0670000000000002</v>
      </c>
      <c r="X338" s="217">
        <v>1.1180000000000001</v>
      </c>
      <c r="Y338" s="217">
        <v>1.8380000000000001</v>
      </c>
      <c r="Z338" s="217">
        <v>3.0659999999999998</v>
      </c>
      <c r="AA338" s="217">
        <v>1.0489999999999999</v>
      </c>
      <c r="AB338" s="217">
        <v>1.796</v>
      </c>
      <c r="AC338" s="217">
        <v>3.0659999999999998</v>
      </c>
      <c r="AD338" s="217">
        <v>8.3079999999999998</v>
      </c>
      <c r="AE338" s="217">
        <v>7.97</v>
      </c>
      <c r="AF338" s="217"/>
      <c r="AG338" s="217">
        <v>7.97</v>
      </c>
      <c r="AH338" s="220">
        <v>21.08</v>
      </c>
      <c r="AI338" s="213">
        <v>1080</v>
      </c>
    </row>
    <row r="339" spans="1:35" s="210" customFormat="1" ht="12.5" customHeight="1" x14ac:dyDescent="0.35">
      <c r="A339" s="207">
        <v>181</v>
      </c>
      <c r="B339" s="207" t="s">
        <v>228</v>
      </c>
      <c r="C339" s="119" t="s">
        <v>338</v>
      </c>
      <c r="D339" s="208">
        <v>38405</v>
      </c>
      <c r="E339" s="209" t="s">
        <v>59</v>
      </c>
      <c r="F339" s="210" t="s">
        <v>61</v>
      </c>
      <c r="G339" s="211">
        <v>165.7</v>
      </c>
      <c r="H339" s="211">
        <v>65.3</v>
      </c>
      <c r="I339" s="210">
        <v>219</v>
      </c>
      <c r="J339" s="210">
        <v>276</v>
      </c>
      <c r="K339" s="210">
        <v>293</v>
      </c>
      <c r="L339" s="210">
        <v>286</v>
      </c>
      <c r="M339" s="210">
        <v>57</v>
      </c>
      <c r="N339" s="210">
        <v>74</v>
      </c>
      <c r="O339" s="210">
        <v>67</v>
      </c>
      <c r="P339" s="118">
        <f>tbl_data[[#This Row],[RunVJ_R]]+tbl_data[[#This Row],[RunVJ_L]]+tbl_data[[#This Row],[SVJ]]</f>
        <v>198</v>
      </c>
      <c r="Q339" s="335"/>
      <c r="R339" s="212">
        <v>1.2090000000000001</v>
      </c>
      <c r="S339" s="212">
        <v>1.9319999999999999</v>
      </c>
      <c r="T339" s="212">
        <v>3.1930000000000001</v>
      </c>
      <c r="U339" s="212">
        <v>1.17</v>
      </c>
      <c r="V339" s="212">
        <v>1.8959999999999999</v>
      </c>
      <c r="W339" s="212">
        <v>3.1560000000000001</v>
      </c>
      <c r="X339" s="212">
        <v>1.1819999999999999</v>
      </c>
      <c r="Y339" s="212">
        <v>1.909</v>
      </c>
      <c r="Z339" s="212">
        <v>3.1720000000000002</v>
      </c>
      <c r="AA339" s="212">
        <v>1.17</v>
      </c>
      <c r="AB339" s="212">
        <v>1.8959999999999999</v>
      </c>
      <c r="AC339" s="212">
        <v>3.1560000000000001</v>
      </c>
      <c r="AD339" s="212">
        <v>8.5329999999999995</v>
      </c>
      <c r="AE339" s="212">
        <v>8.4320000000000004</v>
      </c>
      <c r="AF339" s="212">
        <v>8.3960000000000008</v>
      </c>
      <c r="AG339" s="212">
        <v>8.3960000000000008</v>
      </c>
      <c r="AH339" s="211">
        <v>20.02</v>
      </c>
      <c r="AI339" s="213">
        <v>520</v>
      </c>
    </row>
    <row r="340" spans="1:35" s="210" customFormat="1" ht="12.5" customHeight="1" x14ac:dyDescent="0.35">
      <c r="A340" s="207">
        <v>190</v>
      </c>
      <c r="B340" s="207" t="s">
        <v>133</v>
      </c>
      <c r="C340" s="119" t="s">
        <v>346</v>
      </c>
      <c r="D340" s="208">
        <v>38670</v>
      </c>
      <c r="E340" s="209" t="s">
        <v>59</v>
      </c>
      <c r="F340" s="210" t="s">
        <v>67</v>
      </c>
      <c r="G340" s="211">
        <v>190.5</v>
      </c>
      <c r="H340" s="211">
        <v>85.9</v>
      </c>
      <c r="I340" s="210">
        <v>251</v>
      </c>
      <c r="J340" s="210">
        <v>309</v>
      </c>
      <c r="K340" s="210">
        <v>327</v>
      </c>
      <c r="L340" s="210">
        <v>315</v>
      </c>
      <c r="M340" s="210">
        <v>58</v>
      </c>
      <c r="N340" s="210">
        <v>76</v>
      </c>
      <c r="O340" s="210">
        <v>64</v>
      </c>
      <c r="P340" s="118">
        <f>tbl_data[[#This Row],[RunVJ_R]]+tbl_data[[#This Row],[RunVJ_L]]+tbl_data[[#This Row],[SVJ]]</f>
        <v>198</v>
      </c>
      <c r="Q340" s="335"/>
      <c r="R340" s="212">
        <v>1.087</v>
      </c>
      <c r="S340" s="212">
        <v>1.7989999999999999</v>
      </c>
      <c r="T340" s="212">
        <v>3.0019999999999998</v>
      </c>
      <c r="U340" s="212">
        <v>1.0840000000000001</v>
      </c>
      <c r="V340" s="212">
        <v>1.7829999999999999</v>
      </c>
      <c r="W340" s="212">
        <v>3.0190000000000001</v>
      </c>
      <c r="X340" s="212">
        <v>1.0589999999999999</v>
      </c>
      <c r="Y340" s="212">
        <v>1.762</v>
      </c>
      <c r="Z340" s="212">
        <v>2.984</v>
      </c>
      <c r="AA340" s="212">
        <v>1.0589999999999999</v>
      </c>
      <c r="AB340" s="212">
        <v>1.762</v>
      </c>
      <c r="AC340" s="212">
        <v>2.984</v>
      </c>
      <c r="AD340" s="212">
        <v>8.6780000000000008</v>
      </c>
      <c r="AE340" s="212">
        <v>8.4120000000000008</v>
      </c>
      <c r="AF340" s="212"/>
      <c r="AG340" s="212">
        <v>8.4120000000000008</v>
      </c>
      <c r="AH340" s="211">
        <v>21.03</v>
      </c>
      <c r="AI340" s="213">
        <v>880</v>
      </c>
    </row>
    <row r="341" spans="1:35" s="210" customFormat="1" ht="12.5" customHeight="1" x14ac:dyDescent="0.35">
      <c r="A341" s="207">
        <v>175</v>
      </c>
      <c r="B341" s="207" t="s">
        <v>94</v>
      </c>
      <c r="C341" s="119" t="s">
        <v>330</v>
      </c>
      <c r="D341" s="208">
        <v>38820</v>
      </c>
      <c r="E341" s="209" t="s">
        <v>59</v>
      </c>
      <c r="F341" s="210" t="s">
        <v>29</v>
      </c>
      <c r="G341" s="211">
        <v>188.7</v>
      </c>
      <c r="H341" s="211">
        <v>81.8</v>
      </c>
      <c r="I341" s="210">
        <v>244</v>
      </c>
      <c r="J341" s="210">
        <v>299</v>
      </c>
      <c r="K341" s="210">
        <v>323</v>
      </c>
      <c r="L341" s="210">
        <v>308</v>
      </c>
      <c r="M341" s="210">
        <v>55</v>
      </c>
      <c r="N341" s="210">
        <v>79</v>
      </c>
      <c r="O341" s="210">
        <v>64</v>
      </c>
      <c r="P341" s="118">
        <f>tbl_data[[#This Row],[RunVJ_R]]+tbl_data[[#This Row],[RunVJ_L]]+tbl_data[[#This Row],[SVJ]]</f>
        <v>198</v>
      </c>
      <c r="Q341" s="335"/>
      <c r="R341" s="212">
        <v>1.206</v>
      </c>
      <c r="S341" s="212">
        <v>1.919</v>
      </c>
      <c r="T341" s="212">
        <v>3.1859999999999999</v>
      </c>
      <c r="U341" s="212">
        <v>1.2130000000000001</v>
      </c>
      <c r="V341" s="212">
        <v>1.948</v>
      </c>
      <c r="W341" s="212">
        <v>3.1989999999999998</v>
      </c>
      <c r="X341" s="212">
        <v>1.2010000000000001</v>
      </c>
      <c r="Y341" s="212">
        <v>1.948</v>
      </c>
      <c r="Z341" s="212">
        <v>3.18</v>
      </c>
      <c r="AA341" s="212">
        <v>1.2010000000000001</v>
      </c>
      <c r="AB341" s="212">
        <v>1.919</v>
      </c>
      <c r="AC341" s="212">
        <v>3.18</v>
      </c>
      <c r="AD341" s="212">
        <v>8.7780000000000005</v>
      </c>
      <c r="AE341" s="212">
        <v>8.7129999999999992</v>
      </c>
      <c r="AF341" s="212"/>
      <c r="AG341" s="212">
        <v>8.7129999999999992</v>
      </c>
      <c r="AH341" s="211">
        <v>22.01</v>
      </c>
      <c r="AI341" s="213">
        <v>1120</v>
      </c>
    </row>
    <row r="342" spans="1:35" s="210" customFormat="1" ht="12.5" customHeight="1" x14ac:dyDescent="0.35">
      <c r="A342" s="207">
        <v>206</v>
      </c>
      <c r="B342" s="207" t="s">
        <v>358</v>
      </c>
      <c r="C342" s="119" t="s">
        <v>359</v>
      </c>
      <c r="D342" s="208">
        <v>38800</v>
      </c>
      <c r="E342" s="209" t="s">
        <v>36</v>
      </c>
      <c r="F342" s="210" t="s">
        <v>35</v>
      </c>
      <c r="G342" s="211">
        <v>167.4</v>
      </c>
      <c r="H342" s="211">
        <v>60.7</v>
      </c>
      <c r="I342" s="210">
        <v>222</v>
      </c>
      <c r="J342" s="210">
        <v>283</v>
      </c>
      <c r="K342" s="210">
        <v>297</v>
      </c>
      <c r="L342" s="210">
        <v>284</v>
      </c>
      <c r="M342" s="210">
        <v>61</v>
      </c>
      <c r="N342" s="210">
        <v>75</v>
      </c>
      <c r="O342" s="210">
        <v>62</v>
      </c>
      <c r="P342" s="118">
        <f>tbl_data[[#This Row],[RunVJ_R]]+tbl_data[[#This Row],[RunVJ_L]]+tbl_data[[#This Row],[SVJ]]</f>
        <v>198</v>
      </c>
      <c r="Q342" s="335"/>
      <c r="R342" s="212">
        <v>1.3340000000000001</v>
      </c>
      <c r="S342" s="212">
        <v>2.0499999999999998</v>
      </c>
      <c r="T342" s="212">
        <v>3.2679999999999998</v>
      </c>
      <c r="U342" s="212">
        <v>1.28</v>
      </c>
      <c r="V342" s="212">
        <v>1.9770000000000001</v>
      </c>
      <c r="W342" s="212">
        <v>3.177</v>
      </c>
      <c r="X342" s="212">
        <v>1.2889999999999999</v>
      </c>
      <c r="Y342" s="212">
        <v>1.986</v>
      </c>
      <c r="Z342" s="212">
        <v>3.194</v>
      </c>
      <c r="AA342" s="212">
        <v>1.28</v>
      </c>
      <c r="AB342" s="212">
        <v>1.9770000000000001</v>
      </c>
      <c r="AC342" s="212">
        <v>3.177</v>
      </c>
      <c r="AD342" s="212">
        <v>8.6839999999999993</v>
      </c>
      <c r="AE342" s="212">
        <v>8.6579999999999995</v>
      </c>
      <c r="AF342" s="212">
        <v>8.7870000000000008</v>
      </c>
      <c r="AG342" s="212">
        <v>8.6579999999999995</v>
      </c>
      <c r="AH342" s="211">
        <v>20.059999999999999</v>
      </c>
      <c r="AI342" s="213">
        <v>680</v>
      </c>
    </row>
    <row r="343" spans="1:35" s="210" customFormat="1" ht="12.5" customHeight="1" x14ac:dyDescent="0.35">
      <c r="A343" s="207">
        <v>255</v>
      </c>
      <c r="B343" s="207" t="s">
        <v>265</v>
      </c>
      <c r="C343" s="119" t="s">
        <v>405</v>
      </c>
      <c r="D343" s="208">
        <v>38397</v>
      </c>
      <c r="E343" s="209" t="s">
        <v>46</v>
      </c>
      <c r="F343" s="210" t="s">
        <v>35</v>
      </c>
      <c r="G343" s="211">
        <v>175.1</v>
      </c>
      <c r="H343" s="211">
        <v>67.400000000000006</v>
      </c>
      <c r="I343" s="210">
        <v>229</v>
      </c>
      <c r="J343" s="210">
        <v>285</v>
      </c>
      <c r="K343" s="210">
        <v>297</v>
      </c>
      <c r="L343" s="210">
        <v>302</v>
      </c>
      <c r="M343" s="210">
        <v>56</v>
      </c>
      <c r="N343" s="210">
        <v>68</v>
      </c>
      <c r="O343" s="210">
        <v>73</v>
      </c>
      <c r="P343" s="118">
        <f>tbl_data[[#This Row],[RunVJ_R]]+tbl_data[[#This Row],[RunVJ_L]]+tbl_data[[#This Row],[SVJ]]</f>
        <v>197</v>
      </c>
      <c r="Q343" s="335"/>
      <c r="R343" s="212">
        <v>1.151</v>
      </c>
      <c r="S343" s="212">
        <v>1.893</v>
      </c>
      <c r="T343" s="212">
        <v>3.1880000000000002</v>
      </c>
      <c r="U343" s="212">
        <v>1.1599999999999999</v>
      </c>
      <c r="V343" s="212">
        <v>1.8859999999999999</v>
      </c>
      <c r="W343" s="212">
        <v>3.1659999999999999</v>
      </c>
      <c r="X343" s="212">
        <v>1.107</v>
      </c>
      <c r="Y343" s="212">
        <v>1.83</v>
      </c>
      <c r="Z343" s="212">
        <v>3.085</v>
      </c>
      <c r="AA343" s="212">
        <v>1.107</v>
      </c>
      <c r="AB343" s="212">
        <v>1.83</v>
      </c>
      <c r="AC343" s="212">
        <v>3.085</v>
      </c>
      <c r="AD343" s="212">
        <v>8.5399999999999991</v>
      </c>
      <c r="AE343" s="212">
        <v>8.7379999999999995</v>
      </c>
      <c r="AF343" s="212">
        <v>8.5969999999999995</v>
      </c>
      <c r="AG343" s="212">
        <v>8.5399999999999991</v>
      </c>
      <c r="AH343" s="211">
        <v>21.02</v>
      </c>
      <c r="AI343" s="213">
        <v>840</v>
      </c>
    </row>
    <row r="344" spans="1:35" customFormat="1" ht="12.5" customHeight="1" x14ac:dyDescent="0.35">
      <c r="A344" s="316">
        <v>626</v>
      </c>
      <c r="B344" s="316" t="s">
        <v>177</v>
      </c>
      <c r="C344" s="317" t="s">
        <v>720</v>
      </c>
      <c r="D344" s="120">
        <v>38846</v>
      </c>
      <c r="E344" s="120" t="s">
        <v>76</v>
      </c>
      <c r="F344" s="316" t="s">
        <v>35</v>
      </c>
      <c r="G344" s="211">
        <v>175.8</v>
      </c>
      <c r="H344" s="318">
        <v>60.1</v>
      </c>
      <c r="I344" s="316">
        <v>226</v>
      </c>
      <c r="J344" s="316">
        <v>283</v>
      </c>
      <c r="K344" s="316">
        <v>293</v>
      </c>
      <c r="L344" s="321">
        <v>299</v>
      </c>
      <c r="M344" s="316">
        <v>57</v>
      </c>
      <c r="N344" s="210">
        <v>67</v>
      </c>
      <c r="O344" s="210">
        <v>73</v>
      </c>
      <c r="P344" s="118">
        <f>tbl_data[[#This Row],[RunVJ_R]]+tbl_data[[#This Row],[RunVJ_L]]+tbl_data[[#This Row],[SVJ]]</f>
        <v>197</v>
      </c>
      <c r="Q344" s="335"/>
      <c r="R344" s="319">
        <v>1.153</v>
      </c>
      <c r="S344" s="319">
        <v>1.8819999999999999</v>
      </c>
      <c r="T344" s="319">
        <v>3.1539999999999999</v>
      </c>
      <c r="U344" s="319">
        <v>1.165</v>
      </c>
      <c r="V344" s="319">
        <v>1.8939999999999999</v>
      </c>
      <c r="W344" s="319">
        <v>3.157</v>
      </c>
      <c r="X344" s="319">
        <v>1.2290000000000001</v>
      </c>
      <c r="Y344" s="319">
        <v>1.9570000000000001</v>
      </c>
      <c r="Z344" s="319">
        <v>3.2130000000000001</v>
      </c>
      <c r="AA344" s="319">
        <v>1.153</v>
      </c>
      <c r="AB344" s="319">
        <v>1.8819999999999999</v>
      </c>
      <c r="AC344" s="319">
        <v>3.1539999999999999</v>
      </c>
      <c r="AD344" s="319">
        <v>8.4160000000000004</v>
      </c>
      <c r="AE344" s="319">
        <v>8.282</v>
      </c>
      <c r="AF344" s="319">
        <v>8.4239999999999995</v>
      </c>
      <c r="AG344" s="319">
        <v>8.282</v>
      </c>
      <c r="AH344" s="318">
        <v>20.05</v>
      </c>
      <c r="AI344" s="213">
        <v>640</v>
      </c>
    </row>
    <row r="345" spans="1:35" customFormat="1" ht="12.5" customHeight="1" x14ac:dyDescent="0.35">
      <c r="A345" s="207">
        <v>70</v>
      </c>
      <c r="B345" s="207" t="s">
        <v>95</v>
      </c>
      <c r="C345" s="119" t="s">
        <v>216</v>
      </c>
      <c r="D345" s="208">
        <v>38453</v>
      </c>
      <c r="E345" s="209" t="s">
        <v>41</v>
      </c>
      <c r="F345" s="210" t="s">
        <v>29</v>
      </c>
      <c r="G345" s="211">
        <v>188.1</v>
      </c>
      <c r="H345" s="211">
        <v>82.7</v>
      </c>
      <c r="I345" s="210">
        <v>248</v>
      </c>
      <c r="J345" s="210">
        <v>304</v>
      </c>
      <c r="K345" s="210">
        <v>319</v>
      </c>
      <c r="L345" s="210">
        <v>318</v>
      </c>
      <c r="M345" s="210">
        <v>56</v>
      </c>
      <c r="N345" s="210">
        <v>71</v>
      </c>
      <c r="O345" s="210">
        <v>70</v>
      </c>
      <c r="P345" s="118">
        <f>tbl_data[[#This Row],[RunVJ_R]]+tbl_data[[#This Row],[RunVJ_L]]+tbl_data[[#This Row],[SVJ]]</f>
        <v>197</v>
      </c>
      <c r="Q345" s="335"/>
      <c r="R345" s="212">
        <v>1.125</v>
      </c>
      <c r="S345" s="212">
        <v>1.847</v>
      </c>
      <c r="T345" s="212">
        <v>3.0619999999999998</v>
      </c>
      <c r="U345" s="212">
        <v>1.1339999999999999</v>
      </c>
      <c r="V345" s="212">
        <v>1.8440000000000001</v>
      </c>
      <c r="W345" s="212">
        <v>3.0590000000000002</v>
      </c>
      <c r="X345" s="212"/>
      <c r="Y345" s="212"/>
      <c r="Z345" s="212"/>
      <c r="AA345" s="212">
        <v>1.125</v>
      </c>
      <c r="AB345" s="212">
        <v>1.8440000000000001</v>
      </c>
      <c r="AC345" s="212">
        <v>3.0590000000000002</v>
      </c>
      <c r="AD345" s="212">
        <v>8.5549999999999997</v>
      </c>
      <c r="AE345" s="212">
        <v>8.35</v>
      </c>
      <c r="AF345" s="212">
        <v>8.3550000000000004</v>
      </c>
      <c r="AG345" s="212">
        <v>8.35</v>
      </c>
      <c r="AH345" s="211">
        <v>20.010000000000002</v>
      </c>
      <c r="AI345" s="213">
        <v>480</v>
      </c>
    </row>
    <row r="346" spans="1:35" customFormat="1" ht="12.5" customHeight="1" x14ac:dyDescent="0.35">
      <c r="A346" s="207">
        <v>278</v>
      </c>
      <c r="B346" s="207" t="s">
        <v>224</v>
      </c>
      <c r="C346" s="119" t="s">
        <v>435</v>
      </c>
      <c r="D346" s="208">
        <v>38805</v>
      </c>
      <c r="E346" s="209" t="s">
        <v>46</v>
      </c>
      <c r="F346" s="210" t="s">
        <v>29</v>
      </c>
      <c r="G346" s="211">
        <v>190.2</v>
      </c>
      <c r="H346" s="211">
        <v>81.099999999999994</v>
      </c>
      <c r="I346" s="210">
        <v>248</v>
      </c>
      <c r="J346" s="210">
        <v>309</v>
      </c>
      <c r="K346" s="210">
        <v>314</v>
      </c>
      <c r="L346" s="210">
        <v>318</v>
      </c>
      <c r="M346" s="210">
        <v>61</v>
      </c>
      <c r="N346" s="210">
        <v>66</v>
      </c>
      <c r="O346" s="210">
        <v>70</v>
      </c>
      <c r="P346" s="118">
        <f>tbl_data[[#This Row],[RunVJ_R]]+tbl_data[[#This Row],[RunVJ_L]]+tbl_data[[#This Row],[SVJ]]</f>
        <v>197</v>
      </c>
      <c r="Q346" s="335"/>
      <c r="R346" s="212">
        <v>1.089</v>
      </c>
      <c r="S346" s="212">
        <v>1.8109999999999999</v>
      </c>
      <c r="T346" s="212">
        <v>3.1059999999999999</v>
      </c>
      <c r="U346" s="212">
        <v>1.107</v>
      </c>
      <c r="V346" s="212">
        <v>1.85</v>
      </c>
      <c r="W346" s="212">
        <v>3.1110000000000002</v>
      </c>
      <c r="X346" s="212">
        <v>1.073</v>
      </c>
      <c r="Y346" s="212">
        <v>1.8129999999999999</v>
      </c>
      <c r="Z346" s="212">
        <v>3.048</v>
      </c>
      <c r="AA346" s="212">
        <v>1.073</v>
      </c>
      <c r="AB346" s="212">
        <v>1.8109999999999999</v>
      </c>
      <c r="AC346" s="212">
        <v>3.048</v>
      </c>
      <c r="AD346" s="212">
        <v>8.5589999999999993</v>
      </c>
      <c r="AE346" s="212">
        <v>8.4930000000000003</v>
      </c>
      <c r="AF346" s="212"/>
      <c r="AG346" s="212">
        <v>8.4930000000000003</v>
      </c>
      <c r="AH346" s="211">
        <v>20.04</v>
      </c>
      <c r="AI346" s="213">
        <v>600</v>
      </c>
    </row>
    <row r="347" spans="1:35" customFormat="1" ht="12.5" customHeight="1" x14ac:dyDescent="0.35">
      <c r="A347" s="118">
        <v>580</v>
      </c>
      <c r="B347" s="118" t="s">
        <v>95</v>
      </c>
      <c r="C347" s="119" t="s">
        <v>112</v>
      </c>
      <c r="D347" s="120">
        <v>38476</v>
      </c>
      <c r="E347" s="120" t="s">
        <v>39</v>
      </c>
      <c r="F347" s="118" t="s">
        <v>33</v>
      </c>
      <c r="G347" s="211">
        <v>186.6</v>
      </c>
      <c r="H347" s="220">
        <v>78.7</v>
      </c>
      <c r="I347" s="118">
        <v>245</v>
      </c>
      <c r="J347" s="118">
        <v>301</v>
      </c>
      <c r="K347" s="210">
        <v>316</v>
      </c>
      <c r="L347" s="118">
        <v>315</v>
      </c>
      <c r="M347" s="118">
        <v>56</v>
      </c>
      <c r="N347" s="210">
        <v>71</v>
      </c>
      <c r="O347" s="210">
        <v>70</v>
      </c>
      <c r="P347" s="118">
        <f>tbl_data[[#This Row],[RunVJ_R]]+tbl_data[[#This Row],[RunVJ_L]]+tbl_data[[#This Row],[SVJ]]</f>
        <v>197</v>
      </c>
      <c r="Q347" s="335"/>
      <c r="R347" s="217">
        <v>1.1990000000000001</v>
      </c>
      <c r="S347" s="217">
        <v>1.9079999999999999</v>
      </c>
      <c r="T347" s="217">
        <v>3.1320000000000001</v>
      </c>
      <c r="U347" s="217">
        <v>1.2350000000000001</v>
      </c>
      <c r="V347" s="217">
        <v>1.948</v>
      </c>
      <c r="W347" s="217">
        <v>3.18</v>
      </c>
      <c r="X347" s="217">
        <v>1.224</v>
      </c>
      <c r="Y347" s="217">
        <v>1.96</v>
      </c>
      <c r="Z347" s="217">
        <v>3.2109999999999999</v>
      </c>
      <c r="AA347" s="217">
        <v>1.1990000000000001</v>
      </c>
      <c r="AB347" s="217">
        <v>1.9079999999999999</v>
      </c>
      <c r="AC347" s="217">
        <v>3.1320000000000001</v>
      </c>
      <c r="AD347" s="217">
        <v>9.0139999999999993</v>
      </c>
      <c r="AE347" s="217">
        <v>8.8610000000000007</v>
      </c>
      <c r="AF347" s="217">
        <v>8.9469999999999992</v>
      </c>
      <c r="AG347" s="217">
        <v>8.8610000000000007</v>
      </c>
      <c r="AH347" s="220">
        <v>20.079999999999998</v>
      </c>
      <c r="AI347" s="213">
        <v>760</v>
      </c>
    </row>
    <row r="348" spans="1:35" customFormat="1" ht="12.5" customHeight="1" x14ac:dyDescent="0.35">
      <c r="A348" s="207">
        <v>358</v>
      </c>
      <c r="B348" s="207" t="s">
        <v>179</v>
      </c>
      <c r="C348" s="119" t="s">
        <v>514</v>
      </c>
      <c r="D348" s="208">
        <v>38555</v>
      </c>
      <c r="E348" s="209" t="s">
        <v>48</v>
      </c>
      <c r="F348" s="210" t="s">
        <v>37</v>
      </c>
      <c r="G348" s="211">
        <v>193</v>
      </c>
      <c r="H348" s="211">
        <v>92.3</v>
      </c>
      <c r="I348" s="210">
        <v>253</v>
      </c>
      <c r="J348" s="210">
        <v>307</v>
      </c>
      <c r="K348" s="210">
        <v>329</v>
      </c>
      <c r="L348" s="210">
        <v>320</v>
      </c>
      <c r="M348" s="210">
        <v>54</v>
      </c>
      <c r="N348" s="210">
        <v>76</v>
      </c>
      <c r="O348" s="210">
        <v>67</v>
      </c>
      <c r="P348" s="118">
        <f>tbl_data[[#This Row],[RunVJ_R]]+tbl_data[[#This Row],[RunVJ_L]]+tbl_data[[#This Row],[SVJ]]</f>
        <v>197</v>
      </c>
      <c r="Q348" s="335"/>
      <c r="R348" s="212">
        <v>1.171</v>
      </c>
      <c r="S348" s="212">
        <v>1.9179999999999999</v>
      </c>
      <c r="T348" s="212">
        <v>3.2389999999999999</v>
      </c>
      <c r="U348" s="212">
        <v>1.147</v>
      </c>
      <c r="V348" s="212">
        <v>1.88</v>
      </c>
      <c r="W348" s="212">
        <v>3.194</v>
      </c>
      <c r="X348" s="212">
        <v>1.1759999999999999</v>
      </c>
      <c r="Y348" s="212">
        <v>1.91</v>
      </c>
      <c r="Z348" s="212">
        <v>3.2149999999999999</v>
      </c>
      <c r="AA348" s="212">
        <v>1.147</v>
      </c>
      <c r="AB348" s="212">
        <v>1.88</v>
      </c>
      <c r="AC348" s="212">
        <v>3.194</v>
      </c>
      <c r="AD348" s="212">
        <v>8.7759999999999998</v>
      </c>
      <c r="AE348" s="212">
        <v>8.8190000000000008</v>
      </c>
      <c r="AF348" s="212"/>
      <c r="AG348" s="212">
        <v>8.7759999999999998</v>
      </c>
      <c r="AH348" s="211">
        <v>20.04</v>
      </c>
      <c r="AI348" s="213">
        <v>600</v>
      </c>
    </row>
    <row r="349" spans="1:35" customFormat="1" ht="12.5" customHeight="1" x14ac:dyDescent="0.35">
      <c r="A349" s="118">
        <v>582</v>
      </c>
      <c r="B349" s="118" t="s">
        <v>95</v>
      </c>
      <c r="C349" s="119" t="s">
        <v>114</v>
      </c>
      <c r="D349" s="120">
        <v>38535</v>
      </c>
      <c r="E349" s="120" t="s">
        <v>39</v>
      </c>
      <c r="F349" s="118" t="s">
        <v>28</v>
      </c>
      <c r="G349" s="211">
        <v>184</v>
      </c>
      <c r="H349" s="220">
        <v>75.099999999999994</v>
      </c>
      <c r="I349" s="118">
        <v>236</v>
      </c>
      <c r="J349" s="118">
        <v>292</v>
      </c>
      <c r="K349" s="210">
        <v>310</v>
      </c>
      <c r="L349" s="118">
        <v>303</v>
      </c>
      <c r="M349" s="118">
        <v>56</v>
      </c>
      <c r="N349" s="210">
        <v>74</v>
      </c>
      <c r="O349" s="210">
        <v>67</v>
      </c>
      <c r="P349" s="118">
        <f>tbl_data[[#This Row],[RunVJ_R]]+tbl_data[[#This Row],[RunVJ_L]]+tbl_data[[#This Row],[SVJ]]</f>
        <v>197</v>
      </c>
      <c r="Q349" s="335"/>
      <c r="R349" s="217">
        <v>1.252</v>
      </c>
      <c r="S349" s="217">
        <v>1.992</v>
      </c>
      <c r="T349" s="217">
        <v>3.2610000000000001</v>
      </c>
      <c r="U349" s="217">
        <v>1.236</v>
      </c>
      <c r="V349" s="217">
        <v>1.9790000000000001</v>
      </c>
      <c r="W349" s="217">
        <v>3.22</v>
      </c>
      <c r="X349" s="217">
        <v>1.266</v>
      </c>
      <c r="Y349" s="217">
        <v>2.0089999999999999</v>
      </c>
      <c r="Z349" s="217">
        <v>3.2429999999999999</v>
      </c>
      <c r="AA349" s="217">
        <v>1.236</v>
      </c>
      <c r="AB349" s="217">
        <v>1.9790000000000001</v>
      </c>
      <c r="AC349" s="217">
        <v>3.22</v>
      </c>
      <c r="AD349" s="217">
        <v>8.67</v>
      </c>
      <c r="AE349" s="217">
        <v>8.468</v>
      </c>
      <c r="AF349" s="217">
        <v>8.4589999999999996</v>
      </c>
      <c r="AG349" s="217">
        <v>8.4589999999999996</v>
      </c>
      <c r="AH349" s="220">
        <v>21.01</v>
      </c>
      <c r="AI349" s="213">
        <v>800</v>
      </c>
    </row>
    <row r="350" spans="1:35" customFormat="1" ht="12.5" customHeight="1" x14ac:dyDescent="0.35">
      <c r="A350" s="298">
        <v>519</v>
      </c>
      <c r="B350" s="298" t="s">
        <v>647</v>
      </c>
      <c r="C350" s="299" t="s">
        <v>648</v>
      </c>
      <c r="D350" s="322">
        <v>38676</v>
      </c>
      <c r="E350" s="298" t="s">
        <v>47</v>
      </c>
      <c r="F350" s="298" t="s">
        <v>33</v>
      </c>
      <c r="G350" s="297">
        <v>182.5</v>
      </c>
      <c r="H350" s="297">
        <v>77.8</v>
      </c>
      <c r="I350" s="298">
        <v>240</v>
      </c>
      <c r="J350" s="298">
        <v>299</v>
      </c>
      <c r="K350" s="298">
        <v>313</v>
      </c>
      <c r="L350" s="298">
        <v>305</v>
      </c>
      <c r="M350" s="298">
        <v>59</v>
      </c>
      <c r="N350" s="298">
        <v>73</v>
      </c>
      <c r="O350" s="298">
        <v>65</v>
      </c>
      <c r="P350" s="118">
        <f>tbl_data[[#This Row],[RunVJ_R]]+tbl_data[[#This Row],[RunVJ_L]]+tbl_data[[#This Row],[SVJ]]</f>
        <v>197</v>
      </c>
      <c r="Q350" s="335"/>
      <c r="R350" s="298">
        <v>1.214</v>
      </c>
      <c r="S350" s="298">
        <v>1.948</v>
      </c>
      <c r="T350" s="298">
        <v>3.19</v>
      </c>
      <c r="U350" s="298">
        <v>1.173</v>
      </c>
      <c r="V350" s="298">
        <v>1.91</v>
      </c>
      <c r="W350" s="298">
        <v>3.14</v>
      </c>
      <c r="X350" s="298">
        <v>1.2010000000000001</v>
      </c>
      <c r="Y350" s="298">
        <v>1.9430000000000001</v>
      </c>
      <c r="Z350" s="298">
        <v>3.1970000000000001</v>
      </c>
      <c r="AA350" s="298">
        <v>1.173</v>
      </c>
      <c r="AB350" s="298">
        <v>1.91</v>
      </c>
      <c r="AC350" s="298">
        <v>3.14</v>
      </c>
      <c r="AD350" s="298">
        <v>8.7149999999999999</v>
      </c>
      <c r="AE350" s="298">
        <v>8.6560000000000006</v>
      </c>
      <c r="AF350" s="298">
        <v>8.6210000000000004</v>
      </c>
      <c r="AG350" s="298">
        <v>8.6210000000000004</v>
      </c>
      <c r="AH350" s="297">
        <v>20.079999999999998</v>
      </c>
      <c r="AI350" s="296">
        <v>760</v>
      </c>
    </row>
    <row r="351" spans="1:35" s="221" customFormat="1" ht="12.5" customHeight="1" x14ac:dyDescent="0.3">
      <c r="A351" s="207">
        <v>104</v>
      </c>
      <c r="B351" s="207" t="s">
        <v>228</v>
      </c>
      <c r="C351" s="119" t="s">
        <v>248</v>
      </c>
      <c r="D351" s="208">
        <v>38063</v>
      </c>
      <c r="E351" s="209" t="s">
        <v>49</v>
      </c>
      <c r="F351" s="210" t="s">
        <v>28</v>
      </c>
      <c r="G351" s="211">
        <v>187.1</v>
      </c>
      <c r="H351" s="211">
        <v>85.6</v>
      </c>
      <c r="I351" s="210">
        <v>241</v>
      </c>
      <c r="J351" s="210">
        <v>296</v>
      </c>
      <c r="K351" s="210">
        <v>319</v>
      </c>
      <c r="L351" s="210">
        <v>305</v>
      </c>
      <c r="M351" s="210">
        <v>55</v>
      </c>
      <c r="N351" s="210">
        <v>78</v>
      </c>
      <c r="O351" s="210">
        <v>64</v>
      </c>
      <c r="P351" s="118">
        <f>tbl_data[[#This Row],[RunVJ_R]]+tbl_data[[#This Row],[RunVJ_L]]+tbl_data[[#This Row],[SVJ]]</f>
        <v>197</v>
      </c>
      <c r="Q351" s="335"/>
      <c r="R351" s="212">
        <v>1.1599999999999999</v>
      </c>
      <c r="S351" s="212">
        <v>1.8919999999999999</v>
      </c>
      <c r="T351" s="212">
        <v>3.2120000000000002</v>
      </c>
      <c r="U351" s="212">
        <v>1.1619999999999999</v>
      </c>
      <c r="V351" s="212">
        <v>1.8819999999999999</v>
      </c>
      <c r="W351" s="212">
        <v>3.1739999999999999</v>
      </c>
      <c r="X351" s="212">
        <v>1.153</v>
      </c>
      <c r="Y351" s="212">
        <v>1.8720000000000001</v>
      </c>
      <c r="Z351" s="212">
        <v>3.2309999999999999</v>
      </c>
      <c r="AA351" s="212">
        <v>1.153</v>
      </c>
      <c r="AB351" s="212">
        <v>1.8720000000000001</v>
      </c>
      <c r="AC351" s="212">
        <v>3.1739999999999999</v>
      </c>
      <c r="AD351" s="212">
        <v>8.9580000000000002</v>
      </c>
      <c r="AE351" s="212">
        <v>9.1199999999999992</v>
      </c>
      <c r="AF351" s="212"/>
      <c r="AG351" s="212">
        <v>8.9580000000000002</v>
      </c>
      <c r="AH351" s="211">
        <v>21.01</v>
      </c>
      <c r="AI351" s="213">
        <v>800</v>
      </c>
    </row>
    <row r="352" spans="1:35" s="222" customFormat="1" ht="12.5" customHeight="1" x14ac:dyDescent="0.3">
      <c r="A352" s="316">
        <v>605</v>
      </c>
      <c r="B352" s="316" t="s">
        <v>280</v>
      </c>
      <c r="C352" s="317" t="s">
        <v>234</v>
      </c>
      <c r="D352" s="120">
        <v>38379</v>
      </c>
      <c r="E352" s="120" t="s">
        <v>76</v>
      </c>
      <c r="F352" s="316" t="s">
        <v>60</v>
      </c>
      <c r="G352" s="211">
        <v>175.7</v>
      </c>
      <c r="H352" s="318">
        <v>77.599999999999994</v>
      </c>
      <c r="I352" s="316">
        <v>228</v>
      </c>
      <c r="J352" s="316">
        <v>291</v>
      </c>
      <c r="K352" s="316">
        <v>289</v>
      </c>
      <c r="L352" s="210">
        <v>300</v>
      </c>
      <c r="M352" s="316">
        <v>63</v>
      </c>
      <c r="N352" s="210">
        <v>61</v>
      </c>
      <c r="O352" s="210">
        <v>72</v>
      </c>
      <c r="P352" s="118">
        <f>tbl_data[[#This Row],[RunVJ_R]]+tbl_data[[#This Row],[RunVJ_L]]+tbl_data[[#This Row],[SVJ]]</f>
        <v>196</v>
      </c>
      <c r="Q352" s="335"/>
      <c r="R352" s="319">
        <v>1.22</v>
      </c>
      <c r="S352" s="319">
        <v>1.944</v>
      </c>
      <c r="T352" s="319">
        <v>3.2120000000000002</v>
      </c>
      <c r="U352" s="319">
        <v>1.2350000000000001</v>
      </c>
      <c r="V352" s="319">
        <v>1.9710000000000001</v>
      </c>
      <c r="W352" s="319">
        <v>3.2440000000000002</v>
      </c>
      <c r="X352" s="319">
        <v>1.238</v>
      </c>
      <c r="Y352" s="319">
        <v>1.968</v>
      </c>
      <c r="Z352" s="319">
        <v>3.2389999999999999</v>
      </c>
      <c r="AA352" s="319">
        <v>1.22</v>
      </c>
      <c r="AB352" s="319">
        <v>1.944</v>
      </c>
      <c r="AC352" s="319">
        <v>3.2120000000000002</v>
      </c>
      <c r="AD352" s="319">
        <v>9.0640000000000001</v>
      </c>
      <c r="AE352" s="319">
        <v>8.9120000000000008</v>
      </c>
      <c r="AF352" s="319">
        <v>8.8000000000000007</v>
      </c>
      <c r="AG352" s="319">
        <v>8.8000000000000007</v>
      </c>
      <c r="AH352" s="318">
        <v>20.05</v>
      </c>
      <c r="AI352" s="213">
        <v>640</v>
      </c>
    </row>
    <row r="353" spans="1:35" s="223" customFormat="1" ht="12.5" customHeight="1" x14ac:dyDescent="0.3">
      <c r="A353" s="316">
        <v>658</v>
      </c>
      <c r="B353" s="316" t="s">
        <v>756</v>
      </c>
      <c r="C353" s="317" t="s">
        <v>757</v>
      </c>
      <c r="D353" s="120">
        <v>39265</v>
      </c>
      <c r="E353" s="120" t="s">
        <v>76</v>
      </c>
      <c r="F353" s="316" t="s">
        <v>34</v>
      </c>
      <c r="G353" s="211">
        <v>200.9</v>
      </c>
      <c r="H353" s="318">
        <v>83.3</v>
      </c>
      <c r="I353" s="316">
        <v>263</v>
      </c>
      <c r="J353" s="316">
        <v>323</v>
      </c>
      <c r="K353" s="316">
        <v>328</v>
      </c>
      <c r="L353" s="321">
        <v>334</v>
      </c>
      <c r="M353" s="316">
        <v>60</v>
      </c>
      <c r="N353" s="210">
        <v>65</v>
      </c>
      <c r="O353" s="210">
        <v>71</v>
      </c>
      <c r="P353" s="118">
        <f>tbl_data[[#This Row],[RunVJ_R]]+tbl_data[[#This Row],[RunVJ_L]]+tbl_data[[#This Row],[SVJ]]</f>
        <v>196</v>
      </c>
      <c r="Q353" s="335"/>
      <c r="R353" s="319">
        <v>1.079</v>
      </c>
      <c r="S353" s="319">
        <v>1.897</v>
      </c>
      <c r="T353" s="319">
        <v>3.3050000000000002</v>
      </c>
      <c r="U353" s="319">
        <v>1.2549999999999999</v>
      </c>
      <c r="V353" s="319">
        <v>2.069</v>
      </c>
      <c r="W353" s="319">
        <v>3.4460000000000002</v>
      </c>
      <c r="X353" s="319">
        <v>1.222</v>
      </c>
      <c r="Y353" s="319">
        <v>2.0339999999999998</v>
      </c>
      <c r="Z353" s="319">
        <v>3.4140000000000001</v>
      </c>
      <c r="AA353" s="319">
        <v>1.079</v>
      </c>
      <c r="AB353" s="319">
        <v>1.897</v>
      </c>
      <c r="AC353" s="319">
        <v>3.3050000000000002</v>
      </c>
      <c r="AD353" s="319">
        <v>9.3079999999999998</v>
      </c>
      <c r="AE353" s="319">
        <v>9.42</v>
      </c>
      <c r="AF353" s="319">
        <v>9.5289999999999999</v>
      </c>
      <c r="AG353" s="319">
        <v>9.3079999999999998</v>
      </c>
      <c r="AH353" s="318">
        <v>18.03</v>
      </c>
      <c r="AI353" s="213">
        <v>280</v>
      </c>
    </row>
    <row r="354" spans="1:35" s="222" customFormat="1" ht="12.5" customHeight="1" x14ac:dyDescent="0.3">
      <c r="A354" s="207">
        <v>15</v>
      </c>
      <c r="B354" s="207" t="s">
        <v>150</v>
      </c>
      <c r="C354" s="119" t="s">
        <v>151</v>
      </c>
      <c r="D354" s="208">
        <v>38598</v>
      </c>
      <c r="E354" s="209" t="s">
        <v>52</v>
      </c>
      <c r="F354" s="210" t="s">
        <v>33</v>
      </c>
      <c r="G354" s="211">
        <v>188.8</v>
      </c>
      <c r="H354" s="211">
        <v>78.599999999999994</v>
      </c>
      <c r="I354" s="210">
        <v>248</v>
      </c>
      <c r="J354" s="210">
        <v>300</v>
      </c>
      <c r="K354" s="210">
        <v>321</v>
      </c>
      <c r="L354" s="210">
        <v>319</v>
      </c>
      <c r="M354" s="210">
        <v>52</v>
      </c>
      <c r="N354" s="210">
        <v>73</v>
      </c>
      <c r="O354" s="210">
        <v>71</v>
      </c>
      <c r="P354" s="118">
        <f>tbl_data[[#This Row],[RunVJ_R]]+tbl_data[[#This Row],[RunVJ_L]]+tbl_data[[#This Row],[SVJ]]</f>
        <v>196</v>
      </c>
      <c r="Q354" s="335"/>
      <c r="R354" s="212">
        <v>1.1619999999999999</v>
      </c>
      <c r="S354" s="212">
        <v>1.8979999999999999</v>
      </c>
      <c r="T354" s="212">
        <v>3.2130000000000001</v>
      </c>
      <c r="U354" s="212">
        <v>1.1279999999999999</v>
      </c>
      <c r="V354" s="212">
        <v>1.8620000000000001</v>
      </c>
      <c r="W354" s="212">
        <v>3.1829999999999998</v>
      </c>
      <c r="X354" s="212"/>
      <c r="Y354" s="212"/>
      <c r="Z354" s="212"/>
      <c r="AA354" s="212">
        <v>1.1279999999999999</v>
      </c>
      <c r="AB354" s="212">
        <v>1.8620000000000001</v>
      </c>
      <c r="AC354" s="212">
        <v>3.1829999999999998</v>
      </c>
      <c r="AD354" s="212">
        <v>8.9749999999999996</v>
      </c>
      <c r="AE354" s="212">
        <v>8.85</v>
      </c>
      <c r="AF354" s="212"/>
      <c r="AG354" s="212">
        <v>8.85</v>
      </c>
      <c r="AH354" s="211">
        <v>20.059999999999999</v>
      </c>
      <c r="AI354" s="213">
        <v>680</v>
      </c>
    </row>
    <row r="355" spans="1:35" s="221" customFormat="1" ht="12.5" customHeight="1" x14ac:dyDescent="0.3">
      <c r="A355" s="118">
        <v>436</v>
      </c>
      <c r="B355" s="214" t="s">
        <v>587</v>
      </c>
      <c r="C355" s="119" t="s">
        <v>588</v>
      </c>
      <c r="D355" s="215">
        <v>38330</v>
      </c>
      <c r="E355" s="216" t="s">
        <v>50</v>
      </c>
      <c r="F355" s="118" t="s">
        <v>40</v>
      </c>
      <c r="G355" s="211">
        <v>195.4</v>
      </c>
      <c r="H355" s="211">
        <v>87.6</v>
      </c>
      <c r="I355" s="118">
        <v>256</v>
      </c>
      <c r="J355" s="118">
        <v>313</v>
      </c>
      <c r="K355" s="210">
        <v>329</v>
      </c>
      <c r="L355" s="118">
        <v>322</v>
      </c>
      <c r="M355" s="118">
        <v>57</v>
      </c>
      <c r="N355" s="210">
        <v>73</v>
      </c>
      <c r="O355" s="210">
        <v>66</v>
      </c>
      <c r="P355" s="118">
        <f>tbl_data[[#This Row],[RunVJ_R]]+tbl_data[[#This Row],[RunVJ_L]]+tbl_data[[#This Row],[SVJ]]</f>
        <v>196</v>
      </c>
      <c r="Q355" s="335"/>
      <c r="R355" s="217">
        <v>1.159</v>
      </c>
      <c r="S355" s="217">
        <v>1.88</v>
      </c>
      <c r="T355" s="217">
        <v>3.129</v>
      </c>
      <c r="U355" s="217">
        <v>1.1659999999999999</v>
      </c>
      <c r="V355" s="217">
        <v>1.88</v>
      </c>
      <c r="W355" s="217">
        <v>3.1339999999999999</v>
      </c>
      <c r="X355" s="217">
        <v>1.1279999999999999</v>
      </c>
      <c r="Y355" s="217">
        <v>1.8540000000000001</v>
      </c>
      <c r="Z355" s="217">
        <v>3.1059999999999999</v>
      </c>
      <c r="AA355" s="217">
        <v>1.1279999999999999</v>
      </c>
      <c r="AB355" s="217">
        <v>1.8540000000000001</v>
      </c>
      <c r="AC355" s="217">
        <v>3.1059999999999999</v>
      </c>
      <c r="AD355" s="217">
        <v>8.5579999999999998</v>
      </c>
      <c r="AE355" s="217">
        <v>8.673</v>
      </c>
      <c r="AF355" s="217">
        <v>8.4359999999999999</v>
      </c>
      <c r="AG355" s="217">
        <v>8.4359999999999999</v>
      </c>
      <c r="AH355" s="220"/>
      <c r="AI355" s="213"/>
    </row>
    <row r="356" spans="1:35" s="224" customFormat="1" ht="12.5" customHeight="1" x14ac:dyDescent="0.3">
      <c r="A356" s="316">
        <v>636</v>
      </c>
      <c r="B356" s="316" t="s">
        <v>478</v>
      </c>
      <c r="C356" s="317" t="s">
        <v>576</v>
      </c>
      <c r="D356" s="120">
        <v>38351</v>
      </c>
      <c r="E356" s="120" t="s">
        <v>76</v>
      </c>
      <c r="F356" s="316" t="s">
        <v>34</v>
      </c>
      <c r="G356" s="211">
        <v>191.9</v>
      </c>
      <c r="H356" s="318">
        <v>89.5</v>
      </c>
      <c r="I356" s="316">
        <v>249</v>
      </c>
      <c r="J356" s="316">
        <v>306</v>
      </c>
      <c r="K356" s="316">
        <v>323</v>
      </c>
      <c r="L356" s="321">
        <v>314</v>
      </c>
      <c r="M356" s="316">
        <v>57</v>
      </c>
      <c r="N356" s="210">
        <v>74</v>
      </c>
      <c r="O356" s="210">
        <v>65</v>
      </c>
      <c r="P356" s="118">
        <f>tbl_data[[#This Row],[RunVJ_R]]+tbl_data[[#This Row],[RunVJ_L]]+tbl_data[[#This Row],[SVJ]]</f>
        <v>196</v>
      </c>
      <c r="Q356" s="335"/>
      <c r="R356" s="319">
        <v>1.212</v>
      </c>
      <c r="S356" s="319">
        <v>1.9850000000000001</v>
      </c>
      <c r="T356" s="319">
        <v>3.3359999999999999</v>
      </c>
      <c r="U356" s="319">
        <v>1.167</v>
      </c>
      <c r="V356" s="319">
        <v>1.9410000000000001</v>
      </c>
      <c r="W356" s="319">
        <v>3.266</v>
      </c>
      <c r="X356" s="319">
        <v>1.167</v>
      </c>
      <c r="Y356" s="319">
        <v>1.9379999999999999</v>
      </c>
      <c r="Z356" s="319">
        <v>3.282</v>
      </c>
      <c r="AA356" s="319">
        <v>1.167</v>
      </c>
      <c r="AB356" s="319">
        <v>1.9379999999999999</v>
      </c>
      <c r="AC356" s="319">
        <v>3.266</v>
      </c>
      <c r="AD356" s="319">
        <v>8.8680000000000003</v>
      </c>
      <c r="AE356" s="319">
        <v>8.7509999999999994</v>
      </c>
      <c r="AF356" s="319">
        <v>8.9459999999999997</v>
      </c>
      <c r="AG356" s="319">
        <v>8.7509999999999994</v>
      </c>
      <c r="AH356" s="318">
        <v>20.079999999999998</v>
      </c>
      <c r="AI356" s="213">
        <v>760</v>
      </c>
    </row>
    <row r="357" spans="1:35" customFormat="1" ht="12.5" customHeight="1" x14ac:dyDescent="0.35">
      <c r="A357" s="316">
        <v>641</v>
      </c>
      <c r="B357" s="316" t="s">
        <v>734</v>
      </c>
      <c r="C357" s="317" t="s">
        <v>258</v>
      </c>
      <c r="D357" s="120">
        <v>39124</v>
      </c>
      <c r="E357" s="120" t="s">
        <v>76</v>
      </c>
      <c r="F357" s="316" t="s">
        <v>33</v>
      </c>
      <c r="G357" s="211">
        <v>182.9</v>
      </c>
      <c r="H357" s="318">
        <v>78.8</v>
      </c>
      <c r="I357" s="316">
        <v>236</v>
      </c>
      <c r="J357" s="316">
        <v>296</v>
      </c>
      <c r="K357" s="316">
        <v>307</v>
      </c>
      <c r="L357" s="210">
        <v>301</v>
      </c>
      <c r="M357" s="316">
        <v>60</v>
      </c>
      <c r="N357" s="210">
        <v>71</v>
      </c>
      <c r="O357" s="210">
        <v>65</v>
      </c>
      <c r="P357" s="118">
        <f>tbl_data[[#This Row],[RunVJ_R]]+tbl_data[[#This Row],[RunVJ_L]]+tbl_data[[#This Row],[SVJ]]</f>
        <v>196</v>
      </c>
      <c r="Q357" s="335"/>
      <c r="R357" s="319">
        <v>1.177</v>
      </c>
      <c r="S357" s="319">
        <v>1.9470000000000001</v>
      </c>
      <c r="T357" s="319">
        <v>3.2429999999999999</v>
      </c>
      <c r="U357" s="319">
        <v>1.2010000000000001</v>
      </c>
      <c r="V357" s="319">
        <v>1.978</v>
      </c>
      <c r="W357" s="319">
        <v>3.274</v>
      </c>
      <c r="X357" s="319">
        <v>1.2070000000000001</v>
      </c>
      <c r="Y357" s="319">
        <v>1.9850000000000001</v>
      </c>
      <c r="Z357" s="319">
        <v>3.2789999999999999</v>
      </c>
      <c r="AA357" s="319">
        <v>1.177</v>
      </c>
      <c r="AB357" s="319">
        <v>1.9470000000000001</v>
      </c>
      <c r="AC357" s="319">
        <v>3.2429999999999999</v>
      </c>
      <c r="AD357" s="319">
        <v>8.9239999999999995</v>
      </c>
      <c r="AE357" s="319">
        <v>9.0020000000000007</v>
      </c>
      <c r="AF357" s="319"/>
      <c r="AG357" s="319">
        <v>8.9239999999999995</v>
      </c>
      <c r="AH357" s="318">
        <v>19.04</v>
      </c>
      <c r="AI357" s="213">
        <v>440</v>
      </c>
    </row>
    <row r="358" spans="1:35" customFormat="1" ht="12.5" customHeight="1" x14ac:dyDescent="0.35">
      <c r="A358" s="207">
        <v>155</v>
      </c>
      <c r="B358" s="207" t="s">
        <v>208</v>
      </c>
      <c r="C358" s="119" t="s">
        <v>300</v>
      </c>
      <c r="D358" s="208">
        <v>38544</v>
      </c>
      <c r="E358" s="209" t="s">
        <v>59</v>
      </c>
      <c r="F358" s="210" t="s">
        <v>29</v>
      </c>
      <c r="G358" s="211">
        <v>184.1</v>
      </c>
      <c r="H358" s="211">
        <v>71.099999999999994</v>
      </c>
      <c r="I358" s="210">
        <v>235</v>
      </c>
      <c r="J358" s="210">
        <v>295</v>
      </c>
      <c r="K358" s="210">
        <v>307</v>
      </c>
      <c r="L358" s="210">
        <v>299</v>
      </c>
      <c r="M358" s="210">
        <v>60</v>
      </c>
      <c r="N358" s="210">
        <v>72</v>
      </c>
      <c r="O358" s="210">
        <v>64</v>
      </c>
      <c r="P358" s="118">
        <f>tbl_data[[#This Row],[RunVJ_R]]+tbl_data[[#This Row],[RunVJ_L]]+tbl_data[[#This Row],[SVJ]]</f>
        <v>196</v>
      </c>
      <c r="Q358" s="335"/>
      <c r="R358" s="212">
        <v>1.083</v>
      </c>
      <c r="S358" s="212">
        <v>1.7949999999999999</v>
      </c>
      <c r="T358" s="212">
        <v>3.0249999999999999</v>
      </c>
      <c r="U358" s="212">
        <v>1.099</v>
      </c>
      <c r="V358" s="212">
        <v>1.8109999999999999</v>
      </c>
      <c r="W358" s="212">
        <v>3.0430000000000001</v>
      </c>
      <c r="X358" s="212">
        <v>1.1020000000000001</v>
      </c>
      <c r="Y358" s="212">
        <v>1.804</v>
      </c>
      <c r="Z358" s="212">
        <v>3.0219999999999998</v>
      </c>
      <c r="AA358" s="212">
        <v>1.083</v>
      </c>
      <c r="AB358" s="212">
        <v>1.7949999999999999</v>
      </c>
      <c r="AC358" s="212">
        <v>3.0219999999999998</v>
      </c>
      <c r="AD358" s="212">
        <v>8.6300000000000008</v>
      </c>
      <c r="AE358" s="212">
        <v>8.6199999999999992</v>
      </c>
      <c r="AF358" s="212">
        <v>8.6280000000000001</v>
      </c>
      <c r="AG358" s="212">
        <v>8.6199999999999992</v>
      </c>
      <c r="AH358" s="211">
        <v>20.04</v>
      </c>
      <c r="AI358" s="213">
        <v>600</v>
      </c>
    </row>
    <row r="359" spans="1:35" customFormat="1" ht="12.5" customHeight="1" x14ac:dyDescent="0.35">
      <c r="A359" s="207">
        <v>365</v>
      </c>
      <c r="B359" s="207" t="s">
        <v>135</v>
      </c>
      <c r="C359" s="119" t="s">
        <v>521</v>
      </c>
      <c r="D359" s="208">
        <v>38730</v>
      </c>
      <c r="E359" s="209" t="s">
        <v>48</v>
      </c>
      <c r="F359" s="210" t="s">
        <v>35</v>
      </c>
      <c r="G359" s="211">
        <v>176.6</v>
      </c>
      <c r="H359" s="211">
        <v>73.599999999999994</v>
      </c>
      <c r="I359" s="210">
        <v>233</v>
      </c>
      <c r="J359" s="210">
        <v>294</v>
      </c>
      <c r="K359" s="210">
        <v>305</v>
      </c>
      <c r="L359" s="210">
        <v>296</v>
      </c>
      <c r="M359" s="210">
        <v>61</v>
      </c>
      <c r="N359" s="210">
        <v>72</v>
      </c>
      <c r="O359" s="210">
        <v>63</v>
      </c>
      <c r="P359" s="118">
        <f>tbl_data[[#This Row],[RunVJ_R]]+tbl_data[[#This Row],[RunVJ_L]]+tbl_data[[#This Row],[SVJ]]</f>
        <v>196</v>
      </c>
      <c r="Q359" s="335"/>
      <c r="R359" s="212">
        <v>1.1020000000000001</v>
      </c>
      <c r="S359" s="212">
        <v>1.8240000000000001</v>
      </c>
      <c r="T359" s="212">
        <v>3.097</v>
      </c>
      <c r="U359" s="212">
        <v>1.107</v>
      </c>
      <c r="V359" s="212">
        <v>1.8380000000000001</v>
      </c>
      <c r="W359" s="212">
        <v>3.1120000000000001</v>
      </c>
      <c r="X359" s="212">
        <v>1.127</v>
      </c>
      <c r="Y359" s="212">
        <v>1.8540000000000001</v>
      </c>
      <c r="Z359" s="212">
        <v>3.129</v>
      </c>
      <c r="AA359" s="212">
        <v>1.1020000000000001</v>
      </c>
      <c r="AB359" s="212">
        <v>1.8240000000000001</v>
      </c>
      <c r="AC359" s="212">
        <v>3.097</v>
      </c>
      <c r="AD359" s="212">
        <v>8.2810000000000006</v>
      </c>
      <c r="AE359" s="212">
        <v>8.4269999999999996</v>
      </c>
      <c r="AF359" s="212"/>
      <c r="AG359" s="212">
        <v>8.2810000000000006</v>
      </c>
      <c r="AH359" s="211">
        <v>21.01</v>
      </c>
      <c r="AI359" s="213">
        <v>800</v>
      </c>
    </row>
    <row r="360" spans="1:35" customFormat="1" ht="12.5" customHeight="1" x14ac:dyDescent="0.35">
      <c r="A360" s="207">
        <v>118</v>
      </c>
      <c r="B360" s="207" t="s">
        <v>270</v>
      </c>
      <c r="C360" s="119" t="s">
        <v>271</v>
      </c>
      <c r="D360" s="218">
        <v>38294</v>
      </c>
      <c r="E360" s="218" t="s">
        <v>49</v>
      </c>
      <c r="F360" s="210" t="s">
        <v>37</v>
      </c>
      <c r="G360" s="211">
        <v>195.4</v>
      </c>
      <c r="H360" s="211">
        <v>85.4</v>
      </c>
      <c r="I360" s="210">
        <v>255</v>
      </c>
      <c r="J360" s="210">
        <v>312</v>
      </c>
      <c r="K360" s="210">
        <v>334</v>
      </c>
      <c r="L360" s="210">
        <v>315</v>
      </c>
      <c r="M360" s="210">
        <v>57</v>
      </c>
      <c r="N360" s="210">
        <v>79</v>
      </c>
      <c r="O360" s="210">
        <v>60</v>
      </c>
      <c r="P360" s="118">
        <f>tbl_data[[#This Row],[RunVJ_R]]+tbl_data[[#This Row],[RunVJ_L]]+tbl_data[[#This Row],[SVJ]]</f>
        <v>196</v>
      </c>
      <c r="Q360" s="335"/>
      <c r="R360" s="212">
        <v>1.155</v>
      </c>
      <c r="S360" s="212">
        <v>1.9119999999999999</v>
      </c>
      <c r="T360" s="212">
        <v>3.2469999999999999</v>
      </c>
      <c r="U360" s="212">
        <v>1.2</v>
      </c>
      <c r="V360" s="212">
        <v>1.93</v>
      </c>
      <c r="W360" s="212">
        <v>3.2269999999999999</v>
      </c>
      <c r="X360" s="212">
        <v>1.147</v>
      </c>
      <c r="Y360" s="212">
        <v>1.8939999999999999</v>
      </c>
      <c r="Z360" s="212">
        <v>3.2010000000000001</v>
      </c>
      <c r="AA360" s="212">
        <v>1.147</v>
      </c>
      <c r="AB360" s="212">
        <v>1.8939999999999999</v>
      </c>
      <c r="AC360" s="212">
        <v>3.2010000000000001</v>
      </c>
      <c r="AD360" s="212">
        <v>8.6999999999999993</v>
      </c>
      <c r="AE360" s="212">
        <v>8.8539999999999992</v>
      </c>
      <c r="AF360" s="212">
        <v>8.4320000000000004</v>
      </c>
      <c r="AG360" s="212">
        <v>8.4320000000000004</v>
      </c>
      <c r="AH360" s="211">
        <v>20.010000000000002</v>
      </c>
      <c r="AI360" s="213">
        <v>480</v>
      </c>
    </row>
    <row r="361" spans="1:35" customFormat="1" ht="12.5" customHeight="1" x14ac:dyDescent="0.35">
      <c r="A361" s="207">
        <v>324</v>
      </c>
      <c r="B361" s="207" t="s">
        <v>95</v>
      </c>
      <c r="C361" s="119" t="s">
        <v>485</v>
      </c>
      <c r="D361" s="208">
        <v>38681</v>
      </c>
      <c r="E361" s="209" t="s">
        <v>38</v>
      </c>
      <c r="F361" s="210" t="s">
        <v>60</v>
      </c>
      <c r="G361" s="211">
        <v>179.3</v>
      </c>
      <c r="H361" s="211">
        <v>74.900000000000006</v>
      </c>
      <c r="I361" s="210">
        <v>238</v>
      </c>
      <c r="J361" s="210">
        <v>296</v>
      </c>
      <c r="K361" s="210">
        <v>306</v>
      </c>
      <c r="L361" s="210">
        <v>307</v>
      </c>
      <c r="M361" s="210">
        <v>58</v>
      </c>
      <c r="N361" s="210">
        <v>68</v>
      </c>
      <c r="O361" s="210">
        <v>69</v>
      </c>
      <c r="P361" s="118">
        <f>tbl_data[[#This Row],[RunVJ_R]]+tbl_data[[#This Row],[RunVJ_L]]+tbl_data[[#This Row],[SVJ]]</f>
        <v>195</v>
      </c>
      <c r="Q361" s="335"/>
      <c r="R361" s="212">
        <v>1.173</v>
      </c>
      <c r="S361" s="212">
        <v>1.9159999999999999</v>
      </c>
      <c r="T361" s="212">
        <v>3.2120000000000002</v>
      </c>
      <c r="U361" s="212">
        <v>1.1779999999999999</v>
      </c>
      <c r="V361" s="212">
        <v>1.907</v>
      </c>
      <c r="W361" s="212">
        <v>3.1859999999999999</v>
      </c>
      <c r="X361" s="212">
        <v>1.1970000000000001</v>
      </c>
      <c r="Y361" s="212">
        <v>1.93</v>
      </c>
      <c r="Z361" s="212">
        <v>3.218</v>
      </c>
      <c r="AA361" s="212">
        <v>1.173</v>
      </c>
      <c r="AB361" s="212">
        <v>1.907</v>
      </c>
      <c r="AC361" s="212">
        <v>3.1859999999999999</v>
      </c>
      <c r="AD361" s="212">
        <v>8.6539999999999999</v>
      </c>
      <c r="AE361" s="212">
        <v>8.3759999999999994</v>
      </c>
      <c r="AF361" s="212">
        <v>8.5709999999999997</v>
      </c>
      <c r="AG361" s="212">
        <v>8.3759999999999994</v>
      </c>
      <c r="AH361" s="211">
        <v>20.04</v>
      </c>
      <c r="AI361" s="213">
        <v>600</v>
      </c>
    </row>
    <row r="362" spans="1:35" customFormat="1" ht="12.5" customHeight="1" x14ac:dyDescent="0.35">
      <c r="A362" s="118">
        <v>516</v>
      </c>
      <c r="B362" s="118" t="s">
        <v>386</v>
      </c>
      <c r="C362" s="295" t="s">
        <v>642</v>
      </c>
      <c r="D362" s="195">
        <v>38603</v>
      </c>
      <c r="E362" s="118" t="s">
        <v>47</v>
      </c>
      <c r="F362" s="118" t="s">
        <v>60</v>
      </c>
      <c r="G362" s="220">
        <v>172</v>
      </c>
      <c r="H362" s="220">
        <v>72.3</v>
      </c>
      <c r="I362" s="118">
        <v>224</v>
      </c>
      <c r="J362" s="118">
        <v>279</v>
      </c>
      <c r="K362" s="118">
        <v>296</v>
      </c>
      <c r="L362" s="118">
        <v>292</v>
      </c>
      <c r="M362" s="118">
        <v>55</v>
      </c>
      <c r="N362" s="118">
        <v>72</v>
      </c>
      <c r="O362" s="118">
        <v>68</v>
      </c>
      <c r="P362" s="118">
        <f>tbl_data[[#This Row],[RunVJ_R]]+tbl_data[[#This Row],[RunVJ_L]]+tbl_data[[#This Row],[SVJ]]</f>
        <v>195</v>
      </c>
      <c r="Q362" s="335"/>
      <c r="R362" s="118">
        <v>1.2689999999999999</v>
      </c>
      <c r="S362" s="118">
        <v>2.0230000000000001</v>
      </c>
      <c r="T362" s="118">
        <v>3.286</v>
      </c>
      <c r="U362" s="118">
        <v>1.2549999999999999</v>
      </c>
      <c r="V362" s="118">
        <v>1.9990000000000001</v>
      </c>
      <c r="W362" s="118">
        <v>3.2669999999999999</v>
      </c>
      <c r="X362" s="118">
        <v>1.288</v>
      </c>
      <c r="Y362" s="118">
        <v>2.0369999999999999</v>
      </c>
      <c r="Z362" s="118">
        <v>3.2879999999999998</v>
      </c>
      <c r="AA362" s="118">
        <v>1.2549999999999999</v>
      </c>
      <c r="AB362" s="118">
        <v>1.9990000000000001</v>
      </c>
      <c r="AC362" s="118">
        <v>3.2669999999999999</v>
      </c>
      <c r="AD362" s="118">
        <v>8.8149999999999995</v>
      </c>
      <c r="AE362" s="118">
        <v>8.5410000000000004</v>
      </c>
      <c r="AF362" s="118">
        <v>8.7149999999999999</v>
      </c>
      <c r="AG362" s="118">
        <v>8.5410000000000004</v>
      </c>
      <c r="AH362" s="220">
        <v>20.079999999999998</v>
      </c>
      <c r="AI362" s="294">
        <v>760</v>
      </c>
    </row>
    <row r="363" spans="1:35" customFormat="1" ht="12.5" customHeight="1" x14ac:dyDescent="0.35">
      <c r="A363" s="207">
        <v>176</v>
      </c>
      <c r="B363" s="207" t="s">
        <v>202</v>
      </c>
      <c r="C363" s="119" t="s">
        <v>331</v>
      </c>
      <c r="D363" s="208">
        <v>38894</v>
      </c>
      <c r="E363" s="209" t="s">
        <v>59</v>
      </c>
      <c r="F363" s="210" t="s">
        <v>28</v>
      </c>
      <c r="G363" s="211">
        <v>181.6</v>
      </c>
      <c r="H363" s="211">
        <v>74.3</v>
      </c>
      <c r="I363" s="210">
        <v>241</v>
      </c>
      <c r="J363" s="210">
        <v>296</v>
      </c>
      <c r="K363" s="210">
        <v>314</v>
      </c>
      <c r="L363" s="210">
        <v>308</v>
      </c>
      <c r="M363" s="210">
        <v>55</v>
      </c>
      <c r="N363" s="210">
        <v>73</v>
      </c>
      <c r="O363" s="210">
        <v>67</v>
      </c>
      <c r="P363" s="118">
        <f>tbl_data[[#This Row],[RunVJ_R]]+tbl_data[[#This Row],[RunVJ_L]]+tbl_data[[#This Row],[SVJ]]</f>
        <v>195</v>
      </c>
      <c r="Q363" s="335"/>
      <c r="R363" s="212">
        <v>1.113</v>
      </c>
      <c r="S363" s="212">
        <v>1.85</v>
      </c>
      <c r="T363" s="212">
        <v>3.0880000000000001</v>
      </c>
      <c r="U363" s="212">
        <v>1.1180000000000001</v>
      </c>
      <c r="V363" s="212">
        <v>1.87</v>
      </c>
      <c r="W363" s="212">
        <v>3.1269999999999998</v>
      </c>
      <c r="X363" s="212"/>
      <c r="Y363" s="212"/>
      <c r="Z363" s="212"/>
      <c r="AA363" s="212">
        <v>1.113</v>
      </c>
      <c r="AB363" s="212">
        <v>1.85</v>
      </c>
      <c r="AC363" s="212">
        <v>3.0880000000000001</v>
      </c>
      <c r="AD363" s="212">
        <v>8.2080000000000002</v>
      </c>
      <c r="AE363" s="212">
        <v>8.08</v>
      </c>
      <c r="AF363" s="212"/>
      <c r="AG363" s="212">
        <v>8.08</v>
      </c>
      <c r="AH363" s="211">
        <v>20.059999999999999</v>
      </c>
      <c r="AI363" s="213">
        <v>680</v>
      </c>
    </row>
    <row r="364" spans="1:35" customFormat="1" ht="12.5" customHeight="1" x14ac:dyDescent="0.35">
      <c r="A364" s="207">
        <v>73</v>
      </c>
      <c r="B364" s="207" t="s">
        <v>220</v>
      </c>
      <c r="C364" s="119" t="s">
        <v>221</v>
      </c>
      <c r="D364" s="208">
        <v>38600</v>
      </c>
      <c r="E364" s="209" t="s">
        <v>41</v>
      </c>
      <c r="F364" s="210" t="s">
        <v>40</v>
      </c>
      <c r="G364" s="211">
        <v>202.9</v>
      </c>
      <c r="H364" s="211">
        <v>96.5</v>
      </c>
      <c r="I364" s="210">
        <v>266</v>
      </c>
      <c r="J364" s="210">
        <v>324</v>
      </c>
      <c r="K364" s="210">
        <v>339</v>
      </c>
      <c r="L364" s="210">
        <v>330</v>
      </c>
      <c r="M364" s="210">
        <v>58</v>
      </c>
      <c r="N364" s="210">
        <v>73</v>
      </c>
      <c r="O364" s="210">
        <v>64</v>
      </c>
      <c r="P364" s="118">
        <f>tbl_data[[#This Row],[RunVJ_R]]+tbl_data[[#This Row],[RunVJ_L]]+tbl_data[[#This Row],[SVJ]]</f>
        <v>195</v>
      </c>
      <c r="Q364" s="335"/>
      <c r="R364" s="212">
        <v>1.1060000000000001</v>
      </c>
      <c r="S364" s="212">
        <v>1.857</v>
      </c>
      <c r="T364" s="212">
        <v>3.1349999999999998</v>
      </c>
      <c r="U364" s="212">
        <v>1.113</v>
      </c>
      <c r="V364" s="212">
        <v>1.87</v>
      </c>
      <c r="W364" s="212">
        <v>3.1520000000000001</v>
      </c>
      <c r="X364" s="212"/>
      <c r="Y364" s="212"/>
      <c r="Z364" s="212"/>
      <c r="AA364" s="212">
        <v>1.1060000000000001</v>
      </c>
      <c r="AB364" s="212">
        <v>1.857</v>
      </c>
      <c r="AC364" s="212">
        <v>3.1349999999999998</v>
      </c>
      <c r="AD364" s="212">
        <v>9.0039999999999996</v>
      </c>
      <c r="AE364" s="212">
        <v>8.9770000000000003</v>
      </c>
      <c r="AF364" s="212">
        <v>9.0429999999999993</v>
      </c>
      <c r="AG364" s="212">
        <v>8.9770000000000003</v>
      </c>
      <c r="AH364" s="211">
        <v>19.04</v>
      </c>
      <c r="AI364" s="213">
        <v>440</v>
      </c>
    </row>
    <row r="365" spans="1:35" customFormat="1" ht="12.5" customHeight="1" x14ac:dyDescent="0.35">
      <c r="A365" s="207">
        <v>259</v>
      </c>
      <c r="B365" s="207" t="s">
        <v>260</v>
      </c>
      <c r="C365" s="119" t="s">
        <v>410</v>
      </c>
      <c r="D365" s="208">
        <v>38375</v>
      </c>
      <c r="E365" s="209" t="s">
        <v>46</v>
      </c>
      <c r="F365" s="210" t="s">
        <v>35</v>
      </c>
      <c r="G365" s="211">
        <v>172.7</v>
      </c>
      <c r="H365" s="211">
        <v>67.599999999999994</v>
      </c>
      <c r="I365" s="210">
        <v>227</v>
      </c>
      <c r="J365" s="210">
        <v>286</v>
      </c>
      <c r="K365" s="210">
        <v>300</v>
      </c>
      <c r="L365" s="210">
        <v>290</v>
      </c>
      <c r="M365" s="210">
        <v>59</v>
      </c>
      <c r="N365" s="210">
        <v>73</v>
      </c>
      <c r="O365" s="210">
        <v>63</v>
      </c>
      <c r="P365" s="118">
        <f>tbl_data[[#This Row],[RunVJ_R]]+tbl_data[[#This Row],[RunVJ_L]]+tbl_data[[#This Row],[SVJ]]</f>
        <v>195</v>
      </c>
      <c r="Q365" s="335"/>
      <c r="R365" s="212">
        <v>1.1970000000000001</v>
      </c>
      <c r="S365" s="212">
        <v>1.911</v>
      </c>
      <c r="T365" s="212">
        <v>3.133</v>
      </c>
      <c r="U365" s="212">
        <v>1.1579999999999999</v>
      </c>
      <c r="V365" s="212">
        <v>1.863</v>
      </c>
      <c r="W365" s="212">
        <v>3.0830000000000002</v>
      </c>
      <c r="X365" s="212"/>
      <c r="Y365" s="212"/>
      <c r="Z365" s="212"/>
      <c r="AA365" s="212">
        <v>1.1579999999999999</v>
      </c>
      <c r="AB365" s="212">
        <v>1.863</v>
      </c>
      <c r="AC365" s="212">
        <v>3.0830000000000002</v>
      </c>
      <c r="AD365" s="212">
        <v>8.5289999999999999</v>
      </c>
      <c r="AE365" s="212">
        <v>8.2579999999999991</v>
      </c>
      <c r="AF365" s="212">
        <v>8.41</v>
      </c>
      <c r="AG365" s="212">
        <v>8.2579999999999991</v>
      </c>
      <c r="AH365" s="211">
        <v>20.079999999999998</v>
      </c>
      <c r="AI365" s="213">
        <v>760</v>
      </c>
    </row>
    <row r="366" spans="1:35" customFormat="1" ht="12.5" customHeight="1" x14ac:dyDescent="0.35">
      <c r="A366" s="207">
        <v>460</v>
      </c>
      <c r="B366" s="207" t="s">
        <v>373</v>
      </c>
      <c r="C366" s="119" t="s">
        <v>597</v>
      </c>
      <c r="D366" s="208">
        <v>38819</v>
      </c>
      <c r="E366" s="209" t="s">
        <v>51</v>
      </c>
      <c r="F366" s="210" t="s">
        <v>29</v>
      </c>
      <c r="G366" s="211">
        <v>189.4</v>
      </c>
      <c r="H366" s="211">
        <v>84.3</v>
      </c>
      <c r="I366" s="210">
        <v>255</v>
      </c>
      <c r="J366" s="210">
        <v>314</v>
      </c>
      <c r="K366" s="210">
        <v>330</v>
      </c>
      <c r="L366" s="210">
        <v>316</v>
      </c>
      <c r="M366" s="210">
        <v>59</v>
      </c>
      <c r="N366" s="210">
        <v>75</v>
      </c>
      <c r="O366" s="210">
        <v>61</v>
      </c>
      <c r="P366" s="118">
        <f>tbl_data[[#This Row],[RunVJ_R]]+tbl_data[[#This Row],[RunVJ_L]]+tbl_data[[#This Row],[SVJ]]</f>
        <v>195</v>
      </c>
      <c r="Q366" s="335"/>
      <c r="R366" s="212">
        <v>1.0669999999999999</v>
      </c>
      <c r="S366" s="212">
        <v>1.825</v>
      </c>
      <c r="T366" s="212">
        <v>3.085</v>
      </c>
      <c r="U366" s="212">
        <v>1.1719999999999999</v>
      </c>
      <c r="V366" s="212">
        <v>1.89</v>
      </c>
      <c r="W366" s="212">
        <v>3.125</v>
      </c>
      <c r="X366" s="212">
        <v>1.141</v>
      </c>
      <c r="Y366" s="212">
        <v>1.857</v>
      </c>
      <c r="Z366" s="212">
        <v>3.0939999999999999</v>
      </c>
      <c r="AA366" s="212">
        <v>1.0669999999999999</v>
      </c>
      <c r="AB366" s="212">
        <v>1.825</v>
      </c>
      <c r="AC366" s="212">
        <v>3.085</v>
      </c>
      <c r="AD366" s="212">
        <v>8.5950000000000006</v>
      </c>
      <c r="AE366" s="212">
        <v>8.7780000000000005</v>
      </c>
      <c r="AF366" s="212"/>
      <c r="AG366" s="212">
        <v>8.5950000000000006</v>
      </c>
      <c r="AH366" s="211">
        <v>20.05</v>
      </c>
      <c r="AI366" s="213">
        <v>640</v>
      </c>
    </row>
    <row r="367" spans="1:35" customFormat="1" ht="12.5" customHeight="1" x14ac:dyDescent="0.35">
      <c r="A367" s="207">
        <v>464</v>
      </c>
      <c r="B367" s="207" t="s">
        <v>192</v>
      </c>
      <c r="C367" s="119" t="s">
        <v>601</v>
      </c>
      <c r="D367" s="208">
        <v>38164</v>
      </c>
      <c r="E367" s="209" t="s">
        <v>51</v>
      </c>
      <c r="F367" s="210" t="s">
        <v>34</v>
      </c>
      <c r="G367" s="211">
        <v>191</v>
      </c>
      <c r="H367" s="211">
        <v>95.3</v>
      </c>
      <c r="I367" s="210">
        <v>255</v>
      </c>
      <c r="J367" s="210">
        <v>318</v>
      </c>
      <c r="K367" s="210">
        <v>326</v>
      </c>
      <c r="L367" s="210">
        <v>316</v>
      </c>
      <c r="M367" s="210">
        <v>63</v>
      </c>
      <c r="N367" s="210">
        <v>71</v>
      </c>
      <c r="O367" s="210">
        <v>61</v>
      </c>
      <c r="P367" s="118">
        <f>tbl_data[[#This Row],[RunVJ_R]]+tbl_data[[#This Row],[RunVJ_L]]+tbl_data[[#This Row],[SVJ]]</f>
        <v>195</v>
      </c>
      <c r="Q367" s="335"/>
      <c r="R367" s="212">
        <v>1.2270000000000001</v>
      </c>
      <c r="S367" s="212">
        <v>1.95</v>
      </c>
      <c r="T367" s="212">
        <v>3.198</v>
      </c>
      <c r="U367" s="212">
        <v>1.218</v>
      </c>
      <c r="V367" s="212">
        <v>1.9410000000000001</v>
      </c>
      <c r="W367" s="212">
        <v>3.2229999999999999</v>
      </c>
      <c r="X367" s="212">
        <v>1.179</v>
      </c>
      <c r="Y367" s="212">
        <v>1.9019999999999999</v>
      </c>
      <c r="Z367" s="212">
        <v>3.177</v>
      </c>
      <c r="AA367" s="212">
        <v>1.179</v>
      </c>
      <c r="AB367" s="212">
        <v>1.9019999999999999</v>
      </c>
      <c r="AC367" s="212">
        <v>3.177</v>
      </c>
      <c r="AD367" s="212">
        <v>8.9659999999999993</v>
      </c>
      <c r="AE367" s="212">
        <v>8.7349999999999994</v>
      </c>
      <c r="AF367" s="212">
        <v>8.6120000000000001</v>
      </c>
      <c r="AG367" s="212">
        <v>8.6120000000000001</v>
      </c>
      <c r="AH367" s="211">
        <v>20.07</v>
      </c>
      <c r="AI367" s="213">
        <v>720</v>
      </c>
    </row>
    <row r="368" spans="1:35" customFormat="1" ht="12.5" customHeight="1" x14ac:dyDescent="0.35">
      <c r="A368" s="207">
        <v>335</v>
      </c>
      <c r="B368" s="207" t="s">
        <v>177</v>
      </c>
      <c r="C368" s="119" t="s">
        <v>219</v>
      </c>
      <c r="D368" s="208">
        <v>38502</v>
      </c>
      <c r="E368" s="209" t="s">
        <v>38</v>
      </c>
      <c r="F368" s="210" t="s">
        <v>28</v>
      </c>
      <c r="G368" s="211">
        <v>185.4</v>
      </c>
      <c r="H368" s="211">
        <v>73.900000000000006</v>
      </c>
      <c r="I368" s="210">
        <v>240</v>
      </c>
      <c r="J368" s="210">
        <v>304</v>
      </c>
      <c r="K368" s="210">
        <v>314</v>
      </c>
      <c r="L368" s="210">
        <v>297</v>
      </c>
      <c r="M368" s="210">
        <v>64</v>
      </c>
      <c r="N368" s="210">
        <v>74</v>
      </c>
      <c r="O368" s="210">
        <v>57</v>
      </c>
      <c r="P368" s="118">
        <f>tbl_data[[#This Row],[RunVJ_R]]+tbl_data[[#This Row],[RunVJ_L]]+tbl_data[[#This Row],[SVJ]]</f>
        <v>195</v>
      </c>
      <c r="Q368" s="335"/>
      <c r="R368" s="212">
        <v>1.1379999999999999</v>
      </c>
      <c r="S368" s="212">
        <v>1.859</v>
      </c>
      <c r="T368" s="212">
        <v>3.1019999999999999</v>
      </c>
      <c r="U368" s="212">
        <v>1.155</v>
      </c>
      <c r="V368" s="212">
        <v>1.881</v>
      </c>
      <c r="W368" s="212">
        <v>3.133</v>
      </c>
      <c r="X368" s="212">
        <v>1.1359999999999999</v>
      </c>
      <c r="Y368" s="212">
        <v>1.8540000000000001</v>
      </c>
      <c r="Z368" s="212">
        <v>3.0859999999999999</v>
      </c>
      <c r="AA368" s="212">
        <v>1.1359999999999999</v>
      </c>
      <c r="AB368" s="212">
        <v>1.8540000000000001</v>
      </c>
      <c r="AC368" s="212">
        <v>3.0859999999999999</v>
      </c>
      <c r="AD368" s="212">
        <v>8.66</v>
      </c>
      <c r="AE368" s="212">
        <v>8.42</v>
      </c>
      <c r="AF368" s="212">
        <v>8.4640000000000004</v>
      </c>
      <c r="AG368" s="212">
        <v>8.42</v>
      </c>
      <c r="AH368" s="211">
        <v>20.07</v>
      </c>
      <c r="AI368" s="213">
        <v>720</v>
      </c>
    </row>
    <row r="369" spans="1:35" customFormat="1" ht="12.5" customHeight="1" x14ac:dyDescent="0.35">
      <c r="A369" s="298">
        <v>551</v>
      </c>
      <c r="B369" s="298" t="s">
        <v>280</v>
      </c>
      <c r="C369" s="299" t="s">
        <v>378</v>
      </c>
      <c r="D369" s="324">
        <v>38082</v>
      </c>
      <c r="E369" s="300" t="s">
        <v>39</v>
      </c>
      <c r="F369" s="298" t="s">
        <v>40</v>
      </c>
      <c r="G369" s="297">
        <v>206.1</v>
      </c>
      <c r="H369" s="297">
        <v>100.6</v>
      </c>
      <c r="I369" s="298">
        <v>274</v>
      </c>
      <c r="J369" s="298">
        <v>328</v>
      </c>
      <c r="K369" s="298">
        <v>344</v>
      </c>
      <c r="L369" s="298">
        <v>344</v>
      </c>
      <c r="M369" s="298">
        <v>54</v>
      </c>
      <c r="N369" s="298">
        <v>70</v>
      </c>
      <c r="O369" s="298">
        <v>70</v>
      </c>
      <c r="P369" s="118">
        <f>tbl_data[[#This Row],[RunVJ_R]]+tbl_data[[#This Row],[RunVJ_L]]+tbl_data[[#This Row],[SVJ]]</f>
        <v>194</v>
      </c>
      <c r="Q369" s="335"/>
      <c r="R369" s="298">
        <v>1.145</v>
      </c>
      <c r="S369" s="298">
        <v>1.976</v>
      </c>
      <c r="T369" s="298">
        <v>3.2410000000000001</v>
      </c>
      <c r="U369" s="298"/>
      <c r="V369" s="298"/>
      <c r="W369" s="298"/>
      <c r="X369" s="298"/>
      <c r="Y369" s="298"/>
      <c r="Z369" s="298"/>
      <c r="AA369" s="298">
        <v>1.145</v>
      </c>
      <c r="AB369" s="298">
        <v>1.976</v>
      </c>
      <c r="AC369" s="298">
        <v>3.2410000000000001</v>
      </c>
      <c r="AD369" s="298">
        <v>8.9700000000000006</v>
      </c>
      <c r="AE369" s="298">
        <v>9.0820000000000007</v>
      </c>
      <c r="AF369" s="298">
        <v>9.1229999999999993</v>
      </c>
      <c r="AG369" s="298">
        <v>8.9700000000000006</v>
      </c>
      <c r="AH369" s="297">
        <v>19.02</v>
      </c>
      <c r="AI369" s="296">
        <v>360</v>
      </c>
    </row>
    <row r="370" spans="1:35" customFormat="1" ht="12.5" customHeight="1" x14ac:dyDescent="0.35">
      <c r="A370" s="207">
        <v>455</v>
      </c>
      <c r="B370" s="207" t="s">
        <v>152</v>
      </c>
      <c r="C370" s="119" t="s">
        <v>514</v>
      </c>
      <c r="D370" s="208">
        <v>38720</v>
      </c>
      <c r="E370" s="209" t="s">
        <v>51</v>
      </c>
      <c r="F370" s="210" t="s">
        <v>40</v>
      </c>
      <c r="G370" s="211">
        <v>198.3</v>
      </c>
      <c r="H370" s="211">
        <v>83.2</v>
      </c>
      <c r="I370" s="210">
        <v>264</v>
      </c>
      <c r="J370" s="210">
        <v>322</v>
      </c>
      <c r="K370" s="210">
        <v>334</v>
      </c>
      <c r="L370" s="210">
        <v>330</v>
      </c>
      <c r="M370" s="210">
        <v>58</v>
      </c>
      <c r="N370" s="210">
        <v>70</v>
      </c>
      <c r="O370" s="210">
        <v>66</v>
      </c>
      <c r="P370" s="118">
        <f>tbl_data[[#This Row],[RunVJ_R]]+tbl_data[[#This Row],[RunVJ_L]]+tbl_data[[#This Row],[SVJ]]</f>
        <v>194</v>
      </c>
      <c r="Q370" s="335"/>
      <c r="R370" s="212">
        <v>1.165</v>
      </c>
      <c r="S370" s="212">
        <v>1.9390000000000001</v>
      </c>
      <c r="T370" s="212">
        <v>3.319</v>
      </c>
      <c r="U370" s="212">
        <v>1.202</v>
      </c>
      <c r="V370" s="212">
        <v>1.976</v>
      </c>
      <c r="W370" s="212">
        <v>3.3460000000000001</v>
      </c>
      <c r="X370" s="212">
        <v>1.1719999999999999</v>
      </c>
      <c r="Y370" s="212">
        <v>1.9450000000000001</v>
      </c>
      <c r="Z370" s="212">
        <v>3.3140000000000001</v>
      </c>
      <c r="AA370" s="212">
        <v>1.165</v>
      </c>
      <c r="AB370" s="212">
        <v>1.9390000000000001</v>
      </c>
      <c r="AC370" s="212">
        <v>3.3140000000000001</v>
      </c>
      <c r="AD370" s="212">
        <v>9.1020000000000003</v>
      </c>
      <c r="AE370" s="212">
        <v>9.0809999999999995</v>
      </c>
      <c r="AF370" s="212">
        <v>9.1</v>
      </c>
      <c r="AG370" s="212">
        <v>9.0809999999999995</v>
      </c>
      <c r="AH370" s="211">
        <v>20.02</v>
      </c>
      <c r="AI370" s="213">
        <v>520</v>
      </c>
    </row>
    <row r="371" spans="1:35" customFormat="1" ht="12.5" customHeight="1" x14ac:dyDescent="0.35">
      <c r="A371" s="298">
        <v>478</v>
      </c>
      <c r="B371" s="298" t="s">
        <v>396</v>
      </c>
      <c r="C371" s="299" t="s">
        <v>613</v>
      </c>
      <c r="D371" s="322">
        <v>38776</v>
      </c>
      <c r="E371" s="298" t="s">
        <v>51</v>
      </c>
      <c r="F371" s="298" t="s">
        <v>33</v>
      </c>
      <c r="G371" s="297">
        <v>186.2</v>
      </c>
      <c r="H371" s="297">
        <v>82</v>
      </c>
      <c r="I371" s="298">
        <v>246</v>
      </c>
      <c r="J371" s="298">
        <v>306</v>
      </c>
      <c r="K371" s="298">
        <v>317</v>
      </c>
      <c r="L371" s="298">
        <v>309</v>
      </c>
      <c r="M371" s="298">
        <v>60</v>
      </c>
      <c r="N371" s="298">
        <v>71</v>
      </c>
      <c r="O371" s="298">
        <v>63</v>
      </c>
      <c r="P371" s="118">
        <f>tbl_data[[#This Row],[RunVJ_R]]+tbl_data[[#This Row],[RunVJ_L]]+tbl_data[[#This Row],[SVJ]]</f>
        <v>194</v>
      </c>
      <c r="Q371" s="335"/>
      <c r="R371" s="298">
        <v>1.1619999999999999</v>
      </c>
      <c r="S371" s="298">
        <v>1.873</v>
      </c>
      <c r="T371" s="298">
        <v>3.0760000000000001</v>
      </c>
      <c r="U371" s="298">
        <v>1.137</v>
      </c>
      <c r="V371" s="298">
        <v>1.847</v>
      </c>
      <c r="W371" s="298">
        <v>3.0569999999999999</v>
      </c>
      <c r="X371" s="298">
        <v>1.1459999999999999</v>
      </c>
      <c r="Y371" s="298">
        <v>1.8560000000000001</v>
      </c>
      <c r="Z371" s="298">
        <v>3.069</v>
      </c>
      <c r="AA371" s="298">
        <v>1.137</v>
      </c>
      <c r="AB371" s="298">
        <v>1.847</v>
      </c>
      <c r="AC371" s="298">
        <v>3.0569999999999999</v>
      </c>
      <c r="AD371" s="298">
        <v>8.7469999999999999</v>
      </c>
      <c r="AE371" s="298">
        <v>8.82</v>
      </c>
      <c r="AF371" s="298">
        <v>9.016</v>
      </c>
      <c r="AG371" s="298">
        <v>8.7469999999999999</v>
      </c>
      <c r="AH371" s="297">
        <v>21.03</v>
      </c>
      <c r="AI371" s="296">
        <v>880</v>
      </c>
    </row>
    <row r="372" spans="1:35" customFormat="1" ht="12.5" customHeight="1" x14ac:dyDescent="0.35">
      <c r="A372" s="207">
        <v>124</v>
      </c>
      <c r="B372" s="207" t="s">
        <v>239</v>
      </c>
      <c r="C372" s="119" t="s">
        <v>277</v>
      </c>
      <c r="D372" s="208">
        <v>38091</v>
      </c>
      <c r="E372" s="209" t="s">
        <v>49</v>
      </c>
      <c r="F372" s="210" t="s">
        <v>33</v>
      </c>
      <c r="G372" s="211">
        <v>185.6</v>
      </c>
      <c r="H372" s="211">
        <v>74.7</v>
      </c>
      <c r="I372" s="210">
        <v>238</v>
      </c>
      <c r="J372" s="210">
        <v>301</v>
      </c>
      <c r="K372" s="210">
        <v>308</v>
      </c>
      <c r="L372" s="210">
        <v>299</v>
      </c>
      <c r="M372" s="210">
        <v>63</v>
      </c>
      <c r="N372" s="210">
        <v>70</v>
      </c>
      <c r="O372" s="210">
        <v>61</v>
      </c>
      <c r="P372" s="118">
        <f>tbl_data[[#This Row],[RunVJ_R]]+tbl_data[[#This Row],[RunVJ_L]]+tbl_data[[#This Row],[SVJ]]</f>
        <v>194</v>
      </c>
      <c r="Q372" s="335"/>
      <c r="R372" s="212">
        <v>1.1120000000000001</v>
      </c>
      <c r="S372" s="212">
        <v>1.827</v>
      </c>
      <c r="T372" s="212">
        <v>3.0710000000000002</v>
      </c>
      <c r="U372" s="212">
        <v>1.1359999999999999</v>
      </c>
      <c r="V372" s="212">
        <v>1.8480000000000001</v>
      </c>
      <c r="W372" s="212">
        <v>3.1909999999999998</v>
      </c>
      <c r="X372" s="212">
        <v>1.149</v>
      </c>
      <c r="Y372" s="212">
        <v>1.875</v>
      </c>
      <c r="Z372" s="212">
        <v>3.258</v>
      </c>
      <c r="AA372" s="212">
        <v>1.1120000000000001</v>
      </c>
      <c r="AB372" s="212">
        <v>1.827</v>
      </c>
      <c r="AC372" s="212">
        <v>3.0710000000000002</v>
      </c>
      <c r="AD372" s="212"/>
      <c r="AE372" s="212"/>
      <c r="AF372" s="212"/>
      <c r="AG372" s="212"/>
      <c r="AH372" s="211">
        <v>20.03</v>
      </c>
      <c r="AI372" s="213">
        <v>560</v>
      </c>
    </row>
    <row r="373" spans="1:35" customFormat="1" ht="12.5" customHeight="1" x14ac:dyDescent="0.35">
      <c r="A373" s="207">
        <v>30</v>
      </c>
      <c r="B373" s="207" t="s">
        <v>173</v>
      </c>
      <c r="C373" s="119" t="s">
        <v>174</v>
      </c>
      <c r="D373" s="208">
        <v>38377</v>
      </c>
      <c r="E373" s="209" t="s">
        <v>52</v>
      </c>
      <c r="F373" s="210" t="s">
        <v>35</v>
      </c>
      <c r="G373" s="211">
        <v>170.6</v>
      </c>
      <c r="H373" s="211">
        <v>63.4</v>
      </c>
      <c r="I373" s="210">
        <v>222</v>
      </c>
      <c r="J373" s="210">
        <v>283</v>
      </c>
      <c r="K373" s="210">
        <v>297</v>
      </c>
      <c r="L373" s="210">
        <v>280</v>
      </c>
      <c r="M373" s="210">
        <v>61</v>
      </c>
      <c r="N373" s="210">
        <v>75</v>
      </c>
      <c r="O373" s="210">
        <v>58</v>
      </c>
      <c r="P373" s="118">
        <f>tbl_data[[#This Row],[RunVJ_R]]+tbl_data[[#This Row],[RunVJ_L]]+tbl_data[[#This Row],[SVJ]]</f>
        <v>194</v>
      </c>
      <c r="Q373" s="335"/>
      <c r="R373" s="212">
        <v>1.24</v>
      </c>
      <c r="S373" s="212">
        <v>1.9690000000000001</v>
      </c>
      <c r="T373" s="212">
        <v>3.206</v>
      </c>
      <c r="U373" s="212">
        <v>1.2270000000000001</v>
      </c>
      <c r="V373" s="212">
        <v>1.9450000000000001</v>
      </c>
      <c r="W373" s="212">
        <v>3.1760000000000002</v>
      </c>
      <c r="X373" s="212">
        <v>1.2370000000000001</v>
      </c>
      <c r="Y373" s="212">
        <v>1.954</v>
      </c>
      <c r="Z373" s="212">
        <v>3.181</v>
      </c>
      <c r="AA373" s="212">
        <v>1.2270000000000001</v>
      </c>
      <c r="AB373" s="212">
        <v>1.9450000000000001</v>
      </c>
      <c r="AC373" s="212">
        <v>3.1760000000000002</v>
      </c>
      <c r="AD373" s="212">
        <v>8.6280000000000001</v>
      </c>
      <c r="AE373" s="212"/>
      <c r="AF373" s="212"/>
      <c r="AG373" s="212">
        <v>8.6280000000000001</v>
      </c>
      <c r="AH373" s="211">
        <v>20.010000000000002</v>
      </c>
      <c r="AI373" s="213">
        <v>480</v>
      </c>
    </row>
    <row r="374" spans="1:35" customFormat="1" ht="12.5" customHeight="1" x14ac:dyDescent="0.35">
      <c r="A374" s="298">
        <v>555</v>
      </c>
      <c r="B374" s="298" t="s">
        <v>98</v>
      </c>
      <c r="C374" s="299" t="s">
        <v>672</v>
      </c>
      <c r="D374" s="324">
        <v>38450</v>
      </c>
      <c r="E374" s="300" t="s">
        <v>39</v>
      </c>
      <c r="F374" s="298" t="s">
        <v>61</v>
      </c>
      <c r="G374" s="297">
        <v>173.6</v>
      </c>
      <c r="H374" s="297">
        <v>67.7</v>
      </c>
      <c r="I374" s="298">
        <v>229</v>
      </c>
      <c r="J374" s="298">
        <v>286</v>
      </c>
      <c r="K374" s="298">
        <v>293</v>
      </c>
      <c r="L374" s="298">
        <v>301</v>
      </c>
      <c r="M374" s="298">
        <v>57</v>
      </c>
      <c r="N374" s="298">
        <v>64</v>
      </c>
      <c r="O374" s="298">
        <v>72</v>
      </c>
      <c r="P374" s="118">
        <f>tbl_data[[#This Row],[RunVJ_R]]+tbl_data[[#This Row],[RunVJ_L]]+tbl_data[[#This Row],[SVJ]]</f>
        <v>193</v>
      </c>
      <c r="Q374" s="335"/>
      <c r="R374" s="298">
        <v>1.149</v>
      </c>
      <c r="S374" s="298">
        <v>1.8660000000000001</v>
      </c>
      <c r="T374" s="298">
        <v>3.101</v>
      </c>
      <c r="U374" s="298">
        <v>1.133</v>
      </c>
      <c r="V374" s="298">
        <v>1.8380000000000001</v>
      </c>
      <c r="W374" s="298">
        <v>3.0459999999999998</v>
      </c>
      <c r="X374" s="298">
        <v>1.1120000000000001</v>
      </c>
      <c r="Y374" s="298">
        <v>1.802</v>
      </c>
      <c r="Z374" s="298">
        <v>2.972</v>
      </c>
      <c r="AA374" s="298">
        <v>1.1120000000000001</v>
      </c>
      <c r="AB374" s="298">
        <v>1.802</v>
      </c>
      <c r="AC374" s="298">
        <v>2.972</v>
      </c>
      <c r="AD374" s="298">
        <v>8.5489999999999995</v>
      </c>
      <c r="AE374" s="298">
        <v>8.6069999999999993</v>
      </c>
      <c r="AF374" s="298">
        <v>8.4779999999999998</v>
      </c>
      <c r="AG374" s="298">
        <v>8.4779999999999998</v>
      </c>
      <c r="AH374" s="297">
        <v>20.03</v>
      </c>
      <c r="AI374" s="296">
        <v>560</v>
      </c>
    </row>
    <row r="375" spans="1:35" customFormat="1" ht="12.5" customHeight="1" x14ac:dyDescent="0.35">
      <c r="A375" s="207">
        <v>266</v>
      </c>
      <c r="B375" s="207" t="s">
        <v>145</v>
      </c>
      <c r="C375" s="119" t="s">
        <v>155</v>
      </c>
      <c r="D375" s="208">
        <v>38722</v>
      </c>
      <c r="E375" s="209" t="s">
        <v>46</v>
      </c>
      <c r="F375" s="210" t="s">
        <v>35</v>
      </c>
      <c r="G375" s="211">
        <v>174.6</v>
      </c>
      <c r="H375" s="211">
        <v>64</v>
      </c>
      <c r="I375" s="210">
        <v>227</v>
      </c>
      <c r="J375" s="210">
        <v>288</v>
      </c>
      <c r="K375" s="210">
        <v>289</v>
      </c>
      <c r="L375" s="210">
        <v>297</v>
      </c>
      <c r="M375" s="210">
        <v>61</v>
      </c>
      <c r="N375" s="210">
        <v>62</v>
      </c>
      <c r="O375" s="210">
        <v>70</v>
      </c>
      <c r="P375" s="118">
        <f>tbl_data[[#This Row],[RunVJ_R]]+tbl_data[[#This Row],[RunVJ_L]]+tbl_data[[#This Row],[SVJ]]</f>
        <v>193</v>
      </c>
      <c r="Q375" s="335"/>
      <c r="R375" s="212">
        <v>1.1679999999999999</v>
      </c>
      <c r="S375" s="212">
        <v>1.9219999999999999</v>
      </c>
      <c r="T375" s="212">
        <v>3.1970000000000001</v>
      </c>
      <c r="U375" s="212">
        <v>1.1459999999999999</v>
      </c>
      <c r="V375" s="212">
        <v>1.867</v>
      </c>
      <c r="W375" s="212">
        <v>3.09</v>
      </c>
      <c r="X375" s="212">
        <v>1.272</v>
      </c>
      <c r="Y375" s="212">
        <v>1.9710000000000001</v>
      </c>
      <c r="Z375" s="212">
        <v>3.23</v>
      </c>
      <c r="AA375" s="212">
        <v>1.1459999999999999</v>
      </c>
      <c r="AB375" s="212">
        <v>1.867</v>
      </c>
      <c r="AC375" s="212">
        <v>3.09</v>
      </c>
      <c r="AD375" s="212">
        <v>8.8000000000000007</v>
      </c>
      <c r="AE375" s="212">
        <v>8.6859999999999999</v>
      </c>
      <c r="AF375" s="212"/>
      <c r="AG375" s="212">
        <v>8.6859999999999999</v>
      </c>
      <c r="AH375" s="211">
        <v>21.04</v>
      </c>
      <c r="AI375" s="213">
        <v>920</v>
      </c>
    </row>
    <row r="376" spans="1:35" customFormat="1" ht="12.5" customHeight="1" x14ac:dyDescent="0.35">
      <c r="A376" s="207">
        <v>130</v>
      </c>
      <c r="B376" s="207" t="s">
        <v>148</v>
      </c>
      <c r="C376" s="119" t="s">
        <v>286</v>
      </c>
      <c r="D376" s="208">
        <v>39016</v>
      </c>
      <c r="E376" s="209" t="s">
        <v>49</v>
      </c>
      <c r="F376" s="210" t="s">
        <v>33</v>
      </c>
      <c r="G376" s="211">
        <v>186.6</v>
      </c>
      <c r="H376" s="211">
        <v>78.099999999999994</v>
      </c>
      <c r="I376" s="210">
        <v>249</v>
      </c>
      <c r="J376" s="210">
        <v>305</v>
      </c>
      <c r="K376" s="210">
        <v>320</v>
      </c>
      <c r="L376" s="210">
        <v>315</v>
      </c>
      <c r="M376" s="210">
        <v>56</v>
      </c>
      <c r="N376" s="210">
        <v>71</v>
      </c>
      <c r="O376" s="210">
        <v>66</v>
      </c>
      <c r="P376" s="118">
        <f>tbl_data[[#This Row],[RunVJ_R]]+tbl_data[[#This Row],[RunVJ_L]]+tbl_data[[#This Row],[SVJ]]</f>
        <v>193</v>
      </c>
      <c r="Q376" s="335"/>
      <c r="R376" s="212">
        <v>1.1160000000000001</v>
      </c>
      <c r="S376" s="212">
        <v>1.865</v>
      </c>
      <c r="T376" s="212">
        <v>3.0920000000000001</v>
      </c>
      <c r="U376" s="212">
        <v>1.2130000000000001</v>
      </c>
      <c r="V376" s="212">
        <v>1.9590000000000001</v>
      </c>
      <c r="W376" s="212">
        <v>3.1890000000000001</v>
      </c>
      <c r="X376" s="212">
        <v>1.1200000000000001</v>
      </c>
      <c r="Y376" s="212">
        <v>1.8440000000000001</v>
      </c>
      <c r="Z376" s="212">
        <v>3.1059999999999999</v>
      </c>
      <c r="AA376" s="212">
        <v>1.1160000000000001</v>
      </c>
      <c r="AB376" s="212">
        <v>1.8440000000000001</v>
      </c>
      <c r="AC376" s="212">
        <v>3.0920000000000001</v>
      </c>
      <c r="AD376" s="212">
        <v>8.7929999999999993</v>
      </c>
      <c r="AE376" s="212">
        <v>8.6920000000000002</v>
      </c>
      <c r="AF376" s="212">
        <v>8.6989999999999998</v>
      </c>
      <c r="AG376" s="212">
        <v>8.6920000000000002</v>
      </c>
      <c r="AH376" s="211">
        <v>19.04</v>
      </c>
      <c r="AI376" s="213">
        <v>440</v>
      </c>
    </row>
    <row r="377" spans="1:35" customFormat="1" ht="12.5" customHeight="1" x14ac:dyDescent="0.35">
      <c r="A377" s="118">
        <v>62</v>
      </c>
      <c r="B377" s="214" t="s">
        <v>204</v>
      </c>
      <c r="C377" s="119" t="s">
        <v>90</v>
      </c>
      <c r="D377" s="215">
        <v>38582</v>
      </c>
      <c r="E377" s="216" t="s">
        <v>41</v>
      </c>
      <c r="F377" s="118" t="s">
        <v>33</v>
      </c>
      <c r="G377" s="211">
        <v>183.6</v>
      </c>
      <c r="H377" s="211">
        <v>76.099999999999994</v>
      </c>
      <c r="I377" s="118">
        <v>242</v>
      </c>
      <c r="J377" s="118">
        <v>297</v>
      </c>
      <c r="K377" s="210">
        <v>314</v>
      </c>
      <c r="L377" s="118">
        <v>308</v>
      </c>
      <c r="M377" s="118">
        <v>55</v>
      </c>
      <c r="N377" s="210">
        <v>72</v>
      </c>
      <c r="O377" s="210">
        <v>66</v>
      </c>
      <c r="P377" s="118">
        <f>tbl_data[[#This Row],[RunVJ_R]]+tbl_data[[#This Row],[RunVJ_L]]+tbl_data[[#This Row],[SVJ]]</f>
        <v>193</v>
      </c>
      <c r="Q377" s="335"/>
      <c r="R377" s="217">
        <v>1.133</v>
      </c>
      <c r="S377" s="217">
        <v>1.859</v>
      </c>
      <c r="T377" s="217">
        <v>3.0859999999999999</v>
      </c>
      <c r="U377" s="217">
        <v>1.1020000000000001</v>
      </c>
      <c r="V377" s="217">
        <v>1.8009999999999999</v>
      </c>
      <c r="W377" s="217">
        <v>3.0270000000000001</v>
      </c>
      <c r="X377" s="217">
        <v>1.141</v>
      </c>
      <c r="Y377" s="217">
        <v>1.85</v>
      </c>
      <c r="Z377" s="217">
        <v>3.0859999999999999</v>
      </c>
      <c r="AA377" s="217">
        <v>1.1020000000000001</v>
      </c>
      <c r="AB377" s="217">
        <v>1.8009999999999999</v>
      </c>
      <c r="AC377" s="217">
        <v>3.0270000000000001</v>
      </c>
      <c r="AD377" s="217">
        <v>8.3889999999999993</v>
      </c>
      <c r="AE377" s="217">
        <v>8.4529999999999994</v>
      </c>
      <c r="AF377" s="217">
        <v>8.2210000000000001</v>
      </c>
      <c r="AG377" s="217">
        <v>8.2210000000000001</v>
      </c>
      <c r="AH377" s="220">
        <v>21.02</v>
      </c>
      <c r="AI377" s="213">
        <v>840</v>
      </c>
    </row>
    <row r="378" spans="1:35" customFormat="1" ht="12.5" customHeight="1" x14ac:dyDescent="0.35">
      <c r="A378" s="207">
        <v>112</v>
      </c>
      <c r="B378" s="207" t="s">
        <v>260</v>
      </c>
      <c r="C378" s="119" t="s">
        <v>261</v>
      </c>
      <c r="D378" s="208">
        <v>38869</v>
      </c>
      <c r="E378" s="209" t="s">
        <v>49</v>
      </c>
      <c r="F378" s="210" t="s">
        <v>60</v>
      </c>
      <c r="G378" s="211">
        <v>180</v>
      </c>
      <c r="H378" s="211">
        <v>69.2</v>
      </c>
      <c r="I378" s="210">
        <v>240</v>
      </c>
      <c r="J378" s="210">
        <v>298</v>
      </c>
      <c r="K378" s="210">
        <v>309</v>
      </c>
      <c r="L378" s="210">
        <v>306</v>
      </c>
      <c r="M378" s="210">
        <v>58</v>
      </c>
      <c r="N378" s="210">
        <v>69</v>
      </c>
      <c r="O378" s="210">
        <v>66</v>
      </c>
      <c r="P378" s="118">
        <f>tbl_data[[#This Row],[RunVJ_R]]+tbl_data[[#This Row],[RunVJ_L]]+tbl_data[[#This Row],[SVJ]]</f>
        <v>193</v>
      </c>
      <c r="Q378" s="335"/>
      <c r="R378" s="212">
        <v>1.151</v>
      </c>
      <c r="S378" s="212">
        <v>1.9039999999999999</v>
      </c>
      <c r="T378" s="212">
        <v>3.2559999999999998</v>
      </c>
      <c r="U378" s="212">
        <v>1.18</v>
      </c>
      <c r="V378" s="212">
        <v>1.927</v>
      </c>
      <c r="W378" s="212">
        <v>3.2549999999999999</v>
      </c>
      <c r="X378" s="212"/>
      <c r="Y378" s="212"/>
      <c r="Z378" s="212"/>
      <c r="AA378" s="212">
        <v>1.151</v>
      </c>
      <c r="AB378" s="212">
        <v>1.9039999999999999</v>
      </c>
      <c r="AC378" s="212">
        <v>3.2549999999999999</v>
      </c>
      <c r="AD378" s="212">
        <v>9.06</v>
      </c>
      <c r="AE378" s="212">
        <v>8.8409999999999993</v>
      </c>
      <c r="AF378" s="212">
        <v>8.8849999999999998</v>
      </c>
      <c r="AG378" s="212">
        <v>8.8409999999999993</v>
      </c>
      <c r="AH378" s="211">
        <v>21.02</v>
      </c>
      <c r="AI378" s="213">
        <v>840</v>
      </c>
    </row>
    <row r="379" spans="1:35" customFormat="1" ht="12.5" customHeight="1" x14ac:dyDescent="0.35">
      <c r="A379" s="207">
        <v>222</v>
      </c>
      <c r="B379" s="207" t="s">
        <v>378</v>
      </c>
      <c r="C379" s="119" t="s">
        <v>379</v>
      </c>
      <c r="D379" s="208">
        <v>38791</v>
      </c>
      <c r="E379" s="209" t="s">
        <v>36</v>
      </c>
      <c r="F379" s="210" t="s">
        <v>61</v>
      </c>
      <c r="G379" s="211">
        <v>179.2</v>
      </c>
      <c r="H379" s="211">
        <v>64.599999999999994</v>
      </c>
      <c r="I379" s="210">
        <v>233</v>
      </c>
      <c r="J379" s="210">
        <v>290</v>
      </c>
      <c r="K379" s="210">
        <v>303</v>
      </c>
      <c r="L379" s="210">
        <v>299</v>
      </c>
      <c r="M379" s="210">
        <v>57</v>
      </c>
      <c r="N379" s="210">
        <v>70</v>
      </c>
      <c r="O379" s="210">
        <v>66</v>
      </c>
      <c r="P379" s="118">
        <f>tbl_data[[#This Row],[RunVJ_R]]+tbl_data[[#This Row],[RunVJ_L]]+tbl_data[[#This Row],[SVJ]]</f>
        <v>193</v>
      </c>
      <c r="Q379" s="335"/>
      <c r="R379" s="212">
        <v>1.181</v>
      </c>
      <c r="S379" s="212">
        <v>1.917</v>
      </c>
      <c r="T379" s="212">
        <v>3.1920000000000002</v>
      </c>
      <c r="U379" s="212">
        <v>1.194</v>
      </c>
      <c r="V379" s="212">
        <v>1.9219999999999999</v>
      </c>
      <c r="W379" s="212">
        <v>3.2010000000000001</v>
      </c>
      <c r="X379" s="212">
        <v>1.1619999999999999</v>
      </c>
      <c r="Y379" s="212">
        <v>1.8879999999999999</v>
      </c>
      <c r="Z379" s="212">
        <v>3.1520000000000001</v>
      </c>
      <c r="AA379" s="212">
        <v>1.1619999999999999</v>
      </c>
      <c r="AB379" s="212">
        <v>1.8879999999999999</v>
      </c>
      <c r="AC379" s="212">
        <v>3.1520000000000001</v>
      </c>
      <c r="AD379" s="212">
        <v>8.9149999999999991</v>
      </c>
      <c r="AE379" s="212">
        <v>8.5180000000000007</v>
      </c>
      <c r="AF379" s="212">
        <v>8.5869999999999997</v>
      </c>
      <c r="AG379" s="212">
        <v>8.5180000000000007</v>
      </c>
      <c r="AH379" s="211">
        <v>21.02</v>
      </c>
      <c r="AI379" s="213">
        <v>840</v>
      </c>
    </row>
    <row r="380" spans="1:35" customFormat="1" ht="12.5" customHeight="1" x14ac:dyDescent="0.35">
      <c r="A380" s="207">
        <v>173</v>
      </c>
      <c r="B380" s="207" t="s">
        <v>326</v>
      </c>
      <c r="C380" s="119" t="s">
        <v>327</v>
      </c>
      <c r="D380" s="208">
        <v>38054</v>
      </c>
      <c r="E380" s="209" t="s">
        <v>59</v>
      </c>
      <c r="F380" s="210" t="s">
        <v>37</v>
      </c>
      <c r="G380" s="211">
        <v>191.7</v>
      </c>
      <c r="H380" s="211">
        <v>78.599999999999994</v>
      </c>
      <c r="I380" s="210">
        <v>256</v>
      </c>
      <c r="J380" s="210">
        <v>306</v>
      </c>
      <c r="K380" s="210">
        <v>334</v>
      </c>
      <c r="L380" s="210">
        <v>321</v>
      </c>
      <c r="M380" s="210">
        <v>50</v>
      </c>
      <c r="N380" s="210">
        <v>78</v>
      </c>
      <c r="O380" s="210">
        <v>65</v>
      </c>
      <c r="P380" s="118">
        <f>tbl_data[[#This Row],[RunVJ_R]]+tbl_data[[#This Row],[RunVJ_L]]+tbl_data[[#This Row],[SVJ]]</f>
        <v>193</v>
      </c>
      <c r="Q380" s="335"/>
      <c r="R380" s="212">
        <v>1.151</v>
      </c>
      <c r="S380" s="212">
        <v>1.9039999999999999</v>
      </c>
      <c r="T380" s="212">
        <v>3.1349999999999998</v>
      </c>
      <c r="U380" s="212">
        <v>1.1659999999999999</v>
      </c>
      <c r="V380" s="212">
        <v>1.889</v>
      </c>
      <c r="W380" s="212">
        <v>3.125</v>
      </c>
      <c r="X380" s="212">
        <v>1.1850000000000001</v>
      </c>
      <c r="Y380" s="212">
        <v>1.901</v>
      </c>
      <c r="Z380" s="212">
        <v>3.1589999999999998</v>
      </c>
      <c r="AA380" s="212">
        <v>1.151</v>
      </c>
      <c r="AB380" s="212">
        <v>1.889</v>
      </c>
      <c r="AC380" s="212">
        <v>3.125</v>
      </c>
      <c r="AD380" s="212">
        <v>9.15</v>
      </c>
      <c r="AE380" s="212">
        <v>8.6280000000000001</v>
      </c>
      <c r="AF380" s="212">
        <v>8.6709999999999994</v>
      </c>
      <c r="AG380" s="212">
        <v>8.6280000000000001</v>
      </c>
      <c r="AH380" s="211">
        <v>20.010000000000002</v>
      </c>
      <c r="AI380" s="213">
        <v>480</v>
      </c>
    </row>
    <row r="381" spans="1:35" customFormat="1" ht="12.5" customHeight="1" x14ac:dyDescent="0.35">
      <c r="A381" s="316">
        <v>609</v>
      </c>
      <c r="B381" s="316" t="s">
        <v>162</v>
      </c>
      <c r="C381" s="317" t="s">
        <v>698</v>
      </c>
      <c r="D381" s="120">
        <v>38490</v>
      </c>
      <c r="E381" s="120" t="s">
        <v>76</v>
      </c>
      <c r="F381" s="316" t="s">
        <v>61</v>
      </c>
      <c r="G381" s="211">
        <v>177.4</v>
      </c>
      <c r="H381" s="318">
        <v>66.2</v>
      </c>
      <c r="I381" s="316">
        <v>232</v>
      </c>
      <c r="J381" s="316">
        <v>290</v>
      </c>
      <c r="K381" s="316">
        <v>303</v>
      </c>
      <c r="L381" s="210">
        <v>296</v>
      </c>
      <c r="M381" s="316">
        <v>58</v>
      </c>
      <c r="N381" s="210">
        <v>71</v>
      </c>
      <c r="O381" s="210">
        <v>64</v>
      </c>
      <c r="P381" s="118">
        <f>tbl_data[[#This Row],[RunVJ_R]]+tbl_data[[#This Row],[RunVJ_L]]+tbl_data[[#This Row],[SVJ]]</f>
        <v>193</v>
      </c>
      <c r="Q381" s="335"/>
      <c r="R381" s="319">
        <v>1.171</v>
      </c>
      <c r="S381" s="319">
        <v>1.869</v>
      </c>
      <c r="T381" s="319">
        <v>3.1779999999999999</v>
      </c>
      <c r="U381" s="319">
        <v>1.19</v>
      </c>
      <c r="V381" s="319">
        <v>1.913</v>
      </c>
      <c r="W381" s="319">
        <v>3.1789999999999998</v>
      </c>
      <c r="X381" s="319">
        <v>1.1919999999999999</v>
      </c>
      <c r="Y381" s="319">
        <v>1.923</v>
      </c>
      <c r="Z381" s="319">
        <v>3.1779999999999999</v>
      </c>
      <c r="AA381" s="319">
        <v>1.171</v>
      </c>
      <c r="AB381" s="319">
        <v>1.869</v>
      </c>
      <c r="AC381" s="319">
        <v>3.1779999999999999</v>
      </c>
      <c r="AD381" s="319">
        <v>8.7050000000000001</v>
      </c>
      <c r="AE381" s="319">
        <v>8.7490000000000006</v>
      </c>
      <c r="AF381" s="319"/>
      <c r="AG381" s="319">
        <v>8.7050000000000001</v>
      </c>
      <c r="AH381" s="318">
        <v>20.07</v>
      </c>
      <c r="AI381" s="213">
        <v>720</v>
      </c>
    </row>
    <row r="382" spans="1:35" customFormat="1" ht="12.5" customHeight="1" x14ac:dyDescent="0.35">
      <c r="A382" s="207">
        <v>108</v>
      </c>
      <c r="B382" s="207" t="s">
        <v>254</v>
      </c>
      <c r="C382" s="119" t="s">
        <v>255</v>
      </c>
      <c r="D382" s="208">
        <v>38507</v>
      </c>
      <c r="E382" s="209" t="s">
        <v>49</v>
      </c>
      <c r="F382" s="210" t="s">
        <v>28</v>
      </c>
      <c r="G382" s="211">
        <v>188.3</v>
      </c>
      <c r="H382" s="211">
        <v>78.400000000000006</v>
      </c>
      <c r="I382" s="210">
        <v>244</v>
      </c>
      <c r="J382" s="210">
        <v>307</v>
      </c>
      <c r="K382" s="210">
        <v>315</v>
      </c>
      <c r="L382" s="210">
        <v>303</v>
      </c>
      <c r="M382" s="210">
        <v>63</v>
      </c>
      <c r="N382" s="210">
        <v>71</v>
      </c>
      <c r="O382" s="210">
        <v>59</v>
      </c>
      <c r="P382" s="118">
        <f>tbl_data[[#This Row],[RunVJ_R]]+tbl_data[[#This Row],[RunVJ_L]]+tbl_data[[#This Row],[SVJ]]</f>
        <v>193</v>
      </c>
      <c r="Q382" s="335"/>
      <c r="R382" s="212">
        <v>1.121</v>
      </c>
      <c r="S382" s="212">
        <v>1.8380000000000001</v>
      </c>
      <c r="T382" s="212">
        <v>3.0470000000000002</v>
      </c>
      <c r="U382" s="212">
        <v>1.141</v>
      </c>
      <c r="V382" s="212">
        <v>1.8480000000000001</v>
      </c>
      <c r="W382" s="212">
        <v>3.06</v>
      </c>
      <c r="X382" s="212">
        <v>1.1080000000000001</v>
      </c>
      <c r="Y382" s="212">
        <v>1.8280000000000001</v>
      </c>
      <c r="Z382" s="212">
        <v>3.0449999999999999</v>
      </c>
      <c r="AA382" s="212">
        <v>1.1080000000000001</v>
      </c>
      <c r="AB382" s="212">
        <v>1.8280000000000001</v>
      </c>
      <c r="AC382" s="212">
        <v>3.0449999999999999</v>
      </c>
      <c r="AD382" s="212">
        <v>8.4329999999999998</v>
      </c>
      <c r="AE382" s="212">
        <v>8.4320000000000004</v>
      </c>
      <c r="AF382" s="212">
        <v>8.5310000000000006</v>
      </c>
      <c r="AG382" s="212">
        <v>8.4320000000000004</v>
      </c>
      <c r="AH382" s="211">
        <v>20.05</v>
      </c>
      <c r="AI382" s="213">
        <v>640</v>
      </c>
    </row>
    <row r="383" spans="1:35" customFormat="1" ht="12.5" customHeight="1" x14ac:dyDescent="0.35">
      <c r="A383" s="207">
        <v>433</v>
      </c>
      <c r="B383" s="207" t="s">
        <v>582</v>
      </c>
      <c r="C383" s="119" t="s">
        <v>583</v>
      </c>
      <c r="D383" s="208">
        <v>38627</v>
      </c>
      <c r="E383" s="209" t="s">
        <v>50</v>
      </c>
      <c r="F383" s="210" t="s">
        <v>35</v>
      </c>
      <c r="G383" s="211">
        <v>171.3</v>
      </c>
      <c r="H383" s="211">
        <v>77.5</v>
      </c>
      <c r="I383" s="210">
        <v>228</v>
      </c>
      <c r="J383" s="210">
        <v>289</v>
      </c>
      <c r="K383" s="210">
        <v>301</v>
      </c>
      <c r="L383" s="210">
        <v>287</v>
      </c>
      <c r="M383" s="210">
        <v>61</v>
      </c>
      <c r="N383" s="210">
        <v>73</v>
      </c>
      <c r="O383" s="210">
        <v>59</v>
      </c>
      <c r="P383" s="118">
        <f>tbl_data[[#This Row],[RunVJ_R]]+tbl_data[[#This Row],[RunVJ_L]]+tbl_data[[#This Row],[SVJ]]</f>
        <v>193</v>
      </c>
      <c r="Q383" s="335"/>
      <c r="R383" s="212">
        <v>1.2709999999999999</v>
      </c>
      <c r="S383" s="212">
        <v>2.0089999999999999</v>
      </c>
      <c r="T383" s="212">
        <v>3.2589999999999999</v>
      </c>
      <c r="U383" s="212">
        <v>1.6819999999999999</v>
      </c>
      <c r="V383" s="212">
        <v>2.4039999999999999</v>
      </c>
      <c r="W383" s="212">
        <v>3.6579999999999999</v>
      </c>
      <c r="X383" s="212">
        <v>1.206</v>
      </c>
      <c r="Y383" s="212">
        <v>1.925</v>
      </c>
      <c r="Z383" s="212">
        <v>3.1520000000000001</v>
      </c>
      <c r="AA383" s="212">
        <v>1.206</v>
      </c>
      <c r="AB383" s="212">
        <v>1.925</v>
      </c>
      <c r="AC383" s="212">
        <v>3.1520000000000001</v>
      </c>
      <c r="AD383" s="212">
        <v>9.0549999999999997</v>
      </c>
      <c r="AE383" s="212">
        <v>8.9220000000000006</v>
      </c>
      <c r="AF383" s="212">
        <v>8.9979999999999993</v>
      </c>
      <c r="AG383" s="212">
        <v>8.9220000000000006</v>
      </c>
      <c r="AH383" s="211">
        <v>20.059999999999999</v>
      </c>
      <c r="AI383" s="213">
        <v>680</v>
      </c>
    </row>
    <row r="384" spans="1:35" customFormat="1" ht="12.5" customHeight="1" x14ac:dyDescent="0.35">
      <c r="A384" s="207">
        <v>3</v>
      </c>
      <c r="B384" s="207" t="s">
        <v>127</v>
      </c>
      <c r="C384" s="119" t="s">
        <v>128</v>
      </c>
      <c r="D384" s="208">
        <v>38828</v>
      </c>
      <c r="E384" s="209" t="s">
        <v>52</v>
      </c>
      <c r="F384" s="210" t="s">
        <v>60</v>
      </c>
      <c r="G384" s="211">
        <v>171.3</v>
      </c>
      <c r="H384" s="211">
        <v>69.8</v>
      </c>
      <c r="I384" s="210">
        <v>226</v>
      </c>
      <c r="J384" s="210">
        <v>281</v>
      </c>
      <c r="K384" s="210">
        <v>289</v>
      </c>
      <c r="L384" s="210">
        <v>300</v>
      </c>
      <c r="M384" s="210">
        <v>55</v>
      </c>
      <c r="N384" s="210">
        <v>63</v>
      </c>
      <c r="O384" s="210">
        <v>74</v>
      </c>
      <c r="P384" s="118">
        <f>tbl_data[[#This Row],[RunVJ_R]]+tbl_data[[#This Row],[RunVJ_L]]+tbl_data[[#This Row],[SVJ]]</f>
        <v>192</v>
      </c>
      <c r="Q384" s="335"/>
      <c r="R384" s="212">
        <v>1.127</v>
      </c>
      <c r="S384" s="212">
        <v>1.8460000000000001</v>
      </c>
      <c r="T384" s="212">
        <v>3.05</v>
      </c>
      <c r="U384" s="212">
        <v>1.1279999999999999</v>
      </c>
      <c r="V384" s="212">
        <v>1.83</v>
      </c>
      <c r="W384" s="212">
        <v>3.0259999999999998</v>
      </c>
      <c r="X384" s="212">
        <v>1.1160000000000001</v>
      </c>
      <c r="Y384" s="212">
        <v>1.819</v>
      </c>
      <c r="Z384" s="212">
        <v>3.0169999999999999</v>
      </c>
      <c r="AA384" s="212">
        <v>1.1160000000000001</v>
      </c>
      <c r="AB384" s="212">
        <v>1.819</v>
      </c>
      <c r="AC384" s="212">
        <v>3.0169999999999999</v>
      </c>
      <c r="AD384" s="212">
        <v>8.2530000000000001</v>
      </c>
      <c r="AE384" s="212">
        <v>8.1920000000000002</v>
      </c>
      <c r="AF384" s="212">
        <v>8.2449999999999992</v>
      </c>
      <c r="AG384" s="212">
        <v>8.1920000000000002</v>
      </c>
      <c r="AH384" s="211">
        <v>20.079999999999998</v>
      </c>
      <c r="AI384" s="213">
        <v>760</v>
      </c>
    </row>
    <row r="385" spans="1:35" customFormat="1" ht="12.5" customHeight="1" x14ac:dyDescent="0.35">
      <c r="A385" s="207">
        <v>212</v>
      </c>
      <c r="B385" s="207" t="s">
        <v>148</v>
      </c>
      <c r="C385" s="119" t="s">
        <v>352</v>
      </c>
      <c r="D385" s="208">
        <v>38382</v>
      </c>
      <c r="E385" s="209" t="s">
        <v>36</v>
      </c>
      <c r="F385" s="210" t="s">
        <v>35</v>
      </c>
      <c r="G385" s="211">
        <v>180.8</v>
      </c>
      <c r="H385" s="211">
        <v>76.599999999999994</v>
      </c>
      <c r="I385" s="210">
        <v>235</v>
      </c>
      <c r="J385" s="210">
        <v>292</v>
      </c>
      <c r="K385" s="210">
        <v>299</v>
      </c>
      <c r="L385" s="210">
        <v>306</v>
      </c>
      <c r="M385" s="210">
        <v>57</v>
      </c>
      <c r="N385" s="210">
        <v>64</v>
      </c>
      <c r="O385" s="210">
        <v>71</v>
      </c>
      <c r="P385" s="118">
        <f>tbl_data[[#This Row],[RunVJ_R]]+tbl_data[[#This Row],[RunVJ_L]]+tbl_data[[#This Row],[SVJ]]</f>
        <v>192</v>
      </c>
      <c r="Q385" s="335"/>
      <c r="R385" s="212">
        <v>1.2330000000000001</v>
      </c>
      <c r="S385" s="212">
        <v>1.954</v>
      </c>
      <c r="T385" s="212">
        <v>3.218</v>
      </c>
      <c r="U385" s="212">
        <v>1.242</v>
      </c>
      <c r="V385" s="212">
        <v>1.96</v>
      </c>
      <c r="W385" s="212">
        <v>3.218</v>
      </c>
      <c r="X385" s="212">
        <v>1.169</v>
      </c>
      <c r="Y385" s="212">
        <v>1.8839999999999999</v>
      </c>
      <c r="Z385" s="212">
        <v>3.1480000000000001</v>
      </c>
      <c r="AA385" s="212">
        <v>1.169</v>
      </c>
      <c r="AB385" s="212">
        <v>1.8839999999999999</v>
      </c>
      <c r="AC385" s="212">
        <v>3.1480000000000001</v>
      </c>
      <c r="AD385" s="212">
        <v>9.0109999999999992</v>
      </c>
      <c r="AE385" s="212">
        <v>8.5399999999999991</v>
      </c>
      <c r="AF385" s="212">
        <v>8.7070000000000007</v>
      </c>
      <c r="AG385" s="212">
        <v>8.5399999999999991</v>
      </c>
      <c r="AH385" s="211">
        <v>20.04</v>
      </c>
      <c r="AI385" s="213">
        <v>600</v>
      </c>
    </row>
    <row r="386" spans="1:35" customFormat="1" ht="12.5" customHeight="1" x14ac:dyDescent="0.35">
      <c r="A386" s="207">
        <v>414</v>
      </c>
      <c r="B386" s="207" t="s">
        <v>265</v>
      </c>
      <c r="C386" s="119" t="s">
        <v>561</v>
      </c>
      <c r="D386" s="208">
        <v>38567</v>
      </c>
      <c r="E386" s="209" t="s">
        <v>50</v>
      </c>
      <c r="F386" s="210" t="s">
        <v>60</v>
      </c>
      <c r="G386" s="211">
        <v>180.8</v>
      </c>
      <c r="H386" s="211">
        <v>81.099999999999994</v>
      </c>
      <c r="I386" s="210">
        <v>240</v>
      </c>
      <c r="J386" s="210">
        <v>294</v>
      </c>
      <c r="K386" s="210">
        <v>315</v>
      </c>
      <c r="L386" s="210">
        <v>303</v>
      </c>
      <c r="M386" s="210">
        <v>54</v>
      </c>
      <c r="N386" s="210">
        <v>75</v>
      </c>
      <c r="O386" s="210">
        <v>63</v>
      </c>
      <c r="P386" s="118">
        <f>tbl_data[[#This Row],[RunVJ_R]]+tbl_data[[#This Row],[RunVJ_L]]+tbl_data[[#This Row],[SVJ]]</f>
        <v>192</v>
      </c>
      <c r="Q386" s="335"/>
      <c r="R386" s="212">
        <v>1.214</v>
      </c>
      <c r="S386" s="212">
        <v>1.9510000000000001</v>
      </c>
      <c r="T386" s="212">
        <v>3.23</v>
      </c>
      <c r="U386" s="212">
        <v>1.1990000000000001</v>
      </c>
      <c r="V386" s="212">
        <v>1.9450000000000001</v>
      </c>
      <c r="W386" s="212">
        <v>3.2349999999999999</v>
      </c>
      <c r="X386" s="212">
        <v>1.212</v>
      </c>
      <c r="Y386" s="212">
        <v>1.9450000000000001</v>
      </c>
      <c r="Z386" s="212">
        <v>3.246</v>
      </c>
      <c r="AA386" s="212">
        <v>1.1990000000000001</v>
      </c>
      <c r="AB386" s="212">
        <v>1.9450000000000001</v>
      </c>
      <c r="AC386" s="212">
        <v>3.23</v>
      </c>
      <c r="AD386" s="212">
        <v>8.9789999999999992</v>
      </c>
      <c r="AE386" s="212">
        <v>8.7940000000000005</v>
      </c>
      <c r="AF386" s="212">
        <v>8.6790000000000003</v>
      </c>
      <c r="AG386" s="212">
        <v>8.6790000000000003</v>
      </c>
      <c r="AH386" s="211">
        <v>20.059999999999999</v>
      </c>
      <c r="AI386" s="213">
        <v>680</v>
      </c>
    </row>
    <row r="387" spans="1:35" customFormat="1" ht="12.5" customHeight="1" x14ac:dyDescent="0.35">
      <c r="A387" s="207">
        <v>305</v>
      </c>
      <c r="B387" s="207" t="s">
        <v>145</v>
      </c>
      <c r="C387" s="119" t="s">
        <v>463</v>
      </c>
      <c r="D387" s="208">
        <v>38881</v>
      </c>
      <c r="E387" s="209" t="s">
        <v>38</v>
      </c>
      <c r="F387" s="210" t="s">
        <v>28</v>
      </c>
      <c r="G387" s="211">
        <v>183.8</v>
      </c>
      <c r="H387" s="211">
        <v>75.599999999999994</v>
      </c>
      <c r="I387" s="210">
        <v>245</v>
      </c>
      <c r="J387" s="210">
        <v>302</v>
      </c>
      <c r="K387" s="210">
        <v>318</v>
      </c>
      <c r="L387" s="210">
        <v>307</v>
      </c>
      <c r="M387" s="210">
        <v>57</v>
      </c>
      <c r="N387" s="210">
        <v>73</v>
      </c>
      <c r="O387" s="210">
        <v>62</v>
      </c>
      <c r="P387" s="118">
        <f>tbl_data[[#This Row],[RunVJ_R]]+tbl_data[[#This Row],[RunVJ_L]]+tbl_data[[#This Row],[SVJ]]</f>
        <v>192</v>
      </c>
      <c r="Q387" s="335"/>
      <c r="R387" s="212">
        <v>1.143</v>
      </c>
      <c r="S387" s="212">
        <v>1.8620000000000001</v>
      </c>
      <c r="T387" s="212">
        <v>3.0790000000000002</v>
      </c>
      <c r="U387" s="212">
        <v>1.0940000000000001</v>
      </c>
      <c r="V387" s="212">
        <v>1.8069999999999999</v>
      </c>
      <c r="W387" s="212">
        <v>3.0259999999999998</v>
      </c>
      <c r="X387" s="212">
        <v>1.071</v>
      </c>
      <c r="Y387" s="212">
        <v>1.7809999999999999</v>
      </c>
      <c r="Z387" s="212">
        <v>2.99</v>
      </c>
      <c r="AA387" s="212">
        <v>1.071</v>
      </c>
      <c r="AB387" s="212">
        <v>1.7809999999999999</v>
      </c>
      <c r="AC387" s="212">
        <v>2.99</v>
      </c>
      <c r="AD387" s="212">
        <v>8.4809999999999999</v>
      </c>
      <c r="AE387" s="212">
        <v>8.548</v>
      </c>
      <c r="AF387" s="212">
        <v>8.4600000000000009</v>
      </c>
      <c r="AG387" s="212">
        <v>8.4600000000000009</v>
      </c>
      <c r="AH387" s="211">
        <v>20.04</v>
      </c>
      <c r="AI387" s="213">
        <v>600</v>
      </c>
    </row>
    <row r="388" spans="1:35" customFormat="1" ht="12.5" customHeight="1" x14ac:dyDescent="0.35">
      <c r="A388" s="118">
        <v>481</v>
      </c>
      <c r="B388" s="118" t="s">
        <v>614</v>
      </c>
      <c r="C388" s="295" t="s">
        <v>615</v>
      </c>
      <c r="D388" s="195">
        <v>38604</v>
      </c>
      <c r="E388" s="118" t="s">
        <v>51</v>
      </c>
      <c r="F388" s="118" t="s">
        <v>35</v>
      </c>
      <c r="G388" s="220">
        <v>170.9</v>
      </c>
      <c r="H388" s="220">
        <v>59.3</v>
      </c>
      <c r="I388" s="118">
        <v>226</v>
      </c>
      <c r="J388" s="118">
        <v>282</v>
      </c>
      <c r="K388" s="118">
        <v>300</v>
      </c>
      <c r="L388" s="118">
        <v>288</v>
      </c>
      <c r="M388" s="118">
        <v>56</v>
      </c>
      <c r="N388" s="118">
        <v>74</v>
      </c>
      <c r="O388" s="118">
        <v>62</v>
      </c>
      <c r="P388" s="118">
        <f>tbl_data[[#This Row],[RunVJ_R]]+tbl_data[[#This Row],[RunVJ_L]]+tbl_data[[#This Row],[SVJ]]</f>
        <v>192</v>
      </c>
      <c r="Q388" s="335"/>
      <c r="R388" s="118">
        <v>1.177</v>
      </c>
      <c r="S388" s="118">
        <v>1.9019999999999999</v>
      </c>
      <c r="T388" s="118">
        <v>3.1509999999999998</v>
      </c>
      <c r="U388" s="118">
        <v>1.1679999999999999</v>
      </c>
      <c r="V388" s="118">
        <v>1.8919999999999999</v>
      </c>
      <c r="W388" s="118">
        <v>3.1429999999999998</v>
      </c>
      <c r="X388" s="118">
        <v>1.175</v>
      </c>
      <c r="Y388" s="118">
        <v>1.8959999999999999</v>
      </c>
      <c r="Z388" s="118">
        <v>3.1440000000000001</v>
      </c>
      <c r="AA388" s="118">
        <v>1.1679999999999999</v>
      </c>
      <c r="AB388" s="118">
        <v>1.8919999999999999</v>
      </c>
      <c r="AC388" s="118">
        <v>3.1429999999999998</v>
      </c>
      <c r="AD388" s="118">
        <v>8.5440000000000005</v>
      </c>
      <c r="AE388" s="118">
        <v>8.6280000000000001</v>
      </c>
      <c r="AF388" s="118"/>
      <c r="AG388" s="118">
        <v>8.5440000000000005</v>
      </c>
      <c r="AH388" s="220">
        <v>20.04</v>
      </c>
      <c r="AI388" s="294">
        <v>600</v>
      </c>
    </row>
    <row r="389" spans="1:35" customFormat="1" ht="12.5" customHeight="1" x14ac:dyDescent="0.35">
      <c r="A389" s="207">
        <v>1</v>
      </c>
      <c r="B389" s="207" t="s">
        <v>123</v>
      </c>
      <c r="C389" s="119" t="s">
        <v>124</v>
      </c>
      <c r="D389" s="208">
        <v>39026</v>
      </c>
      <c r="E389" s="208" t="s">
        <v>52</v>
      </c>
      <c r="F389" s="210" t="s">
        <v>35</v>
      </c>
      <c r="G389" s="211">
        <v>171.3</v>
      </c>
      <c r="H389" s="211">
        <v>67.900000000000006</v>
      </c>
      <c r="I389" s="210">
        <v>222</v>
      </c>
      <c r="J389" s="210">
        <v>277</v>
      </c>
      <c r="K389" s="210">
        <v>285</v>
      </c>
      <c r="L389" s="210">
        <v>295</v>
      </c>
      <c r="M389" s="210">
        <v>55</v>
      </c>
      <c r="N389" s="210">
        <v>63</v>
      </c>
      <c r="O389" s="210">
        <v>73</v>
      </c>
      <c r="P389" s="118">
        <f>tbl_data[[#This Row],[RunVJ_R]]+tbl_data[[#This Row],[RunVJ_L]]+tbl_data[[#This Row],[SVJ]]</f>
        <v>191</v>
      </c>
      <c r="Q389" s="335"/>
      <c r="R389" s="212">
        <v>1.218</v>
      </c>
      <c r="S389" s="212">
        <v>1.927</v>
      </c>
      <c r="T389" s="212">
        <v>3.1869999999999998</v>
      </c>
      <c r="U389" s="212">
        <v>1.167</v>
      </c>
      <c r="V389" s="212">
        <v>1.8859999999999999</v>
      </c>
      <c r="W389" s="212">
        <v>3.1309999999999998</v>
      </c>
      <c r="X389" s="212">
        <v>1.1779999999999999</v>
      </c>
      <c r="Y389" s="212">
        <v>1.9</v>
      </c>
      <c r="Z389" s="212">
        <v>3.12</v>
      </c>
      <c r="AA389" s="212">
        <v>1.167</v>
      </c>
      <c r="AB389" s="212">
        <v>1.8859999999999999</v>
      </c>
      <c r="AC389" s="212">
        <v>3.12</v>
      </c>
      <c r="AD389" s="212">
        <v>8.3439999999999994</v>
      </c>
      <c r="AE389" s="212">
        <v>8.3390000000000004</v>
      </c>
      <c r="AF389" s="212"/>
      <c r="AG389" s="212">
        <v>8.3390000000000004</v>
      </c>
      <c r="AH389" s="211">
        <v>20.079999999999998</v>
      </c>
      <c r="AI389" s="213">
        <v>760</v>
      </c>
    </row>
    <row r="390" spans="1:35" customFormat="1" ht="12.5" customHeight="1" x14ac:dyDescent="0.35">
      <c r="A390" s="118">
        <v>286</v>
      </c>
      <c r="B390" s="214" t="s">
        <v>133</v>
      </c>
      <c r="C390" s="119" t="s">
        <v>88</v>
      </c>
      <c r="D390" s="215">
        <v>38419</v>
      </c>
      <c r="E390" s="216" t="s">
        <v>46</v>
      </c>
      <c r="F390" s="118" t="s">
        <v>33</v>
      </c>
      <c r="G390" s="211">
        <v>188.2</v>
      </c>
      <c r="H390" s="211">
        <v>81.5</v>
      </c>
      <c r="I390" s="118">
        <v>242</v>
      </c>
      <c r="J390" s="118">
        <v>303</v>
      </c>
      <c r="K390" s="210">
        <v>303</v>
      </c>
      <c r="L390" s="118">
        <v>311</v>
      </c>
      <c r="M390" s="118">
        <v>61</v>
      </c>
      <c r="N390" s="210">
        <v>61</v>
      </c>
      <c r="O390" s="210">
        <v>69</v>
      </c>
      <c r="P390" s="118">
        <f>tbl_data[[#This Row],[RunVJ_R]]+tbl_data[[#This Row],[RunVJ_L]]+tbl_data[[#This Row],[SVJ]]</f>
        <v>191</v>
      </c>
      <c r="Q390" s="335"/>
      <c r="R390" s="217">
        <v>1.1120000000000001</v>
      </c>
      <c r="S390" s="217">
        <v>1.8220000000000001</v>
      </c>
      <c r="T390" s="217">
        <v>3.05</v>
      </c>
      <c r="U390" s="217">
        <v>1.1279999999999999</v>
      </c>
      <c r="V390" s="217">
        <v>1.833</v>
      </c>
      <c r="W390" s="217">
        <v>3.0539999999999998</v>
      </c>
      <c r="X390" s="217">
        <v>1.109</v>
      </c>
      <c r="Y390" s="217">
        <v>1.827</v>
      </c>
      <c r="Z390" s="217">
        <v>3.048</v>
      </c>
      <c r="AA390" s="217">
        <v>1.109</v>
      </c>
      <c r="AB390" s="217">
        <v>1.8220000000000001</v>
      </c>
      <c r="AC390" s="217">
        <v>3.048</v>
      </c>
      <c r="AD390" s="217">
        <v>8.7639999999999993</v>
      </c>
      <c r="AE390" s="217">
        <v>8.7319999999999993</v>
      </c>
      <c r="AF390" s="217">
        <v>8.6359999999999992</v>
      </c>
      <c r="AG390" s="217">
        <v>8.6359999999999992</v>
      </c>
      <c r="AH390" s="220">
        <v>20.079999999999998</v>
      </c>
      <c r="AI390" s="213">
        <v>760</v>
      </c>
    </row>
    <row r="391" spans="1:35" customFormat="1" ht="12.5" customHeight="1" x14ac:dyDescent="0.35">
      <c r="A391" s="207">
        <v>231</v>
      </c>
      <c r="B391" s="207" t="s">
        <v>196</v>
      </c>
      <c r="C391" s="119" t="s">
        <v>389</v>
      </c>
      <c r="D391" s="208">
        <v>38755</v>
      </c>
      <c r="E391" s="209" t="s">
        <v>36</v>
      </c>
      <c r="F391" s="210" t="s">
        <v>33</v>
      </c>
      <c r="G391" s="211">
        <v>182.6</v>
      </c>
      <c r="H391" s="211">
        <v>74.400000000000006</v>
      </c>
      <c r="I391" s="210">
        <v>243</v>
      </c>
      <c r="J391" s="210">
        <v>298</v>
      </c>
      <c r="K391" s="210">
        <v>311</v>
      </c>
      <c r="L391" s="210">
        <v>311</v>
      </c>
      <c r="M391" s="210">
        <v>55</v>
      </c>
      <c r="N391" s="210">
        <v>68</v>
      </c>
      <c r="O391" s="210">
        <v>68</v>
      </c>
      <c r="P391" s="118">
        <f>tbl_data[[#This Row],[RunVJ_R]]+tbl_data[[#This Row],[RunVJ_L]]+tbl_data[[#This Row],[SVJ]]</f>
        <v>191</v>
      </c>
      <c r="Q391" s="335"/>
      <c r="R391" s="212">
        <v>1.1339999999999999</v>
      </c>
      <c r="S391" s="212">
        <v>1.841</v>
      </c>
      <c r="T391" s="212">
        <v>3.0870000000000002</v>
      </c>
      <c r="U391" s="212">
        <v>1.1319999999999999</v>
      </c>
      <c r="V391" s="212">
        <v>1.8240000000000001</v>
      </c>
      <c r="W391" s="212">
        <v>3.0369999999999999</v>
      </c>
      <c r="X391" s="212">
        <v>1.1180000000000001</v>
      </c>
      <c r="Y391" s="212">
        <v>1.804</v>
      </c>
      <c r="Z391" s="212">
        <v>3.01</v>
      </c>
      <c r="AA391" s="212">
        <v>1.1180000000000001</v>
      </c>
      <c r="AB391" s="212">
        <v>1.804</v>
      </c>
      <c r="AC391" s="212">
        <v>3.01</v>
      </c>
      <c r="AD391" s="212">
        <v>8.6370000000000005</v>
      </c>
      <c r="AE391" s="212">
        <v>8.6349999999999998</v>
      </c>
      <c r="AF391" s="212">
        <v>8.7729999999999997</v>
      </c>
      <c r="AG391" s="212">
        <v>8.6349999999999998</v>
      </c>
      <c r="AH391" s="211">
        <v>20.04</v>
      </c>
      <c r="AI391" s="213">
        <v>600</v>
      </c>
    </row>
    <row r="392" spans="1:35" customFormat="1" ht="12.5" customHeight="1" x14ac:dyDescent="0.35">
      <c r="A392" s="207">
        <v>210</v>
      </c>
      <c r="B392" s="207" t="s">
        <v>179</v>
      </c>
      <c r="C392" s="119" t="s">
        <v>365</v>
      </c>
      <c r="D392" s="208">
        <v>38799</v>
      </c>
      <c r="E392" s="209" t="s">
        <v>36</v>
      </c>
      <c r="F392" s="210" t="s">
        <v>28</v>
      </c>
      <c r="G392" s="211">
        <v>183.4</v>
      </c>
      <c r="H392" s="211">
        <v>73.8</v>
      </c>
      <c r="I392" s="210">
        <v>240</v>
      </c>
      <c r="J392" s="210">
        <v>297</v>
      </c>
      <c r="K392" s="210">
        <v>306</v>
      </c>
      <c r="L392" s="210">
        <v>308</v>
      </c>
      <c r="M392" s="210">
        <v>57</v>
      </c>
      <c r="N392" s="210">
        <v>66</v>
      </c>
      <c r="O392" s="210">
        <v>68</v>
      </c>
      <c r="P392" s="118">
        <f>tbl_data[[#This Row],[RunVJ_R]]+tbl_data[[#This Row],[RunVJ_L]]+tbl_data[[#This Row],[SVJ]]</f>
        <v>191</v>
      </c>
      <c r="Q392" s="335"/>
      <c r="R392" s="212">
        <v>1.145</v>
      </c>
      <c r="S392" s="212">
        <v>1.893</v>
      </c>
      <c r="T392" s="212">
        <v>3.1779999999999999</v>
      </c>
      <c r="U392" s="212">
        <v>1.1259999999999999</v>
      </c>
      <c r="V392" s="212">
        <v>1.863</v>
      </c>
      <c r="W392" s="212">
        <v>3.1440000000000001</v>
      </c>
      <c r="X392" s="212">
        <v>1.133</v>
      </c>
      <c r="Y392" s="212">
        <v>1.8620000000000001</v>
      </c>
      <c r="Z392" s="212">
        <v>3.1349999999999998</v>
      </c>
      <c r="AA392" s="212">
        <v>1.1259999999999999</v>
      </c>
      <c r="AB392" s="212">
        <v>1.8620000000000001</v>
      </c>
      <c r="AC392" s="212">
        <v>3.1349999999999998</v>
      </c>
      <c r="AD392" s="212">
        <v>8.6370000000000005</v>
      </c>
      <c r="AE392" s="212">
        <v>8.5039999999999996</v>
      </c>
      <c r="AF392" s="212">
        <v>8.5030000000000001</v>
      </c>
      <c r="AG392" s="212">
        <v>8.5030000000000001</v>
      </c>
      <c r="AH392" s="211">
        <v>20.05</v>
      </c>
      <c r="AI392" s="213">
        <v>640</v>
      </c>
    </row>
    <row r="393" spans="1:35" customFormat="1" ht="12.5" customHeight="1" x14ac:dyDescent="0.35">
      <c r="A393" s="118">
        <v>191</v>
      </c>
      <c r="B393" s="214" t="s">
        <v>311</v>
      </c>
      <c r="C393" s="119" t="s">
        <v>347</v>
      </c>
      <c r="D393" s="215">
        <v>38788</v>
      </c>
      <c r="E393" s="216" t="s">
        <v>59</v>
      </c>
      <c r="F393" s="118" t="s">
        <v>29</v>
      </c>
      <c r="G393" s="211">
        <v>188.5</v>
      </c>
      <c r="H393" s="211">
        <v>75.599999999999994</v>
      </c>
      <c r="I393" s="118">
        <v>247</v>
      </c>
      <c r="J393" s="118">
        <v>300</v>
      </c>
      <c r="K393" s="210">
        <v>318</v>
      </c>
      <c r="L393" s="118">
        <v>314</v>
      </c>
      <c r="M393" s="118">
        <v>53</v>
      </c>
      <c r="N393" s="210">
        <v>71</v>
      </c>
      <c r="O393" s="210">
        <v>67</v>
      </c>
      <c r="P393" s="118">
        <f>tbl_data[[#This Row],[RunVJ_R]]+tbl_data[[#This Row],[RunVJ_L]]+tbl_data[[#This Row],[SVJ]]</f>
        <v>191</v>
      </c>
      <c r="Q393" s="335"/>
      <c r="R393" s="217">
        <v>1.1419999999999999</v>
      </c>
      <c r="S393" s="217">
        <v>1.8979999999999999</v>
      </c>
      <c r="T393" s="217">
        <v>3.181</v>
      </c>
      <c r="U393" s="217">
        <v>1.0900000000000001</v>
      </c>
      <c r="V393" s="217">
        <v>1.855</v>
      </c>
      <c r="W393" s="217">
        <v>3.1659999999999999</v>
      </c>
      <c r="X393" s="217">
        <v>1.129</v>
      </c>
      <c r="Y393" s="217">
        <v>1.889</v>
      </c>
      <c r="Z393" s="217">
        <v>3.1869999999999998</v>
      </c>
      <c r="AA393" s="217">
        <v>1.0900000000000001</v>
      </c>
      <c r="AB393" s="217">
        <v>1.855</v>
      </c>
      <c r="AC393" s="217">
        <v>3.1659999999999999</v>
      </c>
      <c r="AD393" s="217">
        <v>8.9239999999999995</v>
      </c>
      <c r="AE393" s="217">
        <v>8.5269999999999992</v>
      </c>
      <c r="AF393" s="217"/>
      <c r="AG393" s="217">
        <v>8.5269999999999992</v>
      </c>
      <c r="AH393" s="220">
        <v>21.02</v>
      </c>
      <c r="AI393" s="213">
        <v>840</v>
      </c>
    </row>
    <row r="394" spans="1:35" customFormat="1" ht="12.5" customHeight="1" x14ac:dyDescent="0.35">
      <c r="A394" s="118">
        <v>583</v>
      </c>
      <c r="B394" s="118" t="s">
        <v>115</v>
      </c>
      <c r="C394" s="119" t="s">
        <v>116</v>
      </c>
      <c r="D394" s="120">
        <v>38629</v>
      </c>
      <c r="E394" s="120" t="s">
        <v>39</v>
      </c>
      <c r="F394" s="118" t="s">
        <v>60</v>
      </c>
      <c r="G394" s="211">
        <v>173.1</v>
      </c>
      <c r="H394" s="220">
        <v>72.099999999999994</v>
      </c>
      <c r="I394" s="118">
        <v>227</v>
      </c>
      <c r="J394" s="118">
        <v>282</v>
      </c>
      <c r="K394" s="210">
        <v>290</v>
      </c>
      <c r="L394" s="118">
        <v>299</v>
      </c>
      <c r="M394" s="118">
        <v>55</v>
      </c>
      <c r="N394" s="210">
        <v>63</v>
      </c>
      <c r="O394" s="210">
        <v>72</v>
      </c>
      <c r="P394" s="118">
        <f>tbl_data[[#This Row],[RunVJ_R]]+tbl_data[[#This Row],[RunVJ_L]]+tbl_data[[#This Row],[SVJ]]</f>
        <v>190</v>
      </c>
      <c r="Q394" s="335"/>
      <c r="R394" s="217">
        <v>1.194</v>
      </c>
      <c r="S394" s="217">
        <v>1.9330000000000001</v>
      </c>
      <c r="T394" s="217">
        <v>3.2010000000000001</v>
      </c>
      <c r="U394" s="217">
        <v>1.19</v>
      </c>
      <c r="V394" s="217">
        <v>1.9219999999999999</v>
      </c>
      <c r="W394" s="217">
        <v>3.177</v>
      </c>
      <c r="X394" s="217">
        <v>1.1639999999999999</v>
      </c>
      <c r="Y394" s="217">
        <v>1.9079999999999999</v>
      </c>
      <c r="Z394" s="217">
        <v>3.1560000000000001</v>
      </c>
      <c r="AA394" s="217">
        <v>1.1639999999999999</v>
      </c>
      <c r="AB394" s="217">
        <v>1.9079999999999999</v>
      </c>
      <c r="AC394" s="217">
        <v>3.1560000000000001</v>
      </c>
      <c r="AD394" s="217">
        <v>8.6539999999999999</v>
      </c>
      <c r="AE394" s="217">
        <v>8.5429999999999993</v>
      </c>
      <c r="AF394" s="217"/>
      <c r="AG394" s="217">
        <v>8.5429999999999993</v>
      </c>
      <c r="AH394" s="220">
        <v>20.059999999999999</v>
      </c>
      <c r="AI394" s="213">
        <v>680</v>
      </c>
    </row>
    <row r="395" spans="1:35" customFormat="1" ht="12.5" customHeight="1" x14ac:dyDescent="0.35">
      <c r="A395" s="118">
        <v>528</v>
      </c>
      <c r="B395" s="118" t="s">
        <v>659</v>
      </c>
      <c r="C395" s="295" t="s">
        <v>660</v>
      </c>
      <c r="D395" s="195">
        <v>38291</v>
      </c>
      <c r="E395" s="118" t="s">
        <v>47</v>
      </c>
      <c r="F395" s="118" t="s">
        <v>37</v>
      </c>
      <c r="G395" s="220">
        <v>191.7</v>
      </c>
      <c r="H395" s="220">
        <v>89</v>
      </c>
      <c r="I395" s="118">
        <v>258</v>
      </c>
      <c r="J395" s="118">
        <v>313</v>
      </c>
      <c r="K395" s="118">
        <v>328</v>
      </c>
      <c r="L395" s="118">
        <v>323</v>
      </c>
      <c r="M395" s="118">
        <v>55</v>
      </c>
      <c r="N395" s="118">
        <v>70</v>
      </c>
      <c r="O395" s="118">
        <v>65</v>
      </c>
      <c r="P395" s="118">
        <f>tbl_data[[#This Row],[RunVJ_R]]+tbl_data[[#This Row],[RunVJ_L]]+tbl_data[[#This Row],[SVJ]]</f>
        <v>190</v>
      </c>
      <c r="Q395" s="335"/>
      <c r="R395" s="118">
        <v>1.198</v>
      </c>
      <c r="S395" s="118">
        <v>1.9470000000000001</v>
      </c>
      <c r="T395" s="118">
        <v>3.1920000000000002</v>
      </c>
      <c r="U395" s="118">
        <v>1.157</v>
      </c>
      <c r="V395" s="118">
        <v>1.8919999999999999</v>
      </c>
      <c r="W395" s="118">
        <v>3.1429999999999998</v>
      </c>
      <c r="X395" s="118">
        <v>1.1679999999999999</v>
      </c>
      <c r="Y395" s="118">
        <v>1.897</v>
      </c>
      <c r="Z395" s="118">
        <v>3.1309999999999998</v>
      </c>
      <c r="AA395" s="118">
        <v>1.157</v>
      </c>
      <c r="AB395" s="118">
        <v>1.8919999999999999</v>
      </c>
      <c r="AC395" s="118">
        <v>3.1309999999999998</v>
      </c>
      <c r="AD395" s="118">
        <v>8.8019999999999996</v>
      </c>
      <c r="AE395" s="118">
        <v>8.7170000000000005</v>
      </c>
      <c r="AF395" s="118"/>
      <c r="AG395" s="118">
        <v>8.7170000000000005</v>
      </c>
      <c r="AH395" s="220">
        <v>20.079999999999998</v>
      </c>
      <c r="AI395" s="294">
        <v>760</v>
      </c>
    </row>
    <row r="396" spans="1:35" customFormat="1" ht="12.5" customHeight="1" x14ac:dyDescent="0.35">
      <c r="A396" s="207">
        <v>280</v>
      </c>
      <c r="B396" s="207" t="s">
        <v>129</v>
      </c>
      <c r="C396" s="119" t="s">
        <v>438</v>
      </c>
      <c r="D396" s="208">
        <v>38861</v>
      </c>
      <c r="E396" s="209" t="s">
        <v>46</v>
      </c>
      <c r="F396" s="210" t="s">
        <v>28</v>
      </c>
      <c r="G396" s="211">
        <v>188.7</v>
      </c>
      <c r="H396" s="211">
        <v>88</v>
      </c>
      <c r="I396" s="210">
        <v>250</v>
      </c>
      <c r="J396" s="210">
        <v>313</v>
      </c>
      <c r="K396" s="210">
        <v>316</v>
      </c>
      <c r="L396" s="210">
        <v>311</v>
      </c>
      <c r="M396" s="210">
        <v>63</v>
      </c>
      <c r="N396" s="210">
        <v>66</v>
      </c>
      <c r="O396" s="210">
        <v>61</v>
      </c>
      <c r="P396" s="118">
        <f>tbl_data[[#This Row],[RunVJ_R]]+tbl_data[[#This Row],[RunVJ_L]]+tbl_data[[#This Row],[SVJ]]</f>
        <v>190</v>
      </c>
      <c r="Q396" s="335"/>
      <c r="R396" s="212">
        <v>1.151</v>
      </c>
      <c r="S396" s="212">
        <v>1.88</v>
      </c>
      <c r="T396" s="212">
        <v>3.177</v>
      </c>
      <c r="U396" s="212">
        <v>1.1379999999999999</v>
      </c>
      <c r="V396" s="212">
        <v>1.8720000000000001</v>
      </c>
      <c r="W396" s="212">
        <v>3.1429999999999998</v>
      </c>
      <c r="X396" s="212">
        <v>1.149</v>
      </c>
      <c r="Y396" s="212">
        <v>1.883</v>
      </c>
      <c r="Z396" s="212">
        <v>3.1349999999999998</v>
      </c>
      <c r="AA396" s="212">
        <v>1.1379999999999999</v>
      </c>
      <c r="AB396" s="212">
        <v>1.8720000000000001</v>
      </c>
      <c r="AC396" s="212">
        <v>3.1349999999999998</v>
      </c>
      <c r="AD396" s="212">
        <v>8.8970000000000002</v>
      </c>
      <c r="AE396" s="212">
        <v>8.8529999999999998</v>
      </c>
      <c r="AF396" s="212">
        <v>8.6940000000000008</v>
      </c>
      <c r="AG396" s="212">
        <v>8.6940000000000008</v>
      </c>
      <c r="AH396" s="211">
        <v>20.02</v>
      </c>
      <c r="AI396" s="213">
        <v>520</v>
      </c>
    </row>
    <row r="397" spans="1:35" customFormat="1" ht="12.5" customHeight="1" x14ac:dyDescent="0.35">
      <c r="A397" s="207">
        <v>24</v>
      </c>
      <c r="B397" s="207" t="s">
        <v>162</v>
      </c>
      <c r="C397" s="119" t="s">
        <v>163</v>
      </c>
      <c r="D397" s="208">
        <v>38245</v>
      </c>
      <c r="E397" s="209" t="s">
        <v>52</v>
      </c>
      <c r="F397" s="210" t="s">
        <v>37</v>
      </c>
      <c r="G397" s="211">
        <v>192.5</v>
      </c>
      <c r="H397" s="211">
        <v>72.599999999999994</v>
      </c>
      <c r="I397" s="210">
        <v>255</v>
      </c>
      <c r="J397" s="210">
        <v>316</v>
      </c>
      <c r="K397" s="210">
        <v>326</v>
      </c>
      <c r="L397" s="210">
        <v>313</v>
      </c>
      <c r="M397" s="210">
        <v>61</v>
      </c>
      <c r="N397" s="210">
        <v>71</v>
      </c>
      <c r="O397" s="210">
        <v>58</v>
      </c>
      <c r="P397" s="118">
        <f>tbl_data[[#This Row],[RunVJ_R]]+tbl_data[[#This Row],[RunVJ_L]]+tbl_data[[#This Row],[SVJ]]</f>
        <v>190</v>
      </c>
      <c r="Q397" s="335"/>
      <c r="R397" s="212">
        <v>1.0569999999999999</v>
      </c>
      <c r="S397" s="212">
        <v>1.782</v>
      </c>
      <c r="T397" s="212">
        <v>2.996</v>
      </c>
      <c r="U397" s="212">
        <v>1.1180000000000001</v>
      </c>
      <c r="V397" s="212">
        <v>1.833</v>
      </c>
      <c r="W397" s="212">
        <v>3.05</v>
      </c>
      <c r="X397" s="212">
        <v>1.0940000000000001</v>
      </c>
      <c r="Y397" s="212">
        <v>1.82</v>
      </c>
      <c r="Z397" s="212">
        <v>3.0510000000000002</v>
      </c>
      <c r="AA397" s="212">
        <v>1.0569999999999999</v>
      </c>
      <c r="AB397" s="212">
        <v>1.782</v>
      </c>
      <c r="AC397" s="212">
        <v>2.996</v>
      </c>
      <c r="AD397" s="212">
        <v>8.9239999999999995</v>
      </c>
      <c r="AE397" s="212">
        <v>8.7089999999999996</v>
      </c>
      <c r="AF397" s="212">
        <v>8.69</v>
      </c>
      <c r="AG397" s="212">
        <v>8.69</v>
      </c>
      <c r="AH397" s="211">
        <v>20.04</v>
      </c>
      <c r="AI397" s="213">
        <v>600</v>
      </c>
    </row>
    <row r="398" spans="1:35" customFormat="1" ht="12.5" customHeight="1" x14ac:dyDescent="0.35">
      <c r="A398" s="207">
        <v>331</v>
      </c>
      <c r="B398" s="207" t="s">
        <v>260</v>
      </c>
      <c r="C398" s="119" t="s">
        <v>492</v>
      </c>
      <c r="D398" s="208">
        <v>38484</v>
      </c>
      <c r="E398" s="209" t="s">
        <v>38</v>
      </c>
      <c r="F398" s="210" t="s">
        <v>34</v>
      </c>
      <c r="G398" s="211">
        <v>194.3</v>
      </c>
      <c r="H398" s="211">
        <v>87.2</v>
      </c>
      <c r="I398" s="210">
        <v>259</v>
      </c>
      <c r="J398" s="210">
        <v>316</v>
      </c>
      <c r="K398" s="210">
        <v>317</v>
      </c>
      <c r="L398" s="210">
        <v>333</v>
      </c>
      <c r="M398" s="210">
        <v>57</v>
      </c>
      <c r="N398" s="210">
        <v>58</v>
      </c>
      <c r="O398" s="210">
        <v>74</v>
      </c>
      <c r="P398" s="118">
        <f>tbl_data[[#This Row],[RunVJ_R]]+tbl_data[[#This Row],[RunVJ_L]]+tbl_data[[#This Row],[SVJ]]</f>
        <v>189</v>
      </c>
      <c r="Q398" s="335"/>
      <c r="R398" s="212">
        <v>1.2010000000000001</v>
      </c>
      <c r="S398" s="212">
        <v>1.94</v>
      </c>
      <c r="T398" s="212">
        <v>3.2280000000000002</v>
      </c>
      <c r="U398" s="212">
        <v>1.175</v>
      </c>
      <c r="V398" s="212">
        <v>1.9359999999999999</v>
      </c>
      <c r="W398" s="212">
        <v>3.23</v>
      </c>
      <c r="X398" s="212"/>
      <c r="Y398" s="212"/>
      <c r="Z398" s="212"/>
      <c r="AA398" s="212">
        <v>1.175</v>
      </c>
      <c r="AB398" s="212">
        <v>1.9359999999999999</v>
      </c>
      <c r="AC398" s="212">
        <v>3.2280000000000002</v>
      </c>
      <c r="AD398" s="212">
        <v>8.6219999999999999</v>
      </c>
      <c r="AE398" s="212">
        <v>8.8670000000000009</v>
      </c>
      <c r="AF398" s="212"/>
      <c r="AG398" s="212">
        <v>8.6219999999999999</v>
      </c>
      <c r="AH398" s="211">
        <v>19.04</v>
      </c>
      <c r="AI398" s="213">
        <v>440</v>
      </c>
    </row>
    <row r="399" spans="1:35" customFormat="1" ht="12.5" customHeight="1" x14ac:dyDescent="0.35">
      <c r="A399" s="118">
        <v>179</v>
      </c>
      <c r="B399" s="214" t="s">
        <v>335</v>
      </c>
      <c r="C399" s="119" t="s">
        <v>336</v>
      </c>
      <c r="D399" s="215">
        <v>38791</v>
      </c>
      <c r="E399" s="216" t="s">
        <v>59</v>
      </c>
      <c r="F399" s="118" t="s">
        <v>29</v>
      </c>
      <c r="G399" s="211">
        <v>190.5</v>
      </c>
      <c r="H399" s="211">
        <v>84.8</v>
      </c>
      <c r="I399" s="118">
        <v>248</v>
      </c>
      <c r="J399" s="118">
        <v>301</v>
      </c>
      <c r="K399" s="210">
        <v>314</v>
      </c>
      <c r="L399" s="118">
        <v>318</v>
      </c>
      <c r="M399" s="118">
        <v>53</v>
      </c>
      <c r="N399" s="210">
        <v>66</v>
      </c>
      <c r="O399" s="210">
        <v>70</v>
      </c>
      <c r="P399" s="118">
        <f>tbl_data[[#This Row],[RunVJ_R]]+tbl_data[[#This Row],[RunVJ_L]]+tbl_data[[#This Row],[SVJ]]</f>
        <v>189</v>
      </c>
      <c r="Q399" s="335"/>
      <c r="R399" s="217">
        <v>1.1539999999999999</v>
      </c>
      <c r="S399" s="217">
        <v>1.9390000000000001</v>
      </c>
      <c r="T399" s="217">
        <v>3.2549999999999999</v>
      </c>
      <c r="U399" s="217">
        <v>1.143</v>
      </c>
      <c r="V399" s="217">
        <v>1.929</v>
      </c>
      <c r="W399" s="217">
        <v>3.2389999999999999</v>
      </c>
      <c r="X399" s="217">
        <v>1.2</v>
      </c>
      <c r="Y399" s="217">
        <v>1.978</v>
      </c>
      <c r="Z399" s="217">
        <v>3.82</v>
      </c>
      <c r="AA399" s="217">
        <v>1.143</v>
      </c>
      <c r="AB399" s="217">
        <v>1.929</v>
      </c>
      <c r="AC399" s="217">
        <v>3.2389999999999999</v>
      </c>
      <c r="AD399" s="217">
        <v>8.5969999999999995</v>
      </c>
      <c r="AE399" s="217">
        <v>8.673</v>
      </c>
      <c r="AF399" s="217">
        <v>8.7449999999999992</v>
      </c>
      <c r="AG399" s="217">
        <v>8.5969999999999995</v>
      </c>
      <c r="AH399" s="220">
        <v>20.059999999999999</v>
      </c>
      <c r="AI399" s="213">
        <v>680</v>
      </c>
    </row>
    <row r="400" spans="1:35" customFormat="1" ht="12.5" customHeight="1" x14ac:dyDescent="0.35">
      <c r="A400" s="207">
        <v>362</v>
      </c>
      <c r="B400" s="207" t="s">
        <v>93</v>
      </c>
      <c r="C400" s="119" t="s">
        <v>519</v>
      </c>
      <c r="D400" s="208">
        <v>38929</v>
      </c>
      <c r="E400" s="209" t="s">
        <v>48</v>
      </c>
      <c r="F400" s="210" t="s">
        <v>61</v>
      </c>
      <c r="G400" s="211">
        <v>177.2</v>
      </c>
      <c r="H400" s="211">
        <v>69.2</v>
      </c>
      <c r="I400" s="210">
        <v>232</v>
      </c>
      <c r="J400" s="210">
        <v>287</v>
      </c>
      <c r="K400" s="210">
        <v>298</v>
      </c>
      <c r="L400" s="210">
        <v>300</v>
      </c>
      <c r="M400" s="210">
        <v>55</v>
      </c>
      <c r="N400" s="210">
        <v>66</v>
      </c>
      <c r="O400" s="210">
        <v>68</v>
      </c>
      <c r="P400" s="118">
        <f>tbl_data[[#This Row],[RunVJ_R]]+tbl_data[[#This Row],[RunVJ_L]]+tbl_data[[#This Row],[SVJ]]</f>
        <v>189</v>
      </c>
      <c r="Q400" s="335"/>
      <c r="R400" s="212">
        <v>1.1160000000000001</v>
      </c>
      <c r="S400" s="212">
        <v>1.847</v>
      </c>
      <c r="T400" s="212">
        <v>3.141</v>
      </c>
      <c r="U400" s="212">
        <v>1.1419999999999999</v>
      </c>
      <c r="V400" s="212">
        <v>1.8420000000000001</v>
      </c>
      <c r="W400" s="212">
        <v>3.145</v>
      </c>
      <c r="X400" s="212">
        <v>1.1579999999999999</v>
      </c>
      <c r="Y400" s="212">
        <v>1.8540000000000001</v>
      </c>
      <c r="Z400" s="212">
        <v>3.1120000000000001</v>
      </c>
      <c r="AA400" s="212">
        <v>1.1160000000000001</v>
      </c>
      <c r="AB400" s="212">
        <v>1.8420000000000001</v>
      </c>
      <c r="AC400" s="212">
        <v>3.1120000000000001</v>
      </c>
      <c r="AD400" s="212">
        <v>8.2650000000000006</v>
      </c>
      <c r="AE400" s="212">
        <v>8.2159999999999993</v>
      </c>
      <c r="AF400" s="212"/>
      <c r="AG400" s="212">
        <v>8.2159999999999993</v>
      </c>
      <c r="AH400" s="211">
        <v>21.03</v>
      </c>
      <c r="AI400" s="213">
        <v>880</v>
      </c>
    </row>
    <row r="401" spans="1:35" customFormat="1" ht="12.5" customHeight="1" x14ac:dyDescent="0.35">
      <c r="A401" s="118">
        <v>334</v>
      </c>
      <c r="B401" s="214" t="s">
        <v>497</v>
      </c>
      <c r="C401" s="119" t="s">
        <v>498</v>
      </c>
      <c r="D401" s="219">
        <v>38413</v>
      </c>
      <c r="E401" s="215" t="s">
        <v>38</v>
      </c>
      <c r="F401" s="118" t="s">
        <v>34</v>
      </c>
      <c r="G401" s="211">
        <v>191.4</v>
      </c>
      <c r="H401" s="220">
        <v>79.099999999999994</v>
      </c>
      <c r="I401" s="118">
        <v>251</v>
      </c>
      <c r="J401" s="118">
        <v>302</v>
      </c>
      <c r="K401" s="210">
        <v>323</v>
      </c>
      <c r="L401" s="118">
        <v>317</v>
      </c>
      <c r="M401" s="118">
        <v>51</v>
      </c>
      <c r="N401" s="210">
        <v>72</v>
      </c>
      <c r="O401" s="210">
        <v>66</v>
      </c>
      <c r="P401" s="118">
        <f>tbl_data[[#This Row],[RunVJ_R]]+tbl_data[[#This Row],[RunVJ_L]]+tbl_data[[#This Row],[SVJ]]</f>
        <v>189</v>
      </c>
      <c r="Q401" s="335"/>
      <c r="R401" s="217">
        <v>1.179</v>
      </c>
      <c r="S401" s="217">
        <v>1.962</v>
      </c>
      <c r="T401" s="217">
        <v>3.306</v>
      </c>
      <c r="U401" s="217">
        <v>1.1739999999999999</v>
      </c>
      <c r="V401" s="217">
        <v>1.95</v>
      </c>
      <c r="W401" s="217">
        <v>3.3029999999999999</v>
      </c>
      <c r="X401" s="217">
        <v>1.19</v>
      </c>
      <c r="Y401" s="217">
        <v>1.9790000000000001</v>
      </c>
      <c r="Z401" s="217">
        <v>3.32</v>
      </c>
      <c r="AA401" s="217">
        <v>1.1739999999999999</v>
      </c>
      <c r="AB401" s="217">
        <v>1.95</v>
      </c>
      <c r="AC401" s="217">
        <v>3.3029999999999999</v>
      </c>
      <c r="AD401" s="217">
        <v>8.8149999999999995</v>
      </c>
      <c r="AE401" s="217">
        <v>8.7850000000000001</v>
      </c>
      <c r="AF401" s="217">
        <v>8.891</v>
      </c>
      <c r="AG401" s="217">
        <v>8.7850000000000001</v>
      </c>
      <c r="AH401" s="220">
        <v>20.010000000000002</v>
      </c>
      <c r="AI401" s="213">
        <v>480</v>
      </c>
    </row>
    <row r="402" spans="1:35" customFormat="1" ht="12.5" customHeight="1" x14ac:dyDescent="0.35">
      <c r="A402" s="207">
        <v>36</v>
      </c>
      <c r="B402" s="207" t="s">
        <v>185</v>
      </c>
      <c r="C402" s="119" t="s">
        <v>186</v>
      </c>
      <c r="D402" s="208">
        <v>38435</v>
      </c>
      <c r="E402" s="209" t="s">
        <v>52</v>
      </c>
      <c r="F402" s="210" t="s">
        <v>60</v>
      </c>
      <c r="G402" s="211">
        <v>180.8</v>
      </c>
      <c r="H402" s="211">
        <v>77.599999999999994</v>
      </c>
      <c r="I402" s="210">
        <v>239</v>
      </c>
      <c r="J402" s="210">
        <v>297</v>
      </c>
      <c r="K402" s="210">
        <v>304</v>
      </c>
      <c r="L402" s="210">
        <v>305</v>
      </c>
      <c r="M402" s="210">
        <v>58</v>
      </c>
      <c r="N402" s="210">
        <v>65</v>
      </c>
      <c r="O402" s="210">
        <v>66</v>
      </c>
      <c r="P402" s="118">
        <f>tbl_data[[#This Row],[RunVJ_R]]+tbl_data[[#This Row],[RunVJ_L]]+tbl_data[[#This Row],[SVJ]]</f>
        <v>189</v>
      </c>
      <c r="Q402" s="335"/>
      <c r="R402" s="212">
        <v>1.159</v>
      </c>
      <c r="S402" s="212">
        <v>1.8640000000000001</v>
      </c>
      <c r="T402" s="212">
        <v>3.1059999999999999</v>
      </c>
      <c r="U402" s="212">
        <v>1.1779999999999999</v>
      </c>
      <c r="V402" s="212">
        <v>1.8919999999999999</v>
      </c>
      <c r="W402" s="212">
        <v>3.0939999999999999</v>
      </c>
      <c r="X402" s="212">
        <v>1.169</v>
      </c>
      <c r="Y402" s="212">
        <v>1.883</v>
      </c>
      <c r="Z402" s="212">
        <v>3.09</v>
      </c>
      <c r="AA402" s="212">
        <v>1.159</v>
      </c>
      <c r="AB402" s="212">
        <v>1.8640000000000001</v>
      </c>
      <c r="AC402" s="212">
        <v>3.09</v>
      </c>
      <c r="AD402" s="212">
        <v>8.3960000000000008</v>
      </c>
      <c r="AE402" s="212">
        <v>8.5280000000000005</v>
      </c>
      <c r="AF402" s="212">
        <v>8.6029999999999998</v>
      </c>
      <c r="AG402" s="212">
        <v>8.3960000000000008</v>
      </c>
      <c r="AH402" s="211">
        <v>21.03</v>
      </c>
      <c r="AI402" s="213">
        <v>880</v>
      </c>
    </row>
    <row r="403" spans="1:35" customFormat="1" ht="12.5" customHeight="1" x14ac:dyDescent="0.35">
      <c r="A403" s="207">
        <v>113</v>
      </c>
      <c r="B403" s="207" t="s">
        <v>243</v>
      </c>
      <c r="C403" s="119" t="s">
        <v>262</v>
      </c>
      <c r="D403" s="208">
        <v>38872</v>
      </c>
      <c r="E403" s="209" t="s">
        <v>49</v>
      </c>
      <c r="F403" s="210" t="s">
        <v>35</v>
      </c>
      <c r="G403" s="211">
        <v>166.6</v>
      </c>
      <c r="H403" s="211">
        <v>64.5</v>
      </c>
      <c r="I403" s="210">
        <v>221</v>
      </c>
      <c r="J403" s="210">
        <v>274</v>
      </c>
      <c r="K403" s="210">
        <v>291</v>
      </c>
      <c r="L403" s="210">
        <v>287</v>
      </c>
      <c r="M403" s="210">
        <v>53</v>
      </c>
      <c r="N403" s="210">
        <v>70</v>
      </c>
      <c r="O403" s="210">
        <v>66</v>
      </c>
      <c r="P403" s="118">
        <f>tbl_data[[#This Row],[RunVJ_R]]+tbl_data[[#This Row],[RunVJ_L]]+tbl_data[[#This Row],[SVJ]]</f>
        <v>189</v>
      </c>
      <c r="Q403" s="335"/>
      <c r="R403" s="212">
        <v>1.1220000000000001</v>
      </c>
      <c r="S403" s="212">
        <v>1.8580000000000001</v>
      </c>
      <c r="T403" s="212">
        <v>3.121</v>
      </c>
      <c r="U403" s="212">
        <v>1.1399999999999999</v>
      </c>
      <c r="V403" s="212">
        <v>1.9630000000000001</v>
      </c>
      <c r="W403" s="212">
        <v>3.23</v>
      </c>
      <c r="X403" s="212">
        <v>1.337</v>
      </c>
      <c r="Y403" s="212">
        <v>2.0739999999999998</v>
      </c>
      <c r="Z403" s="212">
        <v>3.3610000000000002</v>
      </c>
      <c r="AA403" s="212">
        <v>1.1220000000000001</v>
      </c>
      <c r="AB403" s="212">
        <v>1.8580000000000001</v>
      </c>
      <c r="AC403" s="212">
        <v>3.121</v>
      </c>
      <c r="AD403" s="212">
        <v>8.5380000000000003</v>
      </c>
      <c r="AE403" s="212">
        <v>8.7919999999999998</v>
      </c>
      <c r="AF403" s="212">
        <v>8.4849999999999994</v>
      </c>
      <c r="AG403" s="212">
        <v>8.4849999999999994</v>
      </c>
      <c r="AH403" s="211">
        <v>21.04</v>
      </c>
      <c r="AI403" s="213">
        <v>920</v>
      </c>
    </row>
    <row r="404" spans="1:35" customFormat="1" ht="12.5" customHeight="1" x14ac:dyDescent="0.35">
      <c r="A404" s="118">
        <v>378</v>
      </c>
      <c r="B404" s="214" t="s">
        <v>537</v>
      </c>
      <c r="C404" s="119" t="s">
        <v>538</v>
      </c>
      <c r="D404" s="215">
        <v>38639</v>
      </c>
      <c r="E404" s="216" t="s">
        <v>48</v>
      </c>
      <c r="F404" s="118" t="s">
        <v>37</v>
      </c>
      <c r="G404" s="211">
        <v>195.4</v>
      </c>
      <c r="H404" s="211">
        <v>80.8</v>
      </c>
      <c r="I404" s="118">
        <v>260</v>
      </c>
      <c r="J404" s="118">
        <v>313</v>
      </c>
      <c r="K404" s="210">
        <v>331</v>
      </c>
      <c r="L404" s="118">
        <v>325</v>
      </c>
      <c r="M404" s="118">
        <v>53</v>
      </c>
      <c r="N404" s="210">
        <v>71</v>
      </c>
      <c r="O404" s="210">
        <v>65</v>
      </c>
      <c r="P404" s="118">
        <f>tbl_data[[#This Row],[RunVJ_R]]+tbl_data[[#This Row],[RunVJ_L]]+tbl_data[[#This Row],[SVJ]]</f>
        <v>189</v>
      </c>
      <c r="Q404" s="335"/>
      <c r="R404" s="217">
        <v>1.091</v>
      </c>
      <c r="S404" s="217">
        <v>1.861</v>
      </c>
      <c r="T404" s="217">
        <v>3.1669999999999998</v>
      </c>
      <c r="U404" s="217">
        <v>1.07</v>
      </c>
      <c r="V404" s="217">
        <v>1.84</v>
      </c>
      <c r="W404" s="217">
        <v>3.145</v>
      </c>
      <c r="X404" s="217">
        <v>1.0780000000000001</v>
      </c>
      <c r="Y404" s="217">
        <v>1.8340000000000001</v>
      </c>
      <c r="Z404" s="217">
        <v>3.1429999999999998</v>
      </c>
      <c r="AA404" s="217">
        <v>1.07</v>
      </c>
      <c r="AB404" s="217">
        <v>1.8340000000000001</v>
      </c>
      <c r="AC404" s="217">
        <v>3.1429999999999998</v>
      </c>
      <c r="AD404" s="217">
        <v>8.6280000000000001</v>
      </c>
      <c r="AE404" s="217"/>
      <c r="AF404" s="217"/>
      <c r="AG404" s="217">
        <v>8.6280000000000001</v>
      </c>
      <c r="AH404" s="220">
        <v>20.03</v>
      </c>
      <c r="AI404" s="213">
        <v>560</v>
      </c>
    </row>
    <row r="405" spans="1:35" customFormat="1" ht="12.5" customHeight="1" x14ac:dyDescent="0.35">
      <c r="A405" s="118">
        <v>563</v>
      </c>
      <c r="B405" s="118" t="s">
        <v>152</v>
      </c>
      <c r="C405" s="119" t="s">
        <v>681</v>
      </c>
      <c r="D405" s="120">
        <v>38776</v>
      </c>
      <c r="E405" s="120" t="s">
        <v>39</v>
      </c>
      <c r="F405" s="118" t="s">
        <v>61</v>
      </c>
      <c r="G405" s="211">
        <v>179.8</v>
      </c>
      <c r="H405" s="220">
        <v>71.400000000000006</v>
      </c>
      <c r="I405" s="118">
        <v>240</v>
      </c>
      <c r="J405" s="118">
        <v>291</v>
      </c>
      <c r="K405" s="210">
        <v>313</v>
      </c>
      <c r="L405" s="118">
        <v>305</v>
      </c>
      <c r="M405" s="118">
        <v>51</v>
      </c>
      <c r="N405" s="210">
        <v>73</v>
      </c>
      <c r="O405" s="210">
        <v>65</v>
      </c>
      <c r="P405" s="118">
        <f>tbl_data[[#This Row],[RunVJ_R]]+tbl_data[[#This Row],[RunVJ_L]]+tbl_data[[#This Row],[SVJ]]</f>
        <v>189</v>
      </c>
      <c r="Q405" s="335"/>
      <c r="R405" s="217">
        <v>1.19</v>
      </c>
      <c r="S405" s="217">
        <v>1.869</v>
      </c>
      <c r="T405" s="217">
        <v>3.1040000000000001</v>
      </c>
      <c r="U405" s="217">
        <v>1.1319999999999999</v>
      </c>
      <c r="V405" s="217">
        <v>1.845</v>
      </c>
      <c r="W405" s="217">
        <v>3.0819999999999999</v>
      </c>
      <c r="X405" s="217">
        <v>1.1080000000000001</v>
      </c>
      <c r="Y405" s="217">
        <v>1.821</v>
      </c>
      <c r="Z405" s="217">
        <v>3.0459999999999998</v>
      </c>
      <c r="AA405" s="217">
        <v>1.1080000000000001</v>
      </c>
      <c r="AB405" s="217">
        <v>1.821</v>
      </c>
      <c r="AC405" s="217">
        <v>3.0459999999999998</v>
      </c>
      <c r="AD405" s="217">
        <v>9.0299999999999994</v>
      </c>
      <c r="AE405" s="217">
        <v>9.1620000000000008</v>
      </c>
      <c r="AF405" s="217">
        <v>9.0809999999999995</v>
      </c>
      <c r="AG405" s="217">
        <v>9.0299999999999994</v>
      </c>
      <c r="AH405" s="220">
        <v>20.03</v>
      </c>
      <c r="AI405" s="213">
        <v>560</v>
      </c>
    </row>
    <row r="406" spans="1:35" customFormat="1" ht="12.5" customHeight="1" x14ac:dyDescent="0.35">
      <c r="A406" s="207">
        <v>64</v>
      </c>
      <c r="B406" s="207" t="s">
        <v>207</v>
      </c>
      <c r="C406" s="119" t="s">
        <v>203</v>
      </c>
      <c r="D406" s="208">
        <v>38387</v>
      </c>
      <c r="E406" s="209" t="s">
        <v>41</v>
      </c>
      <c r="F406" s="210" t="s">
        <v>28</v>
      </c>
      <c r="G406" s="211">
        <v>187.9</v>
      </c>
      <c r="H406" s="211">
        <v>83.1</v>
      </c>
      <c r="I406" s="210">
        <v>249</v>
      </c>
      <c r="J406" s="210">
        <v>307</v>
      </c>
      <c r="K406" s="210">
        <v>318</v>
      </c>
      <c r="L406" s="210">
        <v>311</v>
      </c>
      <c r="M406" s="210">
        <v>58</v>
      </c>
      <c r="N406" s="210">
        <v>69</v>
      </c>
      <c r="O406" s="210">
        <v>62</v>
      </c>
      <c r="P406" s="118">
        <f>tbl_data[[#This Row],[RunVJ_R]]+tbl_data[[#This Row],[RunVJ_L]]+tbl_data[[#This Row],[SVJ]]</f>
        <v>189</v>
      </c>
      <c r="Q406" s="335"/>
      <c r="R406" s="212">
        <v>1.1120000000000001</v>
      </c>
      <c r="S406" s="212">
        <v>1.8460000000000001</v>
      </c>
      <c r="T406" s="212">
        <v>3.0859999999999999</v>
      </c>
      <c r="U406" s="212">
        <v>1.109</v>
      </c>
      <c r="V406" s="212">
        <v>1.8420000000000001</v>
      </c>
      <c r="W406" s="212">
        <v>3.0859999999999999</v>
      </c>
      <c r="X406" s="212">
        <v>1.111</v>
      </c>
      <c r="Y406" s="212">
        <v>1.8380000000000001</v>
      </c>
      <c r="Z406" s="212">
        <v>3.0880000000000001</v>
      </c>
      <c r="AA406" s="212">
        <v>1.109</v>
      </c>
      <c r="AB406" s="212">
        <v>1.8380000000000001</v>
      </c>
      <c r="AC406" s="212">
        <v>3.0859999999999999</v>
      </c>
      <c r="AD406" s="212">
        <v>8.3030000000000008</v>
      </c>
      <c r="AE406" s="212">
        <v>8.6359999999999992</v>
      </c>
      <c r="AF406" s="212">
        <v>8.83</v>
      </c>
      <c r="AG406" s="212">
        <v>8.3030000000000008</v>
      </c>
      <c r="AH406" s="211">
        <v>20.03</v>
      </c>
      <c r="AI406" s="213">
        <v>560</v>
      </c>
    </row>
    <row r="407" spans="1:35" customFormat="1" ht="12.5" customHeight="1" x14ac:dyDescent="0.35">
      <c r="A407" s="207">
        <v>170</v>
      </c>
      <c r="B407" s="207" t="s">
        <v>322</v>
      </c>
      <c r="C407" s="119" t="s">
        <v>323</v>
      </c>
      <c r="D407" s="208">
        <v>38523</v>
      </c>
      <c r="E407" s="209" t="s">
        <v>59</v>
      </c>
      <c r="F407" s="210" t="s">
        <v>33</v>
      </c>
      <c r="G407" s="211">
        <v>181.6</v>
      </c>
      <c r="H407" s="211">
        <v>67.900000000000006</v>
      </c>
      <c r="I407" s="210">
        <v>239</v>
      </c>
      <c r="J407" s="210">
        <v>296</v>
      </c>
      <c r="K407" s="210">
        <v>309</v>
      </c>
      <c r="L407" s="210">
        <v>301</v>
      </c>
      <c r="M407" s="210">
        <v>57</v>
      </c>
      <c r="N407" s="210">
        <v>70</v>
      </c>
      <c r="O407" s="210">
        <v>62</v>
      </c>
      <c r="P407" s="118">
        <f>tbl_data[[#This Row],[RunVJ_R]]+tbl_data[[#This Row],[RunVJ_L]]+tbl_data[[#This Row],[SVJ]]</f>
        <v>189</v>
      </c>
      <c r="Q407" s="335"/>
      <c r="R407" s="212">
        <v>1.1240000000000001</v>
      </c>
      <c r="S407" s="212">
        <v>1.849</v>
      </c>
      <c r="T407" s="212">
        <v>3.1150000000000002</v>
      </c>
      <c r="U407" s="212">
        <v>1.1220000000000001</v>
      </c>
      <c r="V407" s="212">
        <v>1.8520000000000001</v>
      </c>
      <c r="W407" s="212">
        <v>3.0539999999999998</v>
      </c>
      <c r="X407" s="212">
        <v>1.119</v>
      </c>
      <c r="Y407" s="212">
        <v>1.825</v>
      </c>
      <c r="Z407" s="212">
        <v>3.0579999999999998</v>
      </c>
      <c r="AA407" s="212">
        <v>1.119</v>
      </c>
      <c r="AB407" s="212">
        <v>1.825</v>
      </c>
      <c r="AC407" s="212">
        <v>3.0539999999999998</v>
      </c>
      <c r="AD407" s="212">
        <v>8.4160000000000004</v>
      </c>
      <c r="AE407" s="212">
        <v>8.3019999999999996</v>
      </c>
      <c r="AF407" s="212">
        <v>8.4209999999999994</v>
      </c>
      <c r="AG407" s="212">
        <v>8.3019999999999996</v>
      </c>
      <c r="AH407" s="211"/>
      <c r="AI407" s="213"/>
    </row>
    <row r="408" spans="1:35" customFormat="1" ht="12.5" customHeight="1" x14ac:dyDescent="0.35">
      <c r="A408" s="207">
        <v>59</v>
      </c>
      <c r="B408" s="207" t="s">
        <v>200</v>
      </c>
      <c r="C408" s="119" t="s">
        <v>201</v>
      </c>
      <c r="D408" s="208">
        <v>38473</v>
      </c>
      <c r="E408" s="209" t="s">
        <v>41</v>
      </c>
      <c r="F408" s="210" t="s">
        <v>34</v>
      </c>
      <c r="G408" s="211">
        <v>195.1</v>
      </c>
      <c r="H408" s="211">
        <v>91.1</v>
      </c>
      <c r="I408" s="210">
        <v>253</v>
      </c>
      <c r="J408" s="210">
        <v>310</v>
      </c>
      <c r="K408" s="210">
        <v>325</v>
      </c>
      <c r="L408" s="210">
        <v>313</v>
      </c>
      <c r="M408" s="210">
        <v>57</v>
      </c>
      <c r="N408" s="210">
        <v>72</v>
      </c>
      <c r="O408" s="210">
        <v>60</v>
      </c>
      <c r="P408" s="118">
        <f>tbl_data[[#This Row],[RunVJ_R]]+tbl_data[[#This Row],[RunVJ_L]]+tbl_data[[#This Row],[SVJ]]</f>
        <v>189</v>
      </c>
      <c r="Q408" s="335"/>
      <c r="R408" s="212">
        <v>1.1220000000000001</v>
      </c>
      <c r="S408" s="212">
        <v>1.8560000000000001</v>
      </c>
      <c r="T408" s="212">
        <v>3.093</v>
      </c>
      <c r="U408" s="212">
        <v>1.147</v>
      </c>
      <c r="V408" s="212">
        <v>1.873</v>
      </c>
      <c r="W408" s="212">
        <v>3.101</v>
      </c>
      <c r="X408" s="212"/>
      <c r="Y408" s="212"/>
      <c r="Z408" s="212"/>
      <c r="AA408" s="212">
        <v>1.1220000000000001</v>
      </c>
      <c r="AB408" s="212">
        <v>1.8560000000000001</v>
      </c>
      <c r="AC408" s="212">
        <v>3.093</v>
      </c>
      <c r="AD408" s="212">
        <v>8.8870000000000005</v>
      </c>
      <c r="AE408" s="212">
        <v>8.798</v>
      </c>
      <c r="AF408" s="212">
        <v>9.6419999999999995</v>
      </c>
      <c r="AG408" s="212">
        <v>8.798</v>
      </c>
      <c r="AH408" s="211">
        <v>20.04</v>
      </c>
      <c r="AI408" s="213">
        <v>600</v>
      </c>
    </row>
    <row r="409" spans="1:35" customFormat="1" ht="12.5" customHeight="1" x14ac:dyDescent="0.35">
      <c r="A409" s="316">
        <v>662</v>
      </c>
      <c r="B409" s="316" t="s">
        <v>148</v>
      </c>
      <c r="C409" s="317" t="s">
        <v>356</v>
      </c>
      <c r="D409" s="120">
        <v>39185</v>
      </c>
      <c r="E409" s="120" t="s">
        <v>76</v>
      </c>
      <c r="F409" s="316" t="s">
        <v>35</v>
      </c>
      <c r="G409" s="211">
        <v>179.1</v>
      </c>
      <c r="H409" s="318">
        <v>69.400000000000006</v>
      </c>
      <c r="I409" s="316">
        <v>236</v>
      </c>
      <c r="J409" s="316">
        <v>290</v>
      </c>
      <c r="K409" s="316">
        <v>295</v>
      </c>
      <c r="L409" s="321">
        <v>311</v>
      </c>
      <c r="M409" s="316">
        <v>54</v>
      </c>
      <c r="N409" s="210">
        <v>59</v>
      </c>
      <c r="O409" s="210">
        <v>75</v>
      </c>
      <c r="P409" s="118">
        <f>tbl_data[[#This Row],[RunVJ_R]]+tbl_data[[#This Row],[RunVJ_L]]+tbl_data[[#This Row],[SVJ]]</f>
        <v>188</v>
      </c>
      <c r="Q409" s="335"/>
      <c r="R409" s="319">
        <v>1.171</v>
      </c>
      <c r="S409" s="319">
        <v>1.895</v>
      </c>
      <c r="T409" s="319">
        <v>3.194</v>
      </c>
      <c r="U409" s="319">
        <v>1.208</v>
      </c>
      <c r="V409" s="319">
        <v>1.946</v>
      </c>
      <c r="W409" s="319">
        <v>3.2170000000000001</v>
      </c>
      <c r="X409" s="319">
        <v>1.1719999999999999</v>
      </c>
      <c r="Y409" s="319">
        <v>1.915</v>
      </c>
      <c r="Z409" s="319">
        <v>3.1840000000000002</v>
      </c>
      <c r="AA409" s="319">
        <v>1.171</v>
      </c>
      <c r="AB409" s="319">
        <v>1.895</v>
      </c>
      <c r="AC409" s="319">
        <v>3.1840000000000002</v>
      </c>
      <c r="AD409" s="319">
        <v>9.2560000000000002</v>
      </c>
      <c r="AE409" s="319">
        <v>9.1489999999999991</v>
      </c>
      <c r="AF409" s="319">
        <v>9.2319999999999993</v>
      </c>
      <c r="AG409" s="319">
        <v>9.1489999999999991</v>
      </c>
      <c r="AH409" s="318">
        <v>20.02</v>
      </c>
      <c r="AI409" s="213">
        <v>520</v>
      </c>
    </row>
    <row r="410" spans="1:35" customFormat="1" ht="12.5" customHeight="1" x14ac:dyDescent="0.35">
      <c r="A410" s="207">
        <v>119</v>
      </c>
      <c r="B410" s="207" t="s">
        <v>94</v>
      </c>
      <c r="C410" s="119" t="s">
        <v>272</v>
      </c>
      <c r="D410" s="208">
        <v>38196</v>
      </c>
      <c r="E410" s="209" t="s">
        <v>49</v>
      </c>
      <c r="F410" s="210" t="s">
        <v>33</v>
      </c>
      <c r="G410" s="211">
        <v>185.7</v>
      </c>
      <c r="H410" s="211">
        <v>80.8</v>
      </c>
      <c r="I410" s="210">
        <v>246</v>
      </c>
      <c r="J410" s="210">
        <v>298</v>
      </c>
      <c r="K410" s="210">
        <v>316</v>
      </c>
      <c r="L410" s="210">
        <v>312</v>
      </c>
      <c r="M410" s="210">
        <v>52</v>
      </c>
      <c r="N410" s="210">
        <v>70</v>
      </c>
      <c r="O410" s="210">
        <v>66</v>
      </c>
      <c r="P410" s="118">
        <f>tbl_data[[#This Row],[RunVJ_R]]+tbl_data[[#This Row],[RunVJ_L]]+tbl_data[[#This Row],[SVJ]]</f>
        <v>188</v>
      </c>
      <c r="Q410" s="335"/>
      <c r="R410" s="212">
        <v>1.099</v>
      </c>
      <c r="S410" s="212">
        <v>1.825</v>
      </c>
      <c r="T410" s="212">
        <v>3.0859999999999999</v>
      </c>
      <c r="U410" s="212">
        <v>1.133</v>
      </c>
      <c r="V410" s="212">
        <v>1.861</v>
      </c>
      <c r="W410" s="212">
        <v>3.0910000000000002</v>
      </c>
      <c r="X410" s="212">
        <v>1.123</v>
      </c>
      <c r="Y410" s="212">
        <v>1.85</v>
      </c>
      <c r="Z410" s="212">
        <v>3.1019999999999999</v>
      </c>
      <c r="AA410" s="212">
        <v>1.099</v>
      </c>
      <c r="AB410" s="212">
        <v>1.825</v>
      </c>
      <c r="AC410" s="212">
        <v>3.0859999999999999</v>
      </c>
      <c r="AD410" s="212">
        <v>8.4979999999999993</v>
      </c>
      <c r="AE410" s="212">
        <v>8.3949999999999996</v>
      </c>
      <c r="AF410" s="212"/>
      <c r="AG410" s="212">
        <v>8.3949999999999996</v>
      </c>
      <c r="AH410" s="211">
        <v>20.059999999999999</v>
      </c>
      <c r="AI410" s="213">
        <v>680</v>
      </c>
    </row>
    <row r="411" spans="1:35" customFormat="1" ht="12.5" customHeight="1" x14ac:dyDescent="0.35">
      <c r="A411" s="316">
        <v>634</v>
      </c>
      <c r="B411" s="316" t="s">
        <v>145</v>
      </c>
      <c r="C411" s="317" t="s">
        <v>104</v>
      </c>
      <c r="D411" s="120">
        <v>39006</v>
      </c>
      <c r="E411" s="120" t="s">
        <v>76</v>
      </c>
      <c r="F411" s="316" t="s">
        <v>40</v>
      </c>
      <c r="G411" s="211">
        <v>199.3</v>
      </c>
      <c r="H411" s="318">
        <v>82.2</v>
      </c>
      <c r="I411" s="316">
        <v>266</v>
      </c>
      <c r="J411" s="316">
        <v>321</v>
      </c>
      <c r="K411" s="316">
        <v>335</v>
      </c>
      <c r="L411" s="321">
        <v>330</v>
      </c>
      <c r="M411" s="316">
        <v>55</v>
      </c>
      <c r="N411" s="210">
        <v>69</v>
      </c>
      <c r="O411" s="210">
        <v>64</v>
      </c>
      <c r="P411" s="118">
        <f>tbl_data[[#This Row],[RunVJ_R]]+tbl_data[[#This Row],[RunVJ_L]]+tbl_data[[#This Row],[SVJ]]</f>
        <v>188</v>
      </c>
      <c r="Q411" s="335"/>
      <c r="R411" s="319">
        <v>1.234</v>
      </c>
      <c r="S411" s="319">
        <v>2.008</v>
      </c>
      <c r="T411" s="319">
        <v>3.371</v>
      </c>
      <c r="U411" s="319">
        <v>1.2270000000000001</v>
      </c>
      <c r="V411" s="319">
        <v>1.9950000000000001</v>
      </c>
      <c r="W411" s="319">
        <v>3.3620000000000001</v>
      </c>
      <c r="X411" s="319">
        <v>1.2430000000000001</v>
      </c>
      <c r="Y411" s="319">
        <v>2.04</v>
      </c>
      <c r="Z411" s="319">
        <v>3.4060000000000001</v>
      </c>
      <c r="AA411" s="319">
        <v>1.2270000000000001</v>
      </c>
      <c r="AB411" s="319">
        <v>1.9950000000000001</v>
      </c>
      <c r="AC411" s="319">
        <v>3.3620000000000001</v>
      </c>
      <c r="AD411" s="319">
        <v>9.3350000000000009</v>
      </c>
      <c r="AE411" s="319">
        <v>9.2260000000000009</v>
      </c>
      <c r="AF411" s="319">
        <v>9.218</v>
      </c>
      <c r="AG411" s="319">
        <v>9.218</v>
      </c>
      <c r="AH411" s="318">
        <v>19.03</v>
      </c>
      <c r="AI411" s="213">
        <v>400</v>
      </c>
    </row>
    <row r="412" spans="1:35" customFormat="1" ht="12.5" customHeight="1" x14ac:dyDescent="0.35">
      <c r="A412" s="207">
        <v>31</v>
      </c>
      <c r="B412" s="207" t="s">
        <v>175</v>
      </c>
      <c r="C412" s="119" t="s">
        <v>176</v>
      </c>
      <c r="D412" s="208">
        <v>38880</v>
      </c>
      <c r="E412" s="209" t="s">
        <v>52</v>
      </c>
      <c r="F412" s="210" t="s">
        <v>29</v>
      </c>
      <c r="G412" s="211">
        <v>184.9</v>
      </c>
      <c r="H412" s="211">
        <v>66.099999999999994</v>
      </c>
      <c r="I412" s="210">
        <v>238</v>
      </c>
      <c r="J412" s="210">
        <v>296</v>
      </c>
      <c r="K412" s="210">
        <v>305</v>
      </c>
      <c r="L412" s="210">
        <v>301</v>
      </c>
      <c r="M412" s="210">
        <v>58</v>
      </c>
      <c r="N412" s="210">
        <v>67</v>
      </c>
      <c r="O412" s="210">
        <v>63</v>
      </c>
      <c r="P412" s="118">
        <f>tbl_data[[#This Row],[RunVJ_R]]+tbl_data[[#This Row],[RunVJ_L]]+tbl_data[[#This Row],[SVJ]]</f>
        <v>188</v>
      </c>
      <c r="Q412" s="335"/>
      <c r="R412" s="212">
        <v>1.0580000000000001</v>
      </c>
      <c r="S412" s="212">
        <v>1.7889999999999999</v>
      </c>
      <c r="T412" s="212">
        <v>3.0649999999999999</v>
      </c>
      <c r="U412" s="212">
        <v>1.1000000000000001</v>
      </c>
      <c r="V412" s="212">
        <v>1.8520000000000001</v>
      </c>
      <c r="W412" s="212">
        <v>3.113</v>
      </c>
      <c r="X412" s="212">
        <v>1.103</v>
      </c>
      <c r="Y412" s="212">
        <v>1.827</v>
      </c>
      <c r="Z412" s="212">
        <v>3.1160000000000001</v>
      </c>
      <c r="AA412" s="212">
        <v>1.0580000000000001</v>
      </c>
      <c r="AB412" s="212">
        <v>1.7889999999999999</v>
      </c>
      <c r="AC412" s="212">
        <v>3.0649999999999999</v>
      </c>
      <c r="AD412" s="212">
        <v>8.7870000000000008</v>
      </c>
      <c r="AE412" s="212">
        <v>8.3550000000000004</v>
      </c>
      <c r="AF412" s="212">
        <v>8.8580000000000005</v>
      </c>
      <c r="AG412" s="212">
        <v>8.3550000000000004</v>
      </c>
      <c r="AH412" s="211">
        <v>20.02</v>
      </c>
      <c r="AI412" s="213">
        <v>520</v>
      </c>
    </row>
    <row r="413" spans="1:35" customFormat="1" ht="12.5" customHeight="1" x14ac:dyDescent="0.35">
      <c r="A413" s="207">
        <v>14</v>
      </c>
      <c r="B413" s="207" t="s">
        <v>148</v>
      </c>
      <c r="C413" s="119" t="s">
        <v>149</v>
      </c>
      <c r="D413" s="208">
        <v>38531</v>
      </c>
      <c r="E413" s="209" t="s">
        <v>52</v>
      </c>
      <c r="F413" s="210" t="s">
        <v>33</v>
      </c>
      <c r="G413" s="211">
        <v>186.3</v>
      </c>
      <c r="H413" s="211">
        <v>78.599999999999994</v>
      </c>
      <c r="I413" s="210">
        <v>244</v>
      </c>
      <c r="J413" s="210">
        <v>304</v>
      </c>
      <c r="K413" s="210">
        <v>312</v>
      </c>
      <c r="L413" s="210">
        <v>304</v>
      </c>
      <c r="M413" s="210">
        <v>60</v>
      </c>
      <c r="N413" s="210">
        <v>68</v>
      </c>
      <c r="O413" s="210">
        <v>60</v>
      </c>
      <c r="P413" s="118">
        <f>tbl_data[[#This Row],[RunVJ_R]]+tbl_data[[#This Row],[RunVJ_L]]+tbl_data[[#This Row],[SVJ]]</f>
        <v>188</v>
      </c>
      <c r="Q413" s="335"/>
      <c r="R413" s="212">
        <v>1.1970000000000001</v>
      </c>
      <c r="S413" s="212">
        <v>1.95</v>
      </c>
      <c r="T413" s="212">
        <v>3.234</v>
      </c>
      <c r="U413" s="212">
        <v>1.196</v>
      </c>
      <c r="V413" s="212">
        <v>1.9330000000000001</v>
      </c>
      <c r="W413" s="212">
        <v>3.22</v>
      </c>
      <c r="X413" s="212">
        <v>1.228</v>
      </c>
      <c r="Y413" s="212">
        <v>1.976</v>
      </c>
      <c r="Z413" s="212">
        <v>3.2650000000000001</v>
      </c>
      <c r="AA413" s="212">
        <v>1.196</v>
      </c>
      <c r="AB413" s="212">
        <v>1.9330000000000001</v>
      </c>
      <c r="AC413" s="212">
        <v>3.22</v>
      </c>
      <c r="AD413" s="212">
        <v>8.7739999999999991</v>
      </c>
      <c r="AE413" s="212">
        <v>8.7080000000000002</v>
      </c>
      <c r="AF413" s="212">
        <v>8.8840000000000003</v>
      </c>
      <c r="AG413" s="212">
        <v>8.7080000000000002</v>
      </c>
      <c r="AH413" s="211">
        <v>19.04</v>
      </c>
      <c r="AI413" s="213">
        <v>440</v>
      </c>
    </row>
    <row r="414" spans="1:35" customFormat="1" ht="12.5" customHeight="1" x14ac:dyDescent="0.35">
      <c r="A414" s="207">
        <v>66</v>
      </c>
      <c r="B414" s="207" t="s">
        <v>86</v>
      </c>
      <c r="C414" s="119" t="s">
        <v>210</v>
      </c>
      <c r="D414" s="208">
        <v>38477</v>
      </c>
      <c r="E414" s="209" t="s">
        <v>41</v>
      </c>
      <c r="F414" s="210" t="s">
        <v>28</v>
      </c>
      <c r="G414" s="211">
        <v>182.5</v>
      </c>
      <c r="H414" s="211">
        <v>80.400000000000006</v>
      </c>
      <c r="I414" s="210">
        <v>239</v>
      </c>
      <c r="J414" s="210">
        <v>296</v>
      </c>
      <c r="K414" s="210">
        <v>311</v>
      </c>
      <c r="L414" s="210">
        <v>298</v>
      </c>
      <c r="M414" s="210">
        <v>57</v>
      </c>
      <c r="N414" s="210">
        <v>72</v>
      </c>
      <c r="O414" s="210">
        <v>59</v>
      </c>
      <c r="P414" s="118">
        <f>tbl_data[[#This Row],[RunVJ_R]]+tbl_data[[#This Row],[RunVJ_L]]+tbl_data[[#This Row],[SVJ]]</f>
        <v>188</v>
      </c>
      <c r="Q414" s="335"/>
      <c r="R414" s="212">
        <v>1.143</v>
      </c>
      <c r="S414" s="212">
        <v>1.8520000000000001</v>
      </c>
      <c r="T414" s="212">
        <v>3.1040000000000001</v>
      </c>
      <c r="U414" s="212">
        <v>1.1759999999999999</v>
      </c>
      <c r="V414" s="212">
        <v>1.89</v>
      </c>
      <c r="W414" s="212">
        <v>3.1360000000000001</v>
      </c>
      <c r="X414" s="212">
        <v>1.17</v>
      </c>
      <c r="Y414" s="212">
        <v>1.883</v>
      </c>
      <c r="Z414" s="212">
        <v>3.129</v>
      </c>
      <c r="AA414" s="212">
        <v>1.143</v>
      </c>
      <c r="AB414" s="212">
        <v>1.8520000000000001</v>
      </c>
      <c r="AC414" s="212">
        <v>3.1040000000000001</v>
      </c>
      <c r="AD414" s="212">
        <v>8.5920000000000005</v>
      </c>
      <c r="AE414" s="212">
        <v>8.5760000000000005</v>
      </c>
      <c r="AF414" s="212"/>
      <c r="AG414" s="212">
        <v>8.5760000000000005</v>
      </c>
      <c r="AH414" s="211">
        <v>20.07</v>
      </c>
      <c r="AI414" s="213">
        <v>720</v>
      </c>
    </row>
    <row r="415" spans="1:35" s="210" customFormat="1" ht="12.5" customHeight="1" x14ac:dyDescent="0.25">
      <c r="A415" s="118">
        <v>412</v>
      </c>
      <c r="B415" s="214" t="s">
        <v>483</v>
      </c>
      <c r="C415" s="119" t="s">
        <v>559</v>
      </c>
      <c r="D415" s="215">
        <v>38463</v>
      </c>
      <c r="E415" s="216" t="s">
        <v>50</v>
      </c>
      <c r="F415" s="118" t="s">
        <v>60</v>
      </c>
      <c r="G415" s="211">
        <v>176.2</v>
      </c>
      <c r="H415" s="211">
        <v>69.8</v>
      </c>
      <c r="I415" s="118">
        <v>230</v>
      </c>
      <c r="J415" s="118">
        <v>287</v>
      </c>
      <c r="K415" s="210">
        <v>299</v>
      </c>
      <c r="L415" s="118">
        <v>291</v>
      </c>
      <c r="M415" s="118">
        <v>57</v>
      </c>
      <c r="N415" s="210">
        <v>69</v>
      </c>
      <c r="O415" s="210">
        <v>61</v>
      </c>
      <c r="P415" s="118">
        <f>tbl_data[[#This Row],[RunVJ_R]]+tbl_data[[#This Row],[RunVJ_L]]+tbl_data[[#This Row],[SVJ]]</f>
        <v>187</v>
      </c>
      <c r="Q415" s="335"/>
      <c r="R415" s="217">
        <v>1.3759999999999999</v>
      </c>
      <c r="S415" s="217">
        <v>2.0859999999999999</v>
      </c>
      <c r="T415" s="217">
        <v>3.2879999999999998</v>
      </c>
      <c r="U415" s="217">
        <v>1.0960000000000001</v>
      </c>
      <c r="V415" s="217">
        <v>1.81</v>
      </c>
      <c r="W415" s="217">
        <v>3.0030000000000001</v>
      </c>
      <c r="X415" s="217">
        <v>1.069</v>
      </c>
      <c r="Y415" s="217">
        <v>1.784</v>
      </c>
      <c r="Z415" s="217">
        <v>2.976</v>
      </c>
      <c r="AA415" s="217">
        <v>1.069</v>
      </c>
      <c r="AB415" s="217">
        <v>1.784</v>
      </c>
      <c r="AC415" s="217">
        <v>2.976</v>
      </c>
      <c r="AD415" s="217">
        <v>8.2829999999999995</v>
      </c>
      <c r="AE415" s="217">
        <v>8.41</v>
      </c>
      <c r="AF415" s="217">
        <v>8.6310000000000002</v>
      </c>
      <c r="AG415" s="217">
        <v>8.2829999999999995</v>
      </c>
      <c r="AH415" s="220">
        <v>20.059999999999999</v>
      </c>
      <c r="AI415" s="213">
        <v>680</v>
      </c>
    </row>
    <row r="416" spans="1:35" ht="12.5" customHeight="1" x14ac:dyDescent="0.35">
      <c r="A416" s="207">
        <v>106</v>
      </c>
      <c r="B416" s="207" t="s">
        <v>251</v>
      </c>
      <c r="C416" s="119" t="s">
        <v>252</v>
      </c>
      <c r="D416" s="208">
        <v>38386</v>
      </c>
      <c r="E416" s="209" t="s">
        <v>49</v>
      </c>
      <c r="F416" s="210" t="s">
        <v>35</v>
      </c>
      <c r="G416" s="211">
        <v>178.6</v>
      </c>
      <c r="H416" s="211">
        <v>78.8</v>
      </c>
      <c r="I416" s="210">
        <v>231</v>
      </c>
      <c r="J416" s="210">
        <v>289</v>
      </c>
      <c r="K416" s="210">
        <v>287</v>
      </c>
      <c r="L416" s="210">
        <v>303</v>
      </c>
      <c r="M416" s="210">
        <v>58</v>
      </c>
      <c r="N416" s="210">
        <v>56</v>
      </c>
      <c r="O416" s="210">
        <v>72</v>
      </c>
      <c r="P416" s="118">
        <f>tbl_data[[#This Row],[RunVJ_R]]+tbl_data[[#This Row],[RunVJ_L]]+tbl_data[[#This Row],[SVJ]]</f>
        <v>186</v>
      </c>
      <c r="Q416" s="335"/>
      <c r="R416" s="212">
        <v>1.1259999999999999</v>
      </c>
      <c r="S416" s="212">
        <v>1.8740000000000001</v>
      </c>
      <c r="T416" s="212">
        <v>3.1309999999999998</v>
      </c>
      <c r="U416" s="212">
        <v>1.1539999999999999</v>
      </c>
      <c r="V416" s="212">
        <v>1.9259999999999999</v>
      </c>
      <c r="W416" s="212">
        <v>3.2029999999999998</v>
      </c>
      <c r="X416" s="212"/>
      <c r="Y416" s="212"/>
      <c r="Z416" s="212"/>
      <c r="AA416" s="212">
        <v>1.1259999999999999</v>
      </c>
      <c r="AB416" s="212">
        <v>1.8740000000000001</v>
      </c>
      <c r="AC416" s="212">
        <v>3.1309999999999998</v>
      </c>
      <c r="AD416" s="212">
        <v>9.02</v>
      </c>
      <c r="AE416" s="212">
        <v>8.8629999999999995</v>
      </c>
      <c r="AF416" s="212">
        <v>8.6579999999999995</v>
      </c>
      <c r="AG416" s="212">
        <v>8.6579999999999995</v>
      </c>
      <c r="AH416" s="211">
        <v>19.02</v>
      </c>
      <c r="AI416" s="213">
        <v>360</v>
      </c>
    </row>
    <row r="417" spans="1:35" ht="12.5" customHeight="1" x14ac:dyDescent="0.35">
      <c r="A417" s="207">
        <v>232</v>
      </c>
      <c r="B417" s="207" t="s">
        <v>363</v>
      </c>
      <c r="C417" s="119" t="s">
        <v>390</v>
      </c>
      <c r="D417" s="208">
        <v>38404</v>
      </c>
      <c r="E417" s="209" t="s">
        <v>36</v>
      </c>
      <c r="F417" s="210" t="s">
        <v>34</v>
      </c>
      <c r="G417" s="211">
        <v>198.2</v>
      </c>
      <c r="H417" s="211">
        <v>86</v>
      </c>
      <c r="I417" s="210">
        <v>256</v>
      </c>
      <c r="J417" s="210">
        <v>308</v>
      </c>
      <c r="K417" s="210">
        <v>326</v>
      </c>
      <c r="L417" s="210">
        <v>320</v>
      </c>
      <c r="M417" s="210">
        <v>52</v>
      </c>
      <c r="N417" s="210">
        <v>70</v>
      </c>
      <c r="O417" s="210">
        <v>64</v>
      </c>
      <c r="P417" s="118">
        <f>tbl_data[[#This Row],[RunVJ_R]]+tbl_data[[#This Row],[RunVJ_L]]+tbl_data[[#This Row],[SVJ]]</f>
        <v>186</v>
      </c>
      <c r="Q417" s="335"/>
      <c r="R417" s="212">
        <v>1.159</v>
      </c>
      <c r="S417" s="212">
        <v>1.9490000000000001</v>
      </c>
      <c r="T417" s="212">
        <v>3.3540000000000001</v>
      </c>
      <c r="U417" s="212">
        <v>1.1639999999999999</v>
      </c>
      <c r="V417" s="212">
        <v>1.9390000000000001</v>
      </c>
      <c r="W417" s="212">
        <v>3.2930000000000001</v>
      </c>
      <c r="X417" s="212">
        <v>1.1659999999999999</v>
      </c>
      <c r="Y417" s="212">
        <v>1.9379999999999999</v>
      </c>
      <c r="Z417" s="212">
        <v>3.3159999999999998</v>
      </c>
      <c r="AA417" s="212">
        <v>1.159</v>
      </c>
      <c r="AB417" s="212">
        <v>1.9379999999999999</v>
      </c>
      <c r="AC417" s="212">
        <v>3.2930000000000001</v>
      </c>
      <c r="AD417" s="212">
        <v>9.4659999999999993</v>
      </c>
      <c r="AE417" s="212">
        <v>9.2579999999999991</v>
      </c>
      <c r="AF417" s="212"/>
      <c r="AG417" s="212">
        <v>9.2579999999999991</v>
      </c>
      <c r="AH417" s="211">
        <v>19.04</v>
      </c>
      <c r="AI417" s="213">
        <v>440</v>
      </c>
    </row>
    <row r="418" spans="1:35" ht="10" x14ac:dyDescent="0.35">
      <c r="A418" s="207">
        <v>35</v>
      </c>
      <c r="B418" s="207" t="s">
        <v>183</v>
      </c>
      <c r="C418" s="119" t="s">
        <v>184</v>
      </c>
      <c r="D418" s="208">
        <v>38737</v>
      </c>
      <c r="E418" s="209" t="s">
        <v>52</v>
      </c>
      <c r="F418" s="210" t="s">
        <v>33</v>
      </c>
      <c r="G418" s="211">
        <v>181.9</v>
      </c>
      <c r="H418" s="211">
        <v>81.8</v>
      </c>
      <c r="I418" s="210">
        <v>234</v>
      </c>
      <c r="J418" s="210">
        <v>285</v>
      </c>
      <c r="K418" s="210">
        <v>306</v>
      </c>
      <c r="L418" s="210">
        <v>297</v>
      </c>
      <c r="M418" s="210">
        <v>51</v>
      </c>
      <c r="N418" s="210">
        <v>72</v>
      </c>
      <c r="O418" s="210">
        <v>63</v>
      </c>
      <c r="P418" s="118">
        <f>tbl_data[[#This Row],[RunVJ_R]]+tbl_data[[#This Row],[RunVJ_L]]+tbl_data[[#This Row],[SVJ]]</f>
        <v>186</v>
      </c>
      <c r="Q418" s="335"/>
      <c r="R418" s="212">
        <v>1.1379999999999999</v>
      </c>
      <c r="S418" s="212">
        <v>1.85</v>
      </c>
      <c r="T418" s="212">
        <v>3.1240000000000001</v>
      </c>
      <c r="U418" s="212">
        <v>1.145</v>
      </c>
      <c r="V418" s="212">
        <v>1.8540000000000001</v>
      </c>
      <c r="W418" s="212">
        <v>3.0960000000000001</v>
      </c>
      <c r="X418" s="212">
        <v>1.1279999999999999</v>
      </c>
      <c r="Y418" s="212">
        <v>1.853</v>
      </c>
      <c r="Z418" s="212">
        <v>3.0840000000000001</v>
      </c>
      <c r="AA418" s="212">
        <v>1.1279999999999999</v>
      </c>
      <c r="AB418" s="212">
        <v>1.85</v>
      </c>
      <c r="AC418" s="212">
        <v>3.0840000000000001</v>
      </c>
      <c r="AD418" s="212">
        <v>8.36</v>
      </c>
      <c r="AE418" s="212">
        <v>8.2449999999999992</v>
      </c>
      <c r="AF418" s="212">
        <v>8.4949999999999992</v>
      </c>
      <c r="AG418" s="212">
        <v>8.2449999999999992</v>
      </c>
      <c r="AH418" s="211">
        <v>20.010000000000002</v>
      </c>
      <c r="AI418" s="213">
        <v>480</v>
      </c>
    </row>
    <row r="419" spans="1:35" ht="10" x14ac:dyDescent="0.35">
      <c r="A419" s="207">
        <v>377</v>
      </c>
      <c r="B419" s="207" t="s">
        <v>86</v>
      </c>
      <c r="C419" s="119" t="s">
        <v>536</v>
      </c>
      <c r="D419" s="208">
        <v>38729</v>
      </c>
      <c r="E419" s="209" t="s">
        <v>48</v>
      </c>
      <c r="F419" s="210" t="s">
        <v>40</v>
      </c>
      <c r="G419" s="211">
        <v>193.1</v>
      </c>
      <c r="H419" s="211">
        <v>80.400000000000006</v>
      </c>
      <c r="I419" s="210">
        <v>255</v>
      </c>
      <c r="J419" s="210">
        <v>309</v>
      </c>
      <c r="K419" s="210">
        <v>325</v>
      </c>
      <c r="L419" s="210">
        <v>317</v>
      </c>
      <c r="M419" s="210">
        <v>54</v>
      </c>
      <c r="N419" s="210">
        <v>70</v>
      </c>
      <c r="O419" s="210">
        <v>62</v>
      </c>
      <c r="P419" s="118">
        <f>tbl_data[[#This Row],[RunVJ_R]]+tbl_data[[#This Row],[RunVJ_L]]+tbl_data[[#This Row],[SVJ]]</f>
        <v>186</v>
      </c>
      <c r="Q419" s="335"/>
      <c r="R419" s="212">
        <v>1.2150000000000001</v>
      </c>
      <c r="S419" s="212">
        <v>1.9810000000000001</v>
      </c>
      <c r="T419" s="212">
        <v>3.3370000000000002</v>
      </c>
      <c r="U419" s="212">
        <v>1.1379999999999999</v>
      </c>
      <c r="V419" s="212">
        <v>1.907</v>
      </c>
      <c r="W419" s="212">
        <v>3.2269999999999999</v>
      </c>
      <c r="X419" s="212">
        <v>1.103</v>
      </c>
      <c r="Y419" s="212">
        <v>1.8480000000000001</v>
      </c>
      <c r="Z419" s="212">
        <v>3.181</v>
      </c>
      <c r="AA419" s="212">
        <v>1.103</v>
      </c>
      <c r="AB419" s="212">
        <v>1.8480000000000001</v>
      </c>
      <c r="AC419" s="212">
        <v>3.181</v>
      </c>
      <c r="AD419" s="212">
        <v>8.8490000000000002</v>
      </c>
      <c r="AE419" s="212">
        <v>8.4589999999999996</v>
      </c>
      <c r="AF419" s="212">
        <v>8.4939999999999998</v>
      </c>
      <c r="AG419" s="212">
        <v>8.4589999999999996</v>
      </c>
      <c r="AH419" s="211">
        <v>20.02</v>
      </c>
      <c r="AI419" s="213">
        <v>520</v>
      </c>
    </row>
    <row r="420" spans="1:35" ht="10" x14ac:dyDescent="0.35">
      <c r="A420" s="207">
        <v>303</v>
      </c>
      <c r="B420" s="207" t="s">
        <v>152</v>
      </c>
      <c r="C420" s="119" t="s">
        <v>460</v>
      </c>
      <c r="D420" s="208">
        <v>38637</v>
      </c>
      <c r="E420" s="209" t="s">
        <v>38</v>
      </c>
      <c r="F420" s="210" t="s">
        <v>35</v>
      </c>
      <c r="G420" s="211">
        <v>176</v>
      </c>
      <c r="H420" s="211">
        <v>72.2</v>
      </c>
      <c r="I420" s="210">
        <v>230</v>
      </c>
      <c r="J420" s="210">
        <v>286</v>
      </c>
      <c r="K420" s="210">
        <v>299</v>
      </c>
      <c r="L420" s="210">
        <v>291</v>
      </c>
      <c r="M420" s="210">
        <v>56</v>
      </c>
      <c r="N420" s="210">
        <v>69</v>
      </c>
      <c r="O420" s="210">
        <v>61</v>
      </c>
      <c r="P420" s="118">
        <f>tbl_data[[#This Row],[RunVJ_R]]+tbl_data[[#This Row],[RunVJ_L]]+tbl_data[[#This Row],[SVJ]]</f>
        <v>186</v>
      </c>
      <c r="Q420" s="335"/>
      <c r="R420" s="212">
        <v>1.244</v>
      </c>
      <c r="S420" s="212">
        <v>1.976</v>
      </c>
      <c r="T420" s="212">
        <v>3.2280000000000002</v>
      </c>
      <c r="U420" s="212">
        <v>1.228</v>
      </c>
      <c r="V420" s="212">
        <v>1.962</v>
      </c>
      <c r="W420" s="212">
        <v>3.22</v>
      </c>
      <c r="X420" s="212">
        <v>1.23</v>
      </c>
      <c r="Y420" s="212">
        <v>1.9690000000000001</v>
      </c>
      <c r="Z420" s="212">
        <v>3.238</v>
      </c>
      <c r="AA420" s="212">
        <v>1.228</v>
      </c>
      <c r="AB420" s="212">
        <v>1.962</v>
      </c>
      <c r="AC420" s="212">
        <v>3.22</v>
      </c>
      <c r="AD420" s="212">
        <v>8.92</v>
      </c>
      <c r="AE420" s="212">
        <v>8.8439999999999994</v>
      </c>
      <c r="AF420" s="212">
        <v>8.9830000000000005</v>
      </c>
      <c r="AG420" s="212">
        <v>8.8439999999999994</v>
      </c>
      <c r="AH420" s="211">
        <v>20.02</v>
      </c>
      <c r="AI420" s="213">
        <v>520</v>
      </c>
    </row>
    <row r="421" spans="1:35" ht="10" x14ac:dyDescent="0.35">
      <c r="A421" s="207">
        <v>301</v>
      </c>
      <c r="B421" s="207" t="s">
        <v>458</v>
      </c>
      <c r="C421" s="119" t="s">
        <v>459</v>
      </c>
      <c r="D421" s="208">
        <v>38058</v>
      </c>
      <c r="E421" s="209" t="s">
        <v>38</v>
      </c>
      <c r="F421" s="210" t="s">
        <v>40</v>
      </c>
      <c r="G421" s="211">
        <v>203.8</v>
      </c>
      <c r="H421" s="211">
        <v>105.1</v>
      </c>
      <c r="I421" s="210">
        <v>266</v>
      </c>
      <c r="J421" s="210">
        <v>325</v>
      </c>
      <c r="K421" s="210">
        <v>335</v>
      </c>
      <c r="L421" s="210">
        <v>324</v>
      </c>
      <c r="M421" s="210">
        <v>59</v>
      </c>
      <c r="N421" s="210">
        <v>69</v>
      </c>
      <c r="O421" s="210">
        <v>58</v>
      </c>
      <c r="P421" s="118">
        <f>tbl_data[[#This Row],[RunVJ_R]]+tbl_data[[#This Row],[RunVJ_L]]+tbl_data[[#This Row],[SVJ]]</f>
        <v>186</v>
      </c>
      <c r="Q421" s="335"/>
      <c r="R421" s="212">
        <v>1.2130000000000001</v>
      </c>
      <c r="S421" s="212">
        <v>2.0110000000000001</v>
      </c>
      <c r="T421" s="212">
        <v>3.3660000000000001</v>
      </c>
      <c r="U421" s="212">
        <v>1.1739999999999999</v>
      </c>
      <c r="V421" s="212">
        <v>1.9650000000000001</v>
      </c>
      <c r="W421" s="212">
        <v>3.3140000000000001</v>
      </c>
      <c r="X421" s="212">
        <v>1.125</v>
      </c>
      <c r="Y421" s="212">
        <v>1.9219999999999999</v>
      </c>
      <c r="Z421" s="212">
        <v>3.3039999999999998</v>
      </c>
      <c r="AA421" s="212">
        <v>1.125</v>
      </c>
      <c r="AB421" s="212">
        <v>1.9219999999999999</v>
      </c>
      <c r="AC421" s="212">
        <v>3.3039999999999998</v>
      </c>
      <c r="AD421" s="212">
        <v>9.3160000000000007</v>
      </c>
      <c r="AE421" s="212">
        <v>9.3670000000000009</v>
      </c>
      <c r="AF421" s="212">
        <v>9.3800000000000008</v>
      </c>
      <c r="AG421" s="212">
        <v>9.3160000000000007</v>
      </c>
      <c r="AH421" s="211">
        <v>18.03</v>
      </c>
      <c r="AI421" s="213">
        <v>280</v>
      </c>
    </row>
    <row r="422" spans="1:35" ht="10" x14ac:dyDescent="0.35">
      <c r="A422" s="325">
        <v>431</v>
      </c>
      <c r="B422" s="325" t="s">
        <v>198</v>
      </c>
      <c r="C422" s="326" t="s">
        <v>580</v>
      </c>
      <c r="D422" s="327">
        <v>38801</v>
      </c>
      <c r="E422" s="328" t="s">
        <v>50</v>
      </c>
      <c r="F422" s="329" t="s">
        <v>28</v>
      </c>
      <c r="G422" s="330">
        <v>182.6</v>
      </c>
      <c r="H422" s="330">
        <v>73.8</v>
      </c>
      <c r="I422" s="329">
        <v>243</v>
      </c>
      <c r="J422" s="329">
        <v>296</v>
      </c>
      <c r="K422" s="329">
        <v>307</v>
      </c>
      <c r="L422" s="329">
        <v>311</v>
      </c>
      <c r="M422" s="329">
        <v>53</v>
      </c>
      <c r="N422" s="329">
        <v>64</v>
      </c>
      <c r="O422" s="329">
        <v>68</v>
      </c>
      <c r="P422" s="118">
        <f>tbl_data[[#This Row],[RunVJ_R]]+tbl_data[[#This Row],[RunVJ_L]]+tbl_data[[#This Row],[SVJ]]</f>
        <v>185</v>
      </c>
      <c r="Q422" s="335"/>
      <c r="R422" s="332">
        <v>1.1950000000000001</v>
      </c>
      <c r="S422" s="332">
        <v>1.901</v>
      </c>
      <c r="T422" s="332">
        <v>3.1509999999999998</v>
      </c>
      <c r="U422" s="332">
        <v>1.1839999999999999</v>
      </c>
      <c r="V422" s="332">
        <v>1.8959999999999999</v>
      </c>
      <c r="W422" s="332">
        <v>3.1389999999999998</v>
      </c>
      <c r="X422" s="332">
        <v>1.1839999999999999</v>
      </c>
      <c r="Y422" s="332">
        <v>1.889</v>
      </c>
      <c r="Z422" s="332">
        <v>3.1139999999999999</v>
      </c>
      <c r="AA422" s="332">
        <v>1.1839999999999999</v>
      </c>
      <c r="AB422" s="332">
        <v>1.889</v>
      </c>
      <c r="AC422" s="332">
        <v>3.1139999999999999</v>
      </c>
      <c r="AD422" s="332">
        <v>8.4109999999999996</v>
      </c>
      <c r="AE422" s="332">
        <v>8.4309999999999992</v>
      </c>
      <c r="AF422" s="332"/>
      <c r="AG422" s="332">
        <v>8.4109999999999996</v>
      </c>
      <c r="AH422" s="330">
        <v>21.02</v>
      </c>
      <c r="AI422" s="333">
        <v>840</v>
      </c>
    </row>
    <row r="423" spans="1:35" ht="10" x14ac:dyDescent="0.35">
      <c r="A423" s="207">
        <v>187</v>
      </c>
      <c r="B423" s="207" t="s">
        <v>343</v>
      </c>
      <c r="C423" s="119" t="s">
        <v>344</v>
      </c>
      <c r="D423" s="208">
        <v>38398</v>
      </c>
      <c r="E423" s="209" t="s">
        <v>59</v>
      </c>
      <c r="F423" s="210" t="s">
        <v>28</v>
      </c>
      <c r="G423" s="211">
        <v>183.7</v>
      </c>
      <c r="H423" s="211">
        <v>72.599999999999994</v>
      </c>
      <c r="I423" s="210">
        <v>239</v>
      </c>
      <c r="J423" s="210">
        <v>291</v>
      </c>
      <c r="K423" s="210">
        <v>304</v>
      </c>
      <c r="L423" s="210">
        <v>307</v>
      </c>
      <c r="M423" s="210">
        <v>52</v>
      </c>
      <c r="N423" s="210">
        <v>65</v>
      </c>
      <c r="O423" s="210">
        <v>68</v>
      </c>
      <c r="P423" s="118">
        <f>tbl_data[[#This Row],[RunVJ_R]]+tbl_data[[#This Row],[RunVJ_L]]+tbl_data[[#This Row],[SVJ]]</f>
        <v>185</v>
      </c>
      <c r="Q423" s="335"/>
      <c r="R423" s="212">
        <v>1.222</v>
      </c>
      <c r="S423" s="212">
        <v>1.9850000000000001</v>
      </c>
      <c r="T423" s="212">
        <v>3.2959999999999998</v>
      </c>
      <c r="U423" s="212">
        <v>1.171</v>
      </c>
      <c r="V423" s="212">
        <v>1.93</v>
      </c>
      <c r="W423" s="212">
        <v>3.2280000000000002</v>
      </c>
      <c r="X423" s="212">
        <v>1.202</v>
      </c>
      <c r="Y423" s="212">
        <v>1.9570000000000001</v>
      </c>
      <c r="Z423" s="212">
        <v>3.2530000000000001</v>
      </c>
      <c r="AA423" s="212">
        <v>1.171</v>
      </c>
      <c r="AB423" s="212">
        <v>1.93</v>
      </c>
      <c r="AC423" s="212">
        <v>3.2280000000000002</v>
      </c>
      <c r="AD423" s="212">
        <v>9.2100000000000009</v>
      </c>
      <c r="AE423" s="212">
        <v>8.8409999999999993</v>
      </c>
      <c r="AF423" s="212">
        <v>9.0050000000000008</v>
      </c>
      <c r="AG423" s="212">
        <v>8.8409999999999993</v>
      </c>
      <c r="AH423" s="211">
        <v>21.05</v>
      </c>
      <c r="AI423" s="213">
        <v>960</v>
      </c>
    </row>
    <row r="424" spans="1:35" ht="10" x14ac:dyDescent="0.35">
      <c r="A424" s="207">
        <v>374</v>
      </c>
      <c r="B424" s="207" t="s">
        <v>202</v>
      </c>
      <c r="C424" s="119" t="s">
        <v>280</v>
      </c>
      <c r="D424" s="208">
        <v>38164</v>
      </c>
      <c r="E424" s="209" t="s">
        <v>48</v>
      </c>
      <c r="F424" s="210" t="s">
        <v>61</v>
      </c>
      <c r="G424" s="211">
        <v>177.4</v>
      </c>
      <c r="H424" s="211">
        <v>75.7</v>
      </c>
      <c r="I424" s="210">
        <v>231</v>
      </c>
      <c r="J424" s="210">
        <v>283</v>
      </c>
      <c r="K424" s="210">
        <v>299</v>
      </c>
      <c r="L424" s="210">
        <v>296</v>
      </c>
      <c r="M424" s="210">
        <v>52</v>
      </c>
      <c r="N424" s="210">
        <v>68</v>
      </c>
      <c r="O424" s="210">
        <v>65</v>
      </c>
      <c r="P424" s="118">
        <f>tbl_data[[#This Row],[RunVJ_R]]+tbl_data[[#This Row],[RunVJ_L]]+tbl_data[[#This Row],[SVJ]]</f>
        <v>185</v>
      </c>
      <c r="Q424" s="335"/>
      <c r="R424" s="212">
        <v>1.1830000000000001</v>
      </c>
      <c r="S424" s="212">
        <v>1.9339999999999999</v>
      </c>
      <c r="T424" s="212">
        <v>3.2330000000000001</v>
      </c>
      <c r="U424" s="212">
        <v>1.141</v>
      </c>
      <c r="V424" s="212">
        <v>1.881</v>
      </c>
      <c r="W424" s="212">
        <v>3.173</v>
      </c>
      <c r="X424" s="212">
        <v>1.1850000000000001</v>
      </c>
      <c r="Y424" s="212">
        <v>1.9370000000000001</v>
      </c>
      <c r="Z424" s="212">
        <v>3.2320000000000002</v>
      </c>
      <c r="AA424" s="212">
        <v>1.141</v>
      </c>
      <c r="AB424" s="212">
        <v>1.881</v>
      </c>
      <c r="AC424" s="212">
        <v>3.173</v>
      </c>
      <c r="AD424" s="212">
        <v>8.8109999999999999</v>
      </c>
      <c r="AE424" s="212">
        <v>8.7390000000000008</v>
      </c>
      <c r="AF424" s="212">
        <v>8.8170000000000002</v>
      </c>
      <c r="AG424" s="212">
        <v>8.7390000000000008</v>
      </c>
      <c r="AH424" s="211">
        <v>20.07</v>
      </c>
      <c r="AI424" s="213">
        <v>720</v>
      </c>
    </row>
    <row r="425" spans="1:35" ht="10" x14ac:dyDescent="0.35">
      <c r="A425" s="207">
        <v>333</v>
      </c>
      <c r="B425" s="207" t="s">
        <v>495</v>
      </c>
      <c r="C425" s="119" t="s">
        <v>496</v>
      </c>
      <c r="D425" s="208">
        <v>38516</v>
      </c>
      <c r="E425" s="209" t="s">
        <v>38</v>
      </c>
      <c r="F425" s="210" t="s">
        <v>33</v>
      </c>
      <c r="G425" s="211">
        <v>181.2</v>
      </c>
      <c r="H425" s="211">
        <v>74.900000000000006</v>
      </c>
      <c r="I425" s="210">
        <v>240</v>
      </c>
      <c r="J425" s="210">
        <v>293</v>
      </c>
      <c r="K425" s="210">
        <v>308</v>
      </c>
      <c r="L425" s="210">
        <v>304</v>
      </c>
      <c r="M425" s="210">
        <v>53</v>
      </c>
      <c r="N425" s="210">
        <v>68</v>
      </c>
      <c r="O425" s="210">
        <v>64</v>
      </c>
      <c r="P425" s="118">
        <f>tbl_data[[#This Row],[RunVJ_R]]+tbl_data[[#This Row],[RunVJ_L]]+tbl_data[[#This Row],[SVJ]]</f>
        <v>185</v>
      </c>
      <c r="Q425" s="335"/>
      <c r="R425" s="212">
        <v>1.1619999999999999</v>
      </c>
      <c r="S425" s="212">
        <v>1.89</v>
      </c>
      <c r="T425" s="212">
        <v>3.149</v>
      </c>
      <c r="U425" s="212">
        <v>1.1639999999999999</v>
      </c>
      <c r="V425" s="212">
        <v>1.8819999999999999</v>
      </c>
      <c r="W425" s="212">
        <v>3.1619999999999999</v>
      </c>
      <c r="X425" s="212">
        <v>1.1970000000000001</v>
      </c>
      <c r="Y425" s="212">
        <v>1.9219999999999999</v>
      </c>
      <c r="Z425" s="212">
        <v>3.1859999999999999</v>
      </c>
      <c r="AA425" s="212">
        <v>1.1619999999999999</v>
      </c>
      <c r="AB425" s="212">
        <v>1.8819999999999999</v>
      </c>
      <c r="AC425" s="212">
        <v>3.149</v>
      </c>
      <c r="AD425" s="212">
        <v>8.5389999999999997</v>
      </c>
      <c r="AE425" s="212">
        <v>8.3190000000000008</v>
      </c>
      <c r="AF425" s="212">
        <v>8.41</v>
      </c>
      <c r="AG425" s="212">
        <v>8.3190000000000008</v>
      </c>
      <c r="AH425" s="211">
        <v>21.03</v>
      </c>
      <c r="AI425" s="213">
        <v>880</v>
      </c>
    </row>
    <row r="426" spans="1:35" ht="10" x14ac:dyDescent="0.35">
      <c r="A426" s="207">
        <v>421</v>
      </c>
      <c r="B426" s="207" t="s">
        <v>246</v>
      </c>
      <c r="C426" s="119" t="s">
        <v>569</v>
      </c>
      <c r="D426" s="208">
        <v>38161</v>
      </c>
      <c r="E426" s="209" t="s">
        <v>50</v>
      </c>
      <c r="F426" s="210" t="s">
        <v>37</v>
      </c>
      <c r="G426" s="211">
        <v>191.3</v>
      </c>
      <c r="H426" s="211">
        <v>88.5</v>
      </c>
      <c r="I426" s="210">
        <v>258</v>
      </c>
      <c r="J426" s="210">
        <v>311</v>
      </c>
      <c r="K426" s="210">
        <v>328</v>
      </c>
      <c r="L426" s="210">
        <v>319</v>
      </c>
      <c r="M426" s="210">
        <v>53</v>
      </c>
      <c r="N426" s="210">
        <v>70</v>
      </c>
      <c r="O426" s="210">
        <v>61</v>
      </c>
      <c r="P426" s="118">
        <f>tbl_data[[#This Row],[RunVJ_R]]+tbl_data[[#This Row],[RunVJ_L]]+tbl_data[[#This Row],[SVJ]]</f>
        <v>184</v>
      </c>
      <c r="Q426" s="335"/>
      <c r="R426" s="212">
        <v>1.23</v>
      </c>
      <c r="S426" s="212">
        <v>1.9870000000000001</v>
      </c>
      <c r="T426" s="212">
        <v>3.2839999999999998</v>
      </c>
      <c r="U426" s="212">
        <v>1.2270000000000001</v>
      </c>
      <c r="V426" s="212">
        <v>1.986</v>
      </c>
      <c r="W426" s="212">
        <v>3.258</v>
      </c>
      <c r="X426" s="212">
        <v>1.1930000000000001</v>
      </c>
      <c r="Y426" s="212">
        <v>1.964</v>
      </c>
      <c r="Z426" s="212">
        <v>3.2440000000000002</v>
      </c>
      <c r="AA426" s="212">
        <v>1.1930000000000001</v>
      </c>
      <c r="AB426" s="212">
        <v>1.964</v>
      </c>
      <c r="AC426" s="212">
        <v>3.2440000000000002</v>
      </c>
      <c r="AD426" s="212">
        <v>9.1110000000000007</v>
      </c>
      <c r="AE426" s="212">
        <v>8.9149999999999991</v>
      </c>
      <c r="AF426" s="212">
        <v>8.9380000000000006</v>
      </c>
      <c r="AG426" s="212">
        <v>8.9149999999999991</v>
      </c>
      <c r="AH426" s="211">
        <v>20.04</v>
      </c>
      <c r="AI426" s="213">
        <v>600</v>
      </c>
    </row>
    <row r="427" spans="1:35" ht="10" x14ac:dyDescent="0.35">
      <c r="A427" s="316">
        <v>628</v>
      </c>
      <c r="B427" s="316" t="s">
        <v>145</v>
      </c>
      <c r="C427" s="317" t="s">
        <v>723</v>
      </c>
      <c r="D427" s="120">
        <v>38922</v>
      </c>
      <c r="E427" s="120" t="s">
        <v>76</v>
      </c>
      <c r="F427" s="316" t="s">
        <v>60</v>
      </c>
      <c r="G427" s="211">
        <v>176.9</v>
      </c>
      <c r="H427" s="318">
        <v>63.8</v>
      </c>
      <c r="I427" s="316">
        <v>226</v>
      </c>
      <c r="J427" s="316">
        <v>285</v>
      </c>
      <c r="K427" s="316">
        <v>291</v>
      </c>
      <c r="L427" s="321">
        <v>286</v>
      </c>
      <c r="M427" s="316">
        <v>59</v>
      </c>
      <c r="N427" s="210">
        <v>65</v>
      </c>
      <c r="O427" s="210">
        <v>60</v>
      </c>
      <c r="P427" s="118">
        <f>tbl_data[[#This Row],[RunVJ_R]]+tbl_data[[#This Row],[RunVJ_L]]+tbl_data[[#This Row],[SVJ]]</f>
        <v>184</v>
      </c>
      <c r="Q427" s="335"/>
      <c r="R427" s="319">
        <v>1.1579999999999999</v>
      </c>
      <c r="S427" s="319">
        <v>1.885</v>
      </c>
      <c r="T427" s="319">
        <v>3.149</v>
      </c>
      <c r="U427" s="319">
        <v>1.151</v>
      </c>
      <c r="V427" s="319">
        <v>1.8759999999999999</v>
      </c>
      <c r="W427" s="319">
        <v>3.1339999999999999</v>
      </c>
      <c r="X427" s="319">
        <v>1.1870000000000001</v>
      </c>
      <c r="Y427" s="319">
        <v>1.911</v>
      </c>
      <c r="Z427" s="319">
        <v>3.1709999999999998</v>
      </c>
      <c r="AA427" s="319">
        <v>1.151</v>
      </c>
      <c r="AB427" s="319">
        <v>1.8759999999999999</v>
      </c>
      <c r="AC427" s="319">
        <v>3.1339999999999999</v>
      </c>
      <c r="AD427" s="319">
        <v>8.6470000000000002</v>
      </c>
      <c r="AE427" s="319">
        <v>8.7680000000000007</v>
      </c>
      <c r="AF427" s="319"/>
      <c r="AG427" s="319">
        <v>8.6470000000000002</v>
      </c>
      <c r="AH427" s="318">
        <v>20.03</v>
      </c>
      <c r="AI427" s="213">
        <v>560</v>
      </c>
    </row>
    <row r="428" spans="1:35" ht="10" x14ac:dyDescent="0.35">
      <c r="A428" s="207">
        <v>407</v>
      </c>
      <c r="B428" s="207" t="s">
        <v>464</v>
      </c>
      <c r="C428" s="119" t="s">
        <v>551</v>
      </c>
      <c r="D428" s="208">
        <v>38540</v>
      </c>
      <c r="E428" s="209" t="s">
        <v>50</v>
      </c>
      <c r="F428" s="210" t="s">
        <v>60</v>
      </c>
      <c r="G428" s="211">
        <v>171.7</v>
      </c>
      <c r="H428" s="211">
        <v>72.400000000000006</v>
      </c>
      <c r="I428" s="210">
        <v>231</v>
      </c>
      <c r="J428" s="210">
        <v>283</v>
      </c>
      <c r="K428" s="210">
        <v>305</v>
      </c>
      <c r="L428" s="210">
        <v>289</v>
      </c>
      <c r="M428" s="210">
        <v>52</v>
      </c>
      <c r="N428" s="210">
        <v>74</v>
      </c>
      <c r="O428" s="210">
        <v>58</v>
      </c>
      <c r="P428" s="118">
        <f>tbl_data[[#This Row],[RunVJ_R]]+tbl_data[[#This Row],[RunVJ_L]]+tbl_data[[#This Row],[SVJ]]</f>
        <v>184</v>
      </c>
      <c r="Q428" s="335"/>
      <c r="R428" s="212">
        <v>1.2070000000000001</v>
      </c>
      <c r="S428" s="212">
        <v>1.9379999999999999</v>
      </c>
      <c r="T428" s="212">
        <v>3.25</v>
      </c>
      <c r="U428" s="212">
        <v>1.2509999999999999</v>
      </c>
      <c r="V428" s="212">
        <v>2.0179999999999998</v>
      </c>
      <c r="W428" s="212">
        <v>3.3079999999999998</v>
      </c>
      <c r="X428" s="212">
        <v>1.238</v>
      </c>
      <c r="Y428" s="212">
        <v>1.974</v>
      </c>
      <c r="Z428" s="212">
        <v>3.278</v>
      </c>
      <c r="AA428" s="212">
        <v>1.2070000000000001</v>
      </c>
      <c r="AB428" s="212">
        <v>1.9379999999999999</v>
      </c>
      <c r="AC428" s="212">
        <v>3.25</v>
      </c>
      <c r="AD428" s="212">
        <v>8.8520000000000003</v>
      </c>
      <c r="AE428" s="212">
        <v>8.7249999999999996</v>
      </c>
      <c r="AF428" s="212"/>
      <c r="AG428" s="212">
        <v>8.7249999999999996</v>
      </c>
      <c r="AH428" s="211">
        <v>20.059999999999999</v>
      </c>
      <c r="AI428" s="213">
        <v>680</v>
      </c>
    </row>
    <row r="429" spans="1:35" ht="10" x14ac:dyDescent="0.35">
      <c r="A429" s="207">
        <v>156</v>
      </c>
      <c r="B429" s="207" t="s">
        <v>301</v>
      </c>
      <c r="C429" s="119" t="s">
        <v>302</v>
      </c>
      <c r="D429" s="208">
        <v>38587</v>
      </c>
      <c r="E429" s="209" t="s">
        <v>59</v>
      </c>
      <c r="F429" s="210" t="s">
        <v>37</v>
      </c>
      <c r="G429" s="211">
        <v>193.2</v>
      </c>
      <c r="H429" s="211">
        <v>89.1</v>
      </c>
      <c r="I429" s="210">
        <v>257</v>
      </c>
      <c r="J429" s="210">
        <v>321</v>
      </c>
      <c r="K429" s="210">
        <v>332</v>
      </c>
      <c r="L429" s="210">
        <v>302</v>
      </c>
      <c r="M429" s="210">
        <v>64</v>
      </c>
      <c r="N429" s="210">
        <v>75</v>
      </c>
      <c r="O429" s="210">
        <v>45</v>
      </c>
      <c r="P429" s="118">
        <f>tbl_data[[#This Row],[RunVJ_R]]+tbl_data[[#This Row],[RunVJ_L]]+tbl_data[[#This Row],[SVJ]]</f>
        <v>184</v>
      </c>
      <c r="Q429" s="335"/>
      <c r="R429" s="212">
        <v>1.202</v>
      </c>
      <c r="S429" s="212">
        <v>1.9590000000000001</v>
      </c>
      <c r="T429" s="212">
        <v>3.391</v>
      </c>
      <c r="U429" s="212">
        <v>1.214</v>
      </c>
      <c r="V429" s="212">
        <v>1.9670000000000001</v>
      </c>
      <c r="W429" s="212">
        <v>3.2389999999999999</v>
      </c>
      <c r="X429" s="212">
        <v>1.8660000000000001</v>
      </c>
      <c r="Y429" s="212">
        <v>2.6509999999999998</v>
      </c>
      <c r="Z429" s="212">
        <v>3.9049999999999998</v>
      </c>
      <c r="AA429" s="212">
        <v>1.202</v>
      </c>
      <c r="AB429" s="212">
        <v>1.9590000000000001</v>
      </c>
      <c r="AC429" s="212">
        <v>3.2389999999999999</v>
      </c>
      <c r="AD429" s="212">
        <v>9.5660000000000007</v>
      </c>
      <c r="AE429" s="212">
        <v>9.1430000000000007</v>
      </c>
      <c r="AF429" s="212">
        <v>9.1530000000000005</v>
      </c>
      <c r="AG429" s="212">
        <v>9.1430000000000007</v>
      </c>
      <c r="AH429" s="211">
        <v>20.03</v>
      </c>
      <c r="AI429" s="213">
        <v>560</v>
      </c>
    </row>
    <row r="430" spans="1:35" ht="10" x14ac:dyDescent="0.35">
      <c r="A430" s="207">
        <v>75</v>
      </c>
      <c r="B430" s="207" t="s">
        <v>125</v>
      </c>
      <c r="C430" s="119" t="s">
        <v>224</v>
      </c>
      <c r="D430" s="208">
        <v>38083</v>
      </c>
      <c r="E430" s="209" t="s">
        <v>41</v>
      </c>
      <c r="F430" s="210" t="s">
        <v>40</v>
      </c>
      <c r="G430" s="211">
        <v>199.4</v>
      </c>
      <c r="H430" s="211">
        <v>76.099999999999994</v>
      </c>
      <c r="I430" s="210">
        <v>262</v>
      </c>
      <c r="J430" s="210">
        <v>317</v>
      </c>
      <c r="K430" s="210">
        <v>335</v>
      </c>
      <c r="L430" s="210">
        <v>317</v>
      </c>
      <c r="M430" s="210">
        <v>55</v>
      </c>
      <c r="N430" s="210">
        <v>73</v>
      </c>
      <c r="O430" s="210">
        <v>55</v>
      </c>
      <c r="P430" s="118">
        <f>tbl_data[[#This Row],[RunVJ_R]]+tbl_data[[#This Row],[RunVJ_L]]+tbl_data[[#This Row],[SVJ]]</f>
        <v>183</v>
      </c>
      <c r="Q430" s="335"/>
      <c r="R430" s="212">
        <v>1.226</v>
      </c>
      <c r="S430" s="212">
        <v>1.99</v>
      </c>
      <c r="T430" s="212">
        <v>3.3530000000000002</v>
      </c>
      <c r="U430" s="212">
        <v>1.175</v>
      </c>
      <c r="V430" s="212">
        <v>1.9730000000000001</v>
      </c>
      <c r="W430" s="212">
        <v>3.3290000000000002</v>
      </c>
      <c r="X430" s="212">
        <v>1.1519999999999999</v>
      </c>
      <c r="Y430" s="212">
        <v>1.96</v>
      </c>
      <c r="Z430" s="212">
        <v>3.343</v>
      </c>
      <c r="AA430" s="212">
        <v>1.1519999999999999</v>
      </c>
      <c r="AB430" s="212">
        <v>1.96</v>
      </c>
      <c r="AC430" s="212">
        <v>3.3290000000000002</v>
      </c>
      <c r="AD430" s="212">
        <v>8.8550000000000004</v>
      </c>
      <c r="AE430" s="212">
        <v>8.5709999999999997</v>
      </c>
      <c r="AF430" s="212"/>
      <c r="AG430" s="212">
        <v>8.5709999999999997</v>
      </c>
      <c r="AH430" s="211">
        <v>19.03</v>
      </c>
      <c r="AI430" s="213">
        <v>400</v>
      </c>
    </row>
    <row r="431" spans="1:35" ht="10.5" x14ac:dyDescent="0.25">
      <c r="A431" s="118">
        <v>131</v>
      </c>
      <c r="B431" s="214" t="s">
        <v>287</v>
      </c>
      <c r="C431" s="119" t="s">
        <v>288</v>
      </c>
      <c r="D431" s="215">
        <v>38595</v>
      </c>
      <c r="E431" s="216" t="s">
        <v>49</v>
      </c>
      <c r="F431" s="118" t="s">
        <v>60</v>
      </c>
      <c r="G431" s="211">
        <v>179.3</v>
      </c>
      <c r="H431" s="211">
        <v>75</v>
      </c>
      <c r="I431" s="118">
        <v>236</v>
      </c>
      <c r="J431" s="118">
        <v>291</v>
      </c>
      <c r="K431" s="210">
        <v>310</v>
      </c>
      <c r="L431" s="118">
        <v>290</v>
      </c>
      <c r="M431" s="118">
        <v>55</v>
      </c>
      <c r="N431" s="210">
        <v>74</v>
      </c>
      <c r="O431" s="210">
        <v>54</v>
      </c>
      <c r="P431" s="118">
        <f>tbl_data[[#This Row],[RunVJ_R]]+tbl_data[[#This Row],[RunVJ_L]]+tbl_data[[#This Row],[SVJ]]</f>
        <v>183</v>
      </c>
      <c r="Q431" s="335"/>
      <c r="R431" s="217">
        <v>1.181</v>
      </c>
      <c r="S431" s="217">
        <v>1.899</v>
      </c>
      <c r="T431" s="217">
        <v>3.13</v>
      </c>
      <c r="U431" s="217">
        <v>1.2370000000000001</v>
      </c>
      <c r="V431" s="217">
        <v>1.95</v>
      </c>
      <c r="W431" s="217">
        <v>3.1640000000000001</v>
      </c>
      <c r="X431" s="217"/>
      <c r="Y431" s="217"/>
      <c r="Z431" s="217"/>
      <c r="AA431" s="217">
        <v>1.181</v>
      </c>
      <c r="AB431" s="217">
        <v>1.899</v>
      </c>
      <c r="AC431" s="217">
        <v>3.13</v>
      </c>
      <c r="AD431" s="217">
        <v>8.8490000000000002</v>
      </c>
      <c r="AE431" s="217">
        <v>8.6319999999999997</v>
      </c>
      <c r="AF431" s="217"/>
      <c r="AG431" s="217">
        <v>8.6319999999999997</v>
      </c>
      <c r="AH431" s="220">
        <v>20.07</v>
      </c>
      <c r="AI431" s="213">
        <v>720</v>
      </c>
    </row>
    <row r="432" spans="1:35" ht="10" x14ac:dyDescent="0.35">
      <c r="A432" s="298">
        <v>503</v>
      </c>
      <c r="B432" s="298" t="s">
        <v>622</v>
      </c>
      <c r="C432" s="299" t="s">
        <v>623</v>
      </c>
      <c r="D432" s="322">
        <v>38773</v>
      </c>
      <c r="E432" s="298" t="s">
        <v>47</v>
      </c>
      <c r="F432" s="298" t="s">
        <v>67</v>
      </c>
      <c r="G432" s="297">
        <v>190.2</v>
      </c>
      <c r="H432" s="297">
        <v>70.599999999999994</v>
      </c>
      <c r="I432" s="298">
        <v>246</v>
      </c>
      <c r="J432" s="298">
        <v>300</v>
      </c>
      <c r="K432" s="298">
        <v>307</v>
      </c>
      <c r="L432" s="298">
        <v>313</v>
      </c>
      <c r="M432" s="298">
        <v>54</v>
      </c>
      <c r="N432" s="298">
        <v>61</v>
      </c>
      <c r="O432" s="298">
        <v>67</v>
      </c>
      <c r="P432" s="118">
        <f>tbl_data[[#This Row],[RunVJ_R]]+tbl_data[[#This Row],[RunVJ_L]]+tbl_data[[#This Row],[SVJ]]</f>
        <v>182</v>
      </c>
      <c r="Q432" s="335"/>
      <c r="R432" s="298">
        <v>1.226</v>
      </c>
      <c r="S432" s="298">
        <v>2.032</v>
      </c>
      <c r="T432" s="298">
        <v>3.4159999999999999</v>
      </c>
      <c r="U432" s="298">
        <v>1.2629999999999999</v>
      </c>
      <c r="V432" s="298">
        <v>2.0750000000000002</v>
      </c>
      <c r="W432" s="298">
        <v>3.4550000000000001</v>
      </c>
      <c r="X432" s="298">
        <v>1.2350000000000001</v>
      </c>
      <c r="Y432" s="298">
        <v>2.0430000000000001</v>
      </c>
      <c r="Z432" s="298">
        <v>3.3940000000000001</v>
      </c>
      <c r="AA432" s="298">
        <v>1.226</v>
      </c>
      <c r="AB432" s="298">
        <v>2.032</v>
      </c>
      <c r="AC432" s="298">
        <v>3.3940000000000001</v>
      </c>
      <c r="AD432" s="298">
        <v>8.8919999999999995</v>
      </c>
      <c r="AE432" s="298">
        <v>8.7520000000000007</v>
      </c>
      <c r="AF432" s="298"/>
      <c r="AG432" s="298">
        <v>8.7520000000000007</v>
      </c>
      <c r="AH432" s="297">
        <v>20.07</v>
      </c>
      <c r="AI432" s="296">
        <v>720</v>
      </c>
    </row>
    <row r="433" spans="1:35" ht="10" x14ac:dyDescent="0.35">
      <c r="A433" s="207">
        <v>20</v>
      </c>
      <c r="B433" s="207" t="s">
        <v>135</v>
      </c>
      <c r="C433" s="119" t="s">
        <v>156</v>
      </c>
      <c r="D433" s="218">
        <v>38761</v>
      </c>
      <c r="E433" s="218" t="s">
        <v>52</v>
      </c>
      <c r="F433" s="210" t="s">
        <v>29</v>
      </c>
      <c r="G433" s="211">
        <v>184.4</v>
      </c>
      <c r="H433" s="211">
        <v>81.8</v>
      </c>
      <c r="I433" s="210">
        <v>241</v>
      </c>
      <c r="J433" s="210">
        <v>292</v>
      </c>
      <c r="K433" s="210">
        <v>310</v>
      </c>
      <c r="L433" s="210">
        <v>303</v>
      </c>
      <c r="M433" s="210">
        <v>51</v>
      </c>
      <c r="N433" s="210">
        <v>69</v>
      </c>
      <c r="O433" s="210">
        <v>62</v>
      </c>
      <c r="P433" s="118">
        <f>tbl_data[[#This Row],[RunVJ_R]]+tbl_data[[#This Row],[RunVJ_L]]+tbl_data[[#This Row],[SVJ]]</f>
        <v>182</v>
      </c>
      <c r="Q433" s="335"/>
      <c r="R433" s="212">
        <v>1.107</v>
      </c>
      <c r="S433" s="212">
        <v>1.827</v>
      </c>
      <c r="T433" s="212">
        <v>3.1070000000000002</v>
      </c>
      <c r="U433" s="212">
        <v>1.1379999999999999</v>
      </c>
      <c r="V433" s="212">
        <v>1.859</v>
      </c>
      <c r="W433" s="212">
        <v>3.1019999999999999</v>
      </c>
      <c r="X433" s="212">
        <v>1.1299999999999999</v>
      </c>
      <c r="Y433" s="212">
        <v>1.843</v>
      </c>
      <c r="Z433" s="212">
        <v>3.11</v>
      </c>
      <c r="AA433" s="212">
        <v>1.107</v>
      </c>
      <c r="AB433" s="212">
        <v>1.827</v>
      </c>
      <c r="AC433" s="212">
        <v>3.1019999999999999</v>
      </c>
      <c r="AD433" s="212">
        <v>8.59</v>
      </c>
      <c r="AE433" s="212">
        <v>8.4920000000000009</v>
      </c>
      <c r="AF433" s="212">
        <v>8.5809999999999995</v>
      </c>
      <c r="AG433" s="212">
        <v>8.4920000000000009</v>
      </c>
      <c r="AH433" s="211">
        <v>20.010000000000002</v>
      </c>
      <c r="AI433" s="213">
        <v>480</v>
      </c>
    </row>
    <row r="434" spans="1:35" ht="10" x14ac:dyDescent="0.35">
      <c r="A434" s="207">
        <v>207</v>
      </c>
      <c r="B434" s="207" t="s">
        <v>360</v>
      </c>
      <c r="C434" s="119" t="s">
        <v>361</v>
      </c>
      <c r="D434" s="208">
        <v>39015</v>
      </c>
      <c r="E434" s="209" t="s">
        <v>36</v>
      </c>
      <c r="F434" s="210" t="s">
        <v>35</v>
      </c>
      <c r="G434" s="211">
        <v>180.7</v>
      </c>
      <c r="H434" s="211">
        <v>70.8</v>
      </c>
      <c r="I434" s="210">
        <v>236</v>
      </c>
      <c r="J434" s="210">
        <v>291</v>
      </c>
      <c r="K434" s="210">
        <v>302</v>
      </c>
      <c r="L434" s="210">
        <v>297</v>
      </c>
      <c r="M434" s="210">
        <v>55</v>
      </c>
      <c r="N434" s="210">
        <v>66</v>
      </c>
      <c r="O434" s="210">
        <v>61</v>
      </c>
      <c r="P434" s="118">
        <f>tbl_data[[#This Row],[RunVJ_R]]+tbl_data[[#This Row],[RunVJ_L]]+tbl_data[[#This Row],[SVJ]]</f>
        <v>182</v>
      </c>
      <c r="Q434" s="335"/>
      <c r="R434" s="212">
        <v>1.161</v>
      </c>
      <c r="S434" s="212">
        <v>1.8859999999999999</v>
      </c>
      <c r="T434" s="212">
        <v>3.1419999999999999</v>
      </c>
      <c r="U434" s="212">
        <v>1.157</v>
      </c>
      <c r="V434" s="212">
        <v>1.877</v>
      </c>
      <c r="W434" s="212">
        <v>3.1320000000000001</v>
      </c>
      <c r="X434" s="212">
        <v>1.1739999999999999</v>
      </c>
      <c r="Y434" s="212">
        <v>1.901</v>
      </c>
      <c r="Z434" s="212">
        <v>3.1579999999999999</v>
      </c>
      <c r="AA434" s="212">
        <v>1.157</v>
      </c>
      <c r="AB434" s="212">
        <v>1.877</v>
      </c>
      <c r="AC434" s="212">
        <v>3.1320000000000001</v>
      </c>
      <c r="AD434" s="212">
        <v>8.4930000000000003</v>
      </c>
      <c r="AE434" s="212">
        <v>8.3529999999999998</v>
      </c>
      <c r="AF434" s="212">
        <v>8.4540000000000006</v>
      </c>
      <c r="AG434" s="212">
        <v>8.3529999999999998</v>
      </c>
      <c r="AH434" s="211">
        <v>21.01</v>
      </c>
      <c r="AI434" s="213">
        <v>800</v>
      </c>
    </row>
    <row r="435" spans="1:35" ht="10" x14ac:dyDescent="0.35">
      <c r="A435" s="207">
        <v>279</v>
      </c>
      <c r="B435" s="207" t="s">
        <v>436</v>
      </c>
      <c r="C435" s="119" t="s">
        <v>437</v>
      </c>
      <c r="D435" s="208">
        <v>38742</v>
      </c>
      <c r="E435" s="209" t="s">
        <v>46</v>
      </c>
      <c r="F435" s="210" t="s">
        <v>40</v>
      </c>
      <c r="G435" s="211">
        <v>196.9</v>
      </c>
      <c r="H435" s="211">
        <v>76.3</v>
      </c>
      <c r="I435" s="210">
        <v>266</v>
      </c>
      <c r="J435" s="210">
        <v>323</v>
      </c>
      <c r="K435" s="210">
        <v>331</v>
      </c>
      <c r="L435" s="210">
        <v>326</v>
      </c>
      <c r="M435" s="210">
        <v>57</v>
      </c>
      <c r="N435" s="210">
        <v>65</v>
      </c>
      <c r="O435" s="210">
        <v>60</v>
      </c>
      <c r="P435" s="118">
        <f>tbl_data[[#This Row],[RunVJ_R]]+tbl_data[[#This Row],[RunVJ_L]]+tbl_data[[#This Row],[SVJ]]</f>
        <v>182</v>
      </c>
      <c r="Q435" s="335"/>
      <c r="R435" s="212">
        <v>1.155</v>
      </c>
      <c r="S435" s="212">
        <v>1.9350000000000001</v>
      </c>
      <c r="T435" s="212">
        <v>3.3039999999999998</v>
      </c>
      <c r="U435" s="212">
        <v>1.171</v>
      </c>
      <c r="V435" s="212">
        <v>1.9370000000000001</v>
      </c>
      <c r="W435" s="212">
        <v>3.2679999999999998</v>
      </c>
      <c r="X435" s="212">
        <v>1.212</v>
      </c>
      <c r="Y435" s="212">
        <v>1.966</v>
      </c>
      <c r="Z435" s="212">
        <v>3.3239999999999998</v>
      </c>
      <c r="AA435" s="212">
        <v>1.155</v>
      </c>
      <c r="AB435" s="212">
        <v>1.9350000000000001</v>
      </c>
      <c r="AC435" s="212">
        <v>3.2679999999999998</v>
      </c>
      <c r="AD435" s="212">
        <v>9.0329999999999995</v>
      </c>
      <c r="AE435" s="212">
        <v>8.7539999999999996</v>
      </c>
      <c r="AF435" s="212">
        <v>8.7149999999999999</v>
      </c>
      <c r="AG435" s="212">
        <v>8.7149999999999999</v>
      </c>
      <c r="AH435" s="211">
        <v>19.03</v>
      </c>
      <c r="AI435" s="213">
        <v>400</v>
      </c>
    </row>
    <row r="436" spans="1:35" ht="10" x14ac:dyDescent="0.35">
      <c r="A436" s="207">
        <v>313</v>
      </c>
      <c r="B436" s="207" t="s">
        <v>243</v>
      </c>
      <c r="C436" s="119" t="s">
        <v>38</v>
      </c>
      <c r="D436" s="208">
        <v>38497</v>
      </c>
      <c r="E436" s="209" t="s">
        <v>38</v>
      </c>
      <c r="F436" s="210" t="s">
        <v>33</v>
      </c>
      <c r="G436" s="211">
        <v>182.5</v>
      </c>
      <c r="H436" s="211">
        <v>79.599999999999994</v>
      </c>
      <c r="I436" s="210">
        <v>236</v>
      </c>
      <c r="J436" s="210">
        <v>294</v>
      </c>
      <c r="K436" s="210">
        <v>300</v>
      </c>
      <c r="L436" s="210">
        <v>296</v>
      </c>
      <c r="M436" s="210">
        <v>58</v>
      </c>
      <c r="N436" s="210">
        <v>64</v>
      </c>
      <c r="O436" s="210">
        <v>60</v>
      </c>
      <c r="P436" s="118">
        <f>tbl_data[[#This Row],[RunVJ_R]]+tbl_data[[#This Row],[RunVJ_L]]+tbl_data[[#This Row],[SVJ]]</f>
        <v>182</v>
      </c>
      <c r="Q436" s="335"/>
      <c r="R436" s="212">
        <v>1.1870000000000001</v>
      </c>
      <c r="S436" s="212">
        <v>1.913</v>
      </c>
      <c r="T436" s="212">
        <v>3.1890000000000001</v>
      </c>
      <c r="U436" s="212">
        <v>1.2010000000000001</v>
      </c>
      <c r="V436" s="212">
        <v>1.9319999999999999</v>
      </c>
      <c r="W436" s="212">
        <v>3.194</v>
      </c>
      <c r="X436" s="212">
        <v>1.1659999999999999</v>
      </c>
      <c r="Y436" s="212">
        <v>1.89</v>
      </c>
      <c r="Z436" s="212">
        <v>3.1520000000000001</v>
      </c>
      <c r="AA436" s="212">
        <v>1.1659999999999999</v>
      </c>
      <c r="AB436" s="212">
        <v>1.89</v>
      </c>
      <c r="AC436" s="212">
        <v>3.1520000000000001</v>
      </c>
      <c r="AD436" s="212">
        <v>8.3710000000000004</v>
      </c>
      <c r="AE436" s="212">
        <v>8.3439999999999994</v>
      </c>
      <c r="AF436" s="212">
        <v>8.3420000000000005</v>
      </c>
      <c r="AG436" s="212">
        <v>8.3420000000000005</v>
      </c>
      <c r="AH436" s="211">
        <v>20.07</v>
      </c>
      <c r="AI436" s="213">
        <v>720</v>
      </c>
    </row>
    <row r="437" spans="1:35" ht="10" x14ac:dyDescent="0.35">
      <c r="A437" s="207">
        <v>180</v>
      </c>
      <c r="B437" s="207" t="s">
        <v>148</v>
      </c>
      <c r="C437" s="119" t="s">
        <v>337</v>
      </c>
      <c r="D437" s="208">
        <v>39066</v>
      </c>
      <c r="E437" s="209" t="s">
        <v>59</v>
      </c>
      <c r="F437" s="210" t="s">
        <v>34</v>
      </c>
      <c r="G437" s="211">
        <v>191.2</v>
      </c>
      <c r="H437" s="211">
        <v>83</v>
      </c>
      <c r="I437" s="210">
        <v>248</v>
      </c>
      <c r="J437" s="210">
        <v>305</v>
      </c>
      <c r="K437" s="210">
        <v>314</v>
      </c>
      <c r="L437" s="210">
        <v>307</v>
      </c>
      <c r="M437" s="210">
        <v>57</v>
      </c>
      <c r="N437" s="210">
        <v>66</v>
      </c>
      <c r="O437" s="210">
        <v>59</v>
      </c>
      <c r="P437" s="118">
        <f>tbl_data[[#This Row],[RunVJ_R]]+tbl_data[[#This Row],[RunVJ_L]]+tbl_data[[#This Row],[SVJ]]</f>
        <v>182</v>
      </c>
      <c r="Q437" s="335"/>
      <c r="R437" s="212">
        <v>1.085</v>
      </c>
      <c r="S437" s="212">
        <v>1.8069999999999999</v>
      </c>
      <c r="T437" s="212">
        <v>3.093</v>
      </c>
      <c r="U437" s="212">
        <v>1.109</v>
      </c>
      <c r="V437" s="212">
        <v>1.823</v>
      </c>
      <c r="W437" s="212">
        <v>3.3809999999999998</v>
      </c>
      <c r="X437" s="212">
        <v>1.1120000000000001</v>
      </c>
      <c r="Y437" s="212">
        <v>1.825</v>
      </c>
      <c r="Z437" s="212">
        <v>3.3050000000000002</v>
      </c>
      <c r="AA437" s="212">
        <v>1.085</v>
      </c>
      <c r="AB437" s="212">
        <v>1.8069999999999999</v>
      </c>
      <c r="AC437" s="212">
        <v>3.093</v>
      </c>
      <c r="AD437" s="212">
        <v>8.4979999999999993</v>
      </c>
      <c r="AE437" s="212">
        <v>8.5449999999999999</v>
      </c>
      <c r="AF437" s="212">
        <v>8.3350000000000009</v>
      </c>
      <c r="AG437" s="212">
        <v>8.3350000000000009</v>
      </c>
      <c r="AH437" s="211">
        <v>20.02</v>
      </c>
      <c r="AI437" s="213">
        <v>520</v>
      </c>
    </row>
    <row r="438" spans="1:35" ht="10" x14ac:dyDescent="0.35">
      <c r="A438" s="225">
        <v>467</v>
      </c>
      <c r="B438" s="225" t="s">
        <v>604</v>
      </c>
      <c r="C438" s="226" t="s">
        <v>603</v>
      </c>
      <c r="D438" s="120">
        <v>38932</v>
      </c>
      <c r="E438" s="209" t="s">
        <v>51</v>
      </c>
      <c r="F438" s="227" t="s">
        <v>37</v>
      </c>
      <c r="G438" s="211">
        <v>191.3</v>
      </c>
      <c r="H438" s="228">
        <v>87.9</v>
      </c>
      <c r="I438" s="227">
        <v>249</v>
      </c>
      <c r="J438" s="227">
        <v>307</v>
      </c>
      <c r="K438" s="210">
        <v>317</v>
      </c>
      <c r="L438" s="227">
        <v>305</v>
      </c>
      <c r="M438" s="227">
        <v>58</v>
      </c>
      <c r="N438" s="210">
        <v>68</v>
      </c>
      <c r="O438" s="210">
        <v>56</v>
      </c>
      <c r="P438" s="118">
        <f>tbl_data[[#This Row],[RunVJ_R]]+tbl_data[[#This Row],[RunVJ_L]]+tbl_data[[#This Row],[SVJ]]</f>
        <v>182</v>
      </c>
      <c r="Q438" s="335"/>
      <c r="R438" s="229">
        <v>1.2070000000000001</v>
      </c>
      <c r="S438" s="229">
        <v>1.88</v>
      </c>
      <c r="T438" s="229">
        <v>3.105</v>
      </c>
      <c r="U438" s="229">
        <v>1.175</v>
      </c>
      <c r="V438" s="229">
        <v>1.89</v>
      </c>
      <c r="W438" s="229">
        <v>3.1219999999999999</v>
      </c>
      <c r="X438" s="229">
        <v>1.173</v>
      </c>
      <c r="Y438" s="229">
        <v>1.883</v>
      </c>
      <c r="Z438" s="229">
        <v>3.09</v>
      </c>
      <c r="AA438" s="229">
        <v>1.173</v>
      </c>
      <c r="AB438" s="229">
        <v>1.88</v>
      </c>
      <c r="AC438" s="229">
        <v>3.09</v>
      </c>
      <c r="AD438" s="229">
        <v>8.4469999999999992</v>
      </c>
      <c r="AE438" s="229">
        <v>8.4450000000000003</v>
      </c>
      <c r="AF438" s="229"/>
      <c r="AG438" s="229">
        <v>8.4450000000000003</v>
      </c>
      <c r="AH438" s="228">
        <v>20.07</v>
      </c>
      <c r="AI438" s="213">
        <v>720</v>
      </c>
    </row>
    <row r="439" spans="1:35" ht="10" x14ac:dyDescent="0.35">
      <c r="A439" s="207">
        <v>283</v>
      </c>
      <c r="B439" s="207" t="s">
        <v>443</v>
      </c>
      <c r="C439" s="119" t="s">
        <v>444</v>
      </c>
      <c r="D439" s="208">
        <v>38002</v>
      </c>
      <c r="E439" s="209" t="s">
        <v>46</v>
      </c>
      <c r="F439" s="210" t="s">
        <v>34</v>
      </c>
      <c r="G439" s="211">
        <v>191.4</v>
      </c>
      <c r="H439" s="211">
        <v>86.6</v>
      </c>
      <c r="I439" s="210">
        <v>254</v>
      </c>
      <c r="J439" s="210">
        <v>307</v>
      </c>
      <c r="K439" s="210">
        <v>314</v>
      </c>
      <c r="L439" s="210">
        <v>322</v>
      </c>
      <c r="M439" s="210">
        <v>53</v>
      </c>
      <c r="N439" s="210">
        <v>60</v>
      </c>
      <c r="O439" s="210">
        <v>68</v>
      </c>
      <c r="P439" s="118">
        <f>tbl_data[[#This Row],[RunVJ_R]]+tbl_data[[#This Row],[RunVJ_L]]+tbl_data[[#This Row],[SVJ]]</f>
        <v>181</v>
      </c>
      <c r="Q439" s="335"/>
      <c r="R439" s="212">
        <v>1.1879999999999999</v>
      </c>
      <c r="S439" s="212">
        <v>1.927</v>
      </c>
      <c r="T439" s="212">
        <v>3.282</v>
      </c>
      <c r="U439" s="212">
        <v>1.171</v>
      </c>
      <c r="V439" s="212">
        <v>1.9370000000000001</v>
      </c>
      <c r="W439" s="212">
        <v>3.2610000000000001</v>
      </c>
      <c r="X439" s="212">
        <v>1.123</v>
      </c>
      <c r="Y439" s="212">
        <v>1.8680000000000001</v>
      </c>
      <c r="Z439" s="212">
        <v>3.1960000000000002</v>
      </c>
      <c r="AA439" s="212">
        <v>1.123</v>
      </c>
      <c r="AB439" s="212">
        <v>1.8680000000000001</v>
      </c>
      <c r="AC439" s="212">
        <v>3.1960000000000002</v>
      </c>
      <c r="AD439" s="212">
        <v>8.8740000000000006</v>
      </c>
      <c r="AE439" s="212">
        <v>8.6359999999999992</v>
      </c>
      <c r="AF439" s="212"/>
      <c r="AG439" s="212">
        <v>8.6359999999999992</v>
      </c>
      <c r="AH439" s="211">
        <v>20.04</v>
      </c>
      <c r="AI439" s="213">
        <v>600</v>
      </c>
    </row>
    <row r="440" spans="1:35" ht="10" x14ac:dyDescent="0.35">
      <c r="A440" s="207">
        <v>281</v>
      </c>
      <c r="B440" s="207" t="s">
        <v>439</v>
      </c>
      <c r="C440" s="119" t="s">
        <v>440</v>
      </c>
      <c r="D440" s="208">
        <v>38518</v>
      </c>
      <c r="E440" s="209" t="s">
        <v>46</v>
      </c>
      <c r="F440" s="210" t="s">
        <v>33</v>
      </c>
      <c r="G440" s="211">
        <v>182.4</v>
      </c>
      <c r="H440" s="211">
        <v>78.099999999999994</v>
      </c>
      <c r="I440" s="210">
        <v>239</v>
      </c>
      <c r="J440" s="210">
        <v>292</v>
      </c>
      <c r="K440" s="210">
        <v>304</v>
      </c>
      <c r="L440" s="210">
        <v>302</v>
      </c>
      <c r="M440" s="210">
        <v>53</v>
      </c>
      <c r="N440" s="210">
        <v>65</v>
      </c>
      <c r="O440" s="210">
        <v>63</v>
      </c>
      <c r="P440" s="118">
        <f>tbl_data[[#This Row],[RunVJ_R]]+tbl_data[[#This Row],[RunVJ_L]]+tbl_data[[#This Row],[SVJ]]</f>
        <v>181</v>
      </c>
      <c r="Q440" s="335"/>
      <c r="R440" s="212">
        <v>1.1120000000000001</v>
      </c>
      <c r="S440" s="212">
        <v>1.87</v>
      </c>
      <c r="T440" s="212">
        <v>3.1640000000000001</v>
      </c>
      <c r="U440" s="212">
        <v>1.0589999999999999</v>
      </c>
      <c r="V440" s="212">
        <v>1.8759999999999999</v>
      </c>
      <c r="W440" s="212">
        <v>3.1669999999999998</v>
      </c>
      <c r="X440" s="212">
        <v>1.1200000000000001</v>
      </c>
      <c r="Y440" s="212">
        <v>1.8660000000000001</v>
      </c>
      <c r="Z440" s="212">
        <v>3.1579999999999999</v>
      </c>
      <c r="AA440" s="212">
        <v>1.0589999999999999</v>
      </c>
      <c r="AB440" s="212">
        <v>1.8660000000000001</v>
      </c>
      <c r="AC440" s="212">
        <v>3.1579999999999999</v>
      </c>
      <c r="AD440" s="212">
        <v>8.5129999999999999</v>
      </c>
      <c r="AE440" s="212">
        <v>8.4339999999999993</v>
      </c>
      <c r="AF440" s="212">
        <v>8.4760000000000009</v>
      </c>
      <c r="AG440" s="212">
        <v>8.4339999999999993</v>
      </c>
      <c r="AH440" s="211">
        <v>20.04</v>
      </c>
      <c r="AI440" s="213">
        <v>600</v>
      </c>
    </row>
    <row r="441" spans="1:35" ht="10" x14ac:dyDescent="0.35">
      <c r="A441" s="207">
        <v>22</v>
      </c>
      <c r="B441" s="207" t="s">
        <v>148</v>
      </c>
      <c r="C441" s="119" t="s">
        <v>159</v>
      </c>
      <c r="D441" s="208">
        <v>38161</v>
      </c>
      <c r="E441" s="209" t="s">
        <v>52</v>
      </c>
      <c r="F441" s="210" t="s">
        <v>37</v>
      </c>
      <c r="G441" s="211">
        <v>191.7</v>
      </c>
      <c r="H441" s="211">
        <v>88.6</v>
      </c>
      <c r="I441" s="210">
        <v>252</v>
      </c>
      <c r="J441" s="210">
        <v>306</v>
      </c>
      <c r="K441" s="210">
        <v>322</v>
      </c>
      <c r="L441" s="210">
        <v>309</v>
      </c>
      <c r="M441" s="210">
        <v>54</v>
      </c>
      <c r="N441" s="210">
        <v>70</v>
      </c>
      <c r="O441" s="210">
        <v>57</v>
      </c>
      <c r="P441" s="118">
        <f>tbl_data[[#This Row],[RunVJ_R]]+tbl_data[[#This Row],[RunVJ_L]]+tbl_data[[#This Row],[SVJ]]</f>
        <v>181</v>
      </c>
      <c r="Q441" s="335"/>
      <c r="R441" s="212">
        <v>1.109</v>
      </c>
      <c r="S441" s="212">
        <v>1.861</v>
      </c>
      <c r="T441" s="212">
        <v>3.169</v>
      </c>
      <c r="U441" s="212">
        <v>1.073</v>
      </c>
      <c r="V441" s="212">
        <v>1.875</v>
      </c>
      <c r="W441" s="212">
        <v>3.1840000000000002</v>
      </c>
      <c r="X441" s="212">
        <v>1.131</v>
      </c>
      <c r="Y441" s="212">
        <v>1.891</v>
      </c>
      <c r="Z441" s="212">
        <v>3.1949999999999998</v>
      </c>
      <c r="AA441" s="212">
        <v>1.073</v>
      </c>
      <c r="AB441" s="212">
        <v>1.861</v>
      </c>
      <c r="AC441" s="212">
        <v>3.169</v>
      </c>
      <c r="AD441" s="212">
        <v>8.8000000000000007</v>
      </c>
      <c r="AE441" s="212">
        <v>8.6340000000000003</v>
      </c>
      <c r="AF441" s="212">
        <v>8.5299999999999994</v>
      </c>
      <c r="AG441" s="212">
        <v>8.5299999999999994</v>
      </c>
      <c r="AH441" s="211">
        <v>20.05</v>
      </c>
      <c r="AI441" s="213">
        <v>640</v>
      </c>
    </row>
    <row r="442" spans="1:35" ht="10" x14ac:dyDescent="0.35">
      <c r="A442" s="207">
        <v>370</v>
      </c>
      <c r="B442" s="207" t="s">
        <v>528</v>
      </c>
      <c r="C442" s="119" t="s">
        <v>334</v>
      </c>
      <c r="D442" s="208">
        <v>38974</v>
      </c>
      <c r="E442" s="209" t="s">
        <v>48</v>
      </c>
      <c r="F442" s="210" t="s">
        <v>67</v>
      </c>
      <c r="G442" s="211">
        <v>197.2</v>
      </c>
      <c r="H442" s="211">
        <v>70.8</v>
      </c>
      <c r="I442" s="210">
        <v>251</v>
      </c>
      <c r="J442" s="210">
        <v>305</v>
      </c>
      <c r="K442" s="210">
        <v>322</v>
      </c>
      <c r="L442" s="210">
        <v>307</v>
      </c>
      <c r="M442" s="210">
        <v>54</v>
      </c>
      <c r="N442" s="210">
        <v>71</v>
      </c>
      <c r="O442" s="210">
        <v>56</v>
      </c>
      <c r="P442" s="118">
        <f>tbl_data[[#This Row],[RunVJ_R]]+tbl_data[[#This Row],[RunVJ_L]]+tbl_data[[#This Row],[SVJ]]</f>
        <v>181</v>
      </c>
      <c r="Q442" s="335"/>
      <c r="R442" s="212">
        <v>1.0109999999999999</v>
      </c>
      <c r="S442" s="212">
        <v>1.7529999999999999</v>
      </c>
      <c r="T442" s="212">
        <v>3.081</v>
      </c>
      <c r="U442" s="212">
        <v>1.0309999999999999</v>
      </c>
      <c r="V442" s="212">
        <v>1.782</v>
      </c>
      <c r="W442" s="212">
        <v>3.0880000000000001</v>
      </c>
      <c r="X442" s="212">
        <v>1.032</v>
      </c>
      <c r="Y442" s="212">
        <v>1.784</v>
      </c>
      <c r="Z442" s="212">
        <v>3.0950000000000002</v>
      </c>
      <c r="AA442" s="212">
        <v>1.0109999999999999</v>
      </c>
      <c r="AB442" s="212">
        <v>1.7529999999999999</v>
      </c>
      <c r="AC442" s="212">
        <v>3.081</v>
      </c>
      <c r="AD442" s="212">
        <v>8.5129999999999999</v>
      </c>
      <c r="AE442" s="212">
        <v>8.3629999999999995</v>
      </c>
      <c r="AF442" s="212">
        <v>8.5380000000000003</v>
      </c>
      <c r="AG442" s="212">
        <v>8.3629999999999995</v>
      </c>
      <c r="AH442" s="211">
        <v>20.02</v>
      </c>
      <c r="AI442" s="213">
        <v>520</v>
      </c>
    </row>
    <row r="443" spans="1:35" ht="10" x14ac:dyDescent="0.35">
      <c r="A443" s="316">
        <v>622</v>
      </c>
      <c r="B443" s="316" t="s">
        <v>716</v>
      </c>
      <c r="C443" s="317" t="s">
        <v>634</v>
      </c>
      <c r="D443" s="120">
        <v>38412</v>
      </c>
      <c r="E443" s="120" t="s">
        <v>76</v>
      </c>
      <c r="F443" s="316" t="s">
        <v>33</v>
      </c>
      <c r="G443" s="211">
        <v>183.4</v>
      </c>
      <c r="H443" s="318">
        <v>73.8</v>
      </c>
      <c r="I443" s="316">
        <v>238</v>
      </c>
      <c r="J443" s="316">
        <v>293</v>
      </c>
      <c r="K443" s="316">
        <v>302</v>
      </c>
      <c r="L443" s="321">
        <v>299</v>
      </c>
      <c r="M443" s="316">
        <v>55</v>
      </c>
      <c r="N443" s="210">
        <v>64</v>
      </c>
      <c r="O443" s="210">
        <v>61</v>
      </c>
      <c r="P443" s="118">
        <f>tbl_data[[#This Row],[RunVJ_R]]+tbl_data[[#This Row],[RunVJ_L]]+tbl_data[[#This Row],[SVJ]]</f>
        <v>180</v>
      </c>
      <c r="Q443" s="335"/>
      <c r="R443" s="319">
        <v>1.099</v>
      </c>
      <c r="S443" s="319">
        <v>1.798</v>
      </c>
      <c r="T443" s="319">
        <v>2.9980000000000002</v>
      </c>
      <c r="U443" s="319">
        <v>1.083</v>
      </c>
      <c r="V443" s="319">
        <v>1.8049999999999999</v>
      </c>
      <c r="W443" s="319">
        <v>3.0169999999999999</v>
      </c>
      <c r="X443" s="319">
        <v>1.0720000000000001</v>
      </c>
      <c r="Y443" s="319">
        <v>1.8</v>
      </c>
      <c r="Z443" s="319">
        <v>3.0089999999999999</v>
      </c>
      <c r="AA443" s="319">
        <v>1.0720000000000001</v>
      </c>
      <c r="AB443" s="319">
        <v>1.798</v>
      </c>
      <c r="AC443" s="319">
        <v>2.9980000000000002</v>
      </c>
      <c r="AD443" s="319">
        <v>8.5419999999999998</v>
      </c>
      <c r="AE443" s="319">
        <v>8.5920000000000005</v>
      </c>
      <c r="AF443" s="319">
        <v>8.5890000000000004</v>
      </c>
      <c r="AG443" s="319">
        <v>8.5419999999999998</v>
      </c>
      <c r="AH443" s="318">
        <v>20.07</v>
      </c>
      <c r="AI443" s="213">
        <v>720</v>
      </c>
    </row>
    <row r="444" spans="1:35" ht="10" x14ac:dyDescent="0.35">
      <c r="A444" s="207">
        <v>262</v>
      </c>
      <c r="B444" s="207" t="s">
        <v>278</v>
      </c>
      <c r="C444" s="119" t="s">
        <v>413</v>
      </c>
      <c r="D444" s="208">
        <v>38461</v>
      </c>
      <c r="E444" s="209" t="s">
        <v>46</v>
      </c>
      <c r="F444" s="210" t="s">
        <v>35</v>
      </c>
      <c r="G444" s="211">
        <v>178.3</v>
      </c>
      <c r="H444" s="211">
        <v>66.599999999999994</v>
      </c>
      <c r="I444" s="210">
        <v>232</v>
      </c>
      <c r="J444" s="210">
        <v>286</v>
      </c>
      <c r="K444" s="210">
        <v>300</v>
      </c>
      <c r="L444" s="210">
        <v>290</v>
      </c>
      <c r="M444" s="210">
        <v>54</v>
      </c>
      <c r="N444" s="210">
        <v>68</v>
      </c>
      <c r="O444" s="210">
        <v>58</v>
      </c>
      <c r="P444" s="118">
        <f>tbl_data[[#This Row],[RunVJ_R]]+tbl_data[[#This Row],[RunVJ_L]]+tbl_data[[#This Row],[SVJ]]</f>
        <v>180</v>
      </c>
      <c r="Q444" s="335"/>
      <c r="R444" s="212">
        <v>1.149</v>
      </c>
      <c r="S444" s="212">
        <v>1.919</v>
      </c>
      <c r="T444" s="212">
        <v>3.2450000000000001</v>
      </c>
      <c r="U444" s="212">
        <v>1.1220000000000001</v>
      </c>
      <c r="V444" s="212">
        <v>1.881</v>
      </c>
      <c r="W444" s="212">
        <v>3.2080000000000002</v>
      </c>
      <c r="X444" s="212">
        <v>1.109</v>
      </c>
      <c r="Y444" s="212">
        <v>1.8720000000000001</v>
      </c>
      <c r="Z444" s="212">
        <v>3.202</v>
      </c>
      <c r="AA444" s="212">
        <v>1.109</v>
      </c>
      <c r="AB444" s="212">
        <v>1.8720000000000001</v>
      </c>
      <c r="AC444" s="212">
        <v>3.202</v>
      </c>
      <c r="AD444" s="212">
        <v>8.5719999999999992</v>
      </c>
      <c r="AE444" s="212">
        <v>8.6370000000000005</v>
      </c>
      <c r="AF444" s="212"/>
      <c r="AG444" s="212">
        <v>8.5719999999999992</v>
      </c>
      <c r="AH444" s="211">
        <v>20.059999999999999</v>
      </c>
      <c r="AI444" s="213">
        <v>680</v>
      </c>
    </row>
    <row r="445" spans="1:35" ht="10" x14ac:dyDescent="0.35">
      <c r="A445" s="207">
        <v>163</v>
      </c>
      <c r="B445" s="207" t="s">
        <v>148</v>
      </c>
      <c r="C445" s="119" t="s">
        <v>313</v>
      </c>
      <c r="D445" s="208">
        <v>38728</v>
      </c>
      <c r="E445" s="209" t="s">
        <v>59</v>
      </c>
      <c r="F445" s="210" t="s">
        <v>60</v>
      </c>
      <c r="G445" s="211">
        <v>180.5</v>
      </c>
      <c r="H445" s="211">
        <v>80</v>
      </c>
      <c r="I445" s="210">
        <v>240</v>
      </c>
      <c r="J445" s="210">
        <v>292</v>
      </c>
      <c r="K445" s="210">
        <v>304</v>
      </c>
      <c r="L445" s="210">
        <v>303</v>
      </c>
      <c r="M445" s="210">
        <v>52</v>
      </c>
      <c r="N445" s="210">
        <v>64</v>
      </c>
      <c r="O445" s="210">
        <v>63</v>
      </c>
      <c r="P445" s="118">
        <f>tbl_data[[#This Row],[RunVJ_R]]+tbl_data[[#This Row],[RunVJ_L]]+tbl_data[[#This Row],[SVJ]]</f>
        <v>179</v>
      </c>
      <c r="Q445" s="335"/>
      <c r="R445" s="212">
        <v>1.179</v>
      </c>
      <c r="S445" s="212">
        <v>1.9670000000000001</v>
      </c>
      <c r="T445" s="212">
        <v>3.3239999999999998</v>
      </c>
      <c r="U445" s="212">
        <v>1.1870000000000001</v>
      </c>
      <c r="V445" s="212">
        <v>1.9690000000000001</v>
      </c>
      <c r="W445" s="212">
        <v>3.3380000000000001</v>
      </c>
      <c r="X445" s="212">
        <v>1.163</v>
      </c>
      <c r="Y445" s="212">
        <v>1.956</v>
      </c>
      <c r="Z445" s="212">
        <v>3.3260000000000001</v>
      </c>
      <c r="AA445" s="212">
        <v>1.163</v>
      </c>
      <c r="AB445" s="212">
        <v>1.956</v>
      </c>
      <c r="AC445" s="212">
        <v>3.3239999999999998</v>
      </c>
      <c r="AD445" s="212">
        <v>8.6530000000000005</v>
      </c>
      <c r="AE445" s="212">
        <v>8.4060000000000006</v>
      </c>
      <c r="AF445" s="212">
        <v>8.5079999999999991</v>
      </c>
      <c r="AG445" s="212">
        <v>8.4060000000000006</v>
      </c>
      <c r="AH445" s="211">
        <v>19.04</v>
      </c>
      <c r="AI445" s="213">
        <v>440</v>
      </c>
    </row>
    <row r="446" spans="1:35" ht="10" x14ac:dyDescent="0.35">
      <c r="A446" s="118">
        <v>565</v>
      </c>
      <c r="B446" s="118" t="s">
        <v>683</v>
      </c>
      <c r="C446" s="119" t="s">
        <v>615</v>
      </c>
      <c r="D446" s="120">
        <v>39075</v>
      </c>
      <c r="E446" s="120" t="s">
        <v>39</v>
      </c>
      <c r="F446" s="118" t="s">
        <v>33</v>
      </c>
      <c r="G446" s="211">
        <v>185.3</v>
      </c>
      <c r="H446" s="220">
        <v>76.099999999999994</v>
      </c>
      <c r="I446" s="118">
        <v>246</v>
      </c>
      <c r="J446" s="118">
        <v>300</v>
      </c>
      <c r="K446" s="210">
        <v>312</v>
      </c>
      <c r="L446" s="118">
        <v>305</v>
      </c>
      <c r="M446" s="118">
        <v>54</v>
      </c>
      <c r="N446" s="210">
        <v>66</v>
      </c>
      <c r="O446" s="210">
        <v>59</v>
      </c>
      <c r="P446" s="118">
        <f>tbl_data[[#This Row],[RunVJ_R]]+tbl_data[[#This Row],[RunVJ_L]]+tbl_data[[#This Row],[SVJ]]</f>
        <v>179</v>
      </c>
      <c r="Q446" s="335"/>
      <c r="R446" s="217">
        <v>1.0740000000000001</v>
      </c>
      <c r="S446" s="217">
        <v>1.802</v>
      </c>
      <c r="T446" s="217">
        <v>3.0449999999999999</v>
      </c>
      <c r="U446" s="217">
        <v>1.093</v>
      </c>
      <c r="V446" s="217">
        <v>1.798</v>
      </c>
      <c r="W446" s="217">
        <v>3.004</v>
      </c>
      <c r="X446" s="217">
        <v>1.079</v>
      </c>
      <c r="Y446" s="217">
        <v>1.7809999999999999</v>
      </c>
      <c r="Z446" s="217">
        <v>2.9820000000000002</v>
      </c>
      <c r="AA446" s="217">
        <v>1.0740000000000001</v>
      </c>
      <c r="AB446" s="217">
        <v>1.7809999999999999</v>
      </c>
      <c r="AC446" s="217">
        <v>2.9820000000000002</v>
      </c>
      <c r="AD446" s="217">
        <v>8.6809999999999992</v>
      </c>
      <c r="AE446" s="217">
        <v>8.8119999999999994</v>
      </c>
      <c r="AF446" s="217">
        <v>8.7219999999999995</v>
      </c>
      <c r="AG446" s="217">
        <v>8.6809999999999992</v>
      </c>
      <c r="AH446" s="220">
        <v>20.05</v>
      </c>
      <c r="AI446" s="213">
        <v>640</v>
      </c>
    </row>
    <row r="447" spans="1:35" ht="10" x14ac:dyDescent="0.35">
      <c r="A447" s="207">
        <v>376</v>
      </c>
      <c r="B447" s="207" t="s">
        <v>534</v>
      </c>
      <c r="C447" s="119" t="s">
        <v>535</v>
      </c>
      <c r="D447" s="208">
        <v>38588</v>
      </c>
      <c r="E447" s="209" t="s">
        <v>48</v>
      </c>
      <c r="F447" s="210" t="s">
        <v>61</v>
      </c>
      <c r="G447" s="211">
        <v>179.8</v>
      </c>
      <c r="H447" s="211">
        <v>82.4</v>
      </c>
      <c r="I447" s="210">
        <v>240</v>
      </c>
      <c r="J447" s="210">
        <v>290</v>
      </c>
      <c r="K447" s="210">
        <v>310</v>
      </c>
      <c r="L447" s="210">
        <v>299</v>
      </c>
      <c r="M447" s="210">
        <v>50</v>
      </c>
      <c r="N447" s="210">
        <v>70</v>
      </c>
      <c r="O447" s="210">
        <v>59</v>
      </c>
      <c r="P447" s="118">
        <f>tbl_data[[#This Row],[RunVJ_R]]+tbl_data[[#This Row],[RunVJ_L]]+tbl_data[[#This Row],[SVJ]]</f>
        <v>179</v>
      </c>
      <c r="Q447" s="335"/>
      <c r="R447" s="212">
        <v>1.196</v>
      </c>
      <c r="S447" s="212">
        <v>1.944</v>
      </c>
      <c r="T447" s="212">
        <v>3.2309999999999999</v>
      </c>
      <c r="U447" s="212">
        <v>1.1719999999999999</v>
      </c>
      <c r="V447" s="212">
        <v>1.9159999999999999</v>
      </c>
      <c r="W447" s="212">
        <v>3.194</v>
      </c>
      <c r="X447" s="212">
        <v>1.1850000000000001</v>
      </c>
      <c r="Y447" s="212">
        <v>1.919</v>
      </c>
      <c r="Z447" s="212">
        <v>3.1960000000000002</v>
      </c>
      <c r="AA447" s="212">
        <v>1.1719999999999999</v>
      </c>
      <c r="AB447" s="212">
        <v>1.9159999999999999</v>
      </c>
      <c r="AC447" s="212">
        <v>3.194</v>
      </c>
      <c r="AD447" s="212">
        <v>8.6210000000000004</v>
      </c>
      <c r="AE447" s="212">
        <v>8.5839999999999996</v>
      </c>
      <c r="AF447" s="212">
        <v>8.6259999999999994</v>
      </c>
      <c r="AG447" s="212">
        <v>8.5839999999999996</v>
      </c>
      <c r="AH447" s="211">
        <v>20.07</v>
      </c>
      <c r="AI447" s="213">
        <v>720</v>
      </c>
    </row>
    <row r="448" spans="1:35" ht="10" x14ac:dyDescent="0.35">
      <c r="A448" s="207">
        <v>252</v>
      </c>
      <c r="B448" s="207" t="s">
        <v>400</v>
      </c>
      <c r="C448" s="119" t="s">
        <v>401</v>
      </c>
      <c r="D448" s="208">
        <v>39014</v>
      </c>
      <c r="E448" s="209" t="s">
        <v>46</v>
      </c>
      <c r="F448" s="210" t="s">
        <v>33</v>
      </c>
      <c r="G448" s="211">
        <v>181.8</v>
      </c>
      <c r="H448" s="211">
        <v>64.8</v>
      </c>
      <c r="I448" s="210">
        <v>237</v>
      </c>
      <c r="J448" s="210">
        <v>293</v>
      </c>
      <c r="K448" s="210">
        <v>289</v>
      </c>
      <c r="L448" s="210">
        <v>307</v>
      </c>
      <c r="M448" s="210">
        <v>56</v>
      </c>
      <c r="N448" s="210">
        <v>52</v>
      </c>
      <c r="O448" s="210">
        <v>70</v>
      </c>
      <c r="P448" s="118">
        <f>tbl_data[[#This Row],[RunVJ_R]]+tbl_data[[#This Row],[RunVJ_L]]+tbl_data[[#This Row],[SVJ]]</f>
        <v>178</v>
      </c>
      <c r="Q448" s="335"/>
      <c r="R448" s="212">
        <v>1.171</v>
      </c>
      <c r="S448" s="212">
        <v>1.9390000000000001</v>
      </c>
      <c r="T448" s="212">
        <v>3.274</v>
      </c>
      <c r="U448" s="212">
        <v>1.153</v>
      </c>
      <c r="V448" s="212">
        <v>1.9179999999999999</v>
      </c>
      <c r="W448" s="212">
        <v>3.2789999999999999</v>
      </c>
      <c r="X448" s="212">
        <v>1.2250000000000001</v>
      </c>
      <c r="Y448" s="212">
        <v>1.9870000000000001</v>
      </c>
      <c r="Z448" s="212">
        <v>3.2919999999999998</v>
      </c>
      <c r="AA448" s="212">
        <v>1.153</v>
      </c>
      <c r="AB448" s="212">
        <v>1.9179999999999999</v>
      </c>
      <c r="AC448" s="212">
        <v>3.274</v>
      </c>
      <c r="AD448" s="212">
        <v>8.65</v>
      </c>
      <c r="AE448" s="212">
        <v>8.8160000000000007</v>
      </c>
      <c r="AF448" s="212"/>
      <c r="AG448" s="212">
        <v>8.65</v>
      </c>
      <c r="AH448" s="211">
        <v>20.07</v>
      </c>
      <c r="AI448" s="213">
        <v>720</v>
      </c>
    </row>
    <row r="449" spans="1:35" ht="10" x14ac:dyDescent="0.35">
      <c r="A449" s="118">
        <v>576</v>
      </c>
      <c r="B449" s="118" t="s">
        <v>98</v>
      </c>
      <c r="C449" s="119" t="s">
        <v>106</v>
      </c>
      <c r="D449" s="120">
        <v>38584</v>
      </c>
      <c r="E449" s="120" t="s">
        <v>39</v>
      </c>
      <c r="F449" s="118" t="s">
        <v>61</v>
      </c>
      <c r="G449" s="211">
        <v>176.2</v>
      </c>
      <c r="H449" s="220">
        <v>74.5</v>
      </c>
      <c r="I449" s="118">
        <v>229</v>
      </c>
      <c r="J449" s="118">
        <v>284</v>
      </c>
      <c r="K449" s="210">
        <v>284</v>
      </c>
      <c r="L449" s="118">
        <v>296</v>
      </c>
      <c r="M449" s="118">
        <v>55</v>
      </c>
      <c r="N449" s="210">
        <v>55</v>
      </c>
      <c r="O449" s="210">
        <v>67</v>
      </c>
      <c r="P449" s="118">
        <f>tbl_data[[#This Row],[RunVJ_R]]+tbl_data[[#This Row],[RunVJ_L]]+tbl_data[[#This Row],[SVJ]]</f>
        <v>177</v>
      </c>
      <c r="Q449" s="335"/>
      <c r="R449" s="217">
        <v>1.18</v>
      </c>
      <c r="S449" s="217">
        <v>1.8460000000000001</v>
      </c>
      <c r="T449" s="217">
        <v>3.032</v>
      </c>
      <c r="U449" s="217">
        <v>1.109</v>
      </c>
      <c r="V449" s="217">
        <v>1.774</v>
      </c>
      <c r="W449" s="217">
        <v>2.9420000000000002</v>
      </c>
      <c r="X449" s="217">
        <v>1.1459999999999999</v>
      </c>
      <c r="Y449" s="217">
        <v>1.8169999999999999</v>
      </c>
      <c r="Z449" s="217">
        <v>2.9769999999999999</v>
      </c>
      <c r="AA449" s="217">
        <v>1.109</v>
      </c>
      <c r="AB449" s="217">
        <v>1.774</v>
      </c>
      <c r="AC449" s="217">
        <v>2.9420000000000002</v>
      </c>
      <c r="AD449" s="217">
        <v>8.298</v>
      </c>
      <c r="AE449" s="217">
        <v>8.3469999999999995</v>
      </c>
      <c r="AF449" s="217"/>
      <c r="AG449" s="217">
        <v>8.298</v>
      </c>
      <c r="AH449" s="220">
        <v>20.04</v>
      </c>
      <c r="AI449" s="213">
        <v>600</v>
      </c>
    </row>
    <row r="450" spans="1:35" ht="10" x14ac:dyDescent="0.35">
      <c r="A450" s="207">
        <v>120</v>
      </c>
      <c r="B450" s="207" t="s">
        <v>224</v>
      </c>
      <c r="C450" s="119" t="s">
        <v>273</v>
      </c>
      <c r="D450" s="208">
        <v>38434</v>
      </c>
      <c r="E450" s="209" t="s">
        <v>49</v>
      </c>
      <c r="F450" s="210" t="s">
        <v>37</v>
      </c>
      <c r="G450" s="211">
        <v>192.1</v>
      </c>
      <c r="H450" s="211">
        <v>84.9</v>
      </c>
      <c r="I450" s="210">
        <v>254</v>
      </c>
      <c r="J450" s="210">
        <v>307</v>
      </c>
      <c r="K450" s="210">
        <v>318</v>
      </c>
      <c r="L450" s="210">
        <v>314</v>
      </c>
      <c r="M450" s="210">
        <v>53</v>
      </c>
      <c r="N450" s="210">
        <v>64</v>
      </c>
      <c r="O450" s="210">
        <v>60</v>
      </c>
      <c r="P450" s="118">
        <f>tbl_data[[#This Row],[RunVJ_R]]+tbl_data[[#This Row],[RunVJ_L]]+tbl_data[[#This Row],[SVJ]]</f>
        <v>177</v>
      </c>
      <c r="Q450" s="335"/>
      <c r="R450" s="212">
        <v>1.1830000000000001</v>
      </c>
      <c r="S450" s="212">
        <v>1.944</v>
      </c>
      <c r="T450" s="212">
        <v>3.2589999999999999</v>
      </c>
      <c r="U450" s="212">
        <v>1.2070000000000001</v>
      </c>
      <c r="V450" s="212">
        <v>1.96</v>
      </c>
      <c r="W450" s="212">
        <v>3.226</v>
      </c>
      <c r="X450" s="212">
        <v>1.214</v>
      </c>
      <c r="Y450" s="212">
        <v>1.9630000000000001</v>
      </c>
      <c r="Z450" s="212">
        <v>3.2269999999999999</v>
      </c>
      <c r="AA450" s="212">
        <v>1.1830000000000001</v>
      </c>
      <c r="AB450" s="212">
        <v>1.944</v>
      </c>
      <c r="AC450" s="212">
        <v>3.226</v>
      </c>
      <c r="AD450" s="212">
        <v>8.7420000000000009</v>
      </c>
      <c r="AE450" s="212">
        <v>9.0169999999999995</v>
      </c>
      <c r="AF450" s="212">
        <v>8.6189999999999998</v>
      </c>
      <c r="AG450" s="212">
        <v>8.6189999999999998</v>
      </c>
      <c r="AH450" s="211">
        <v>19.03</v>
      </c>
      <c r="AI450" s="213">
        <v>400</v>
      </c>
    </row>
    <row r="451" spans="1:35" ht="10" x14ac:dyDescent="0.35">
      <c r="A451" s="316">
        <v>633</v>
      </c>
      <c r="B451" s="316" t="s">
        <v>727</v>
      </c>
      <c r="C451" s="317" t="s">
        <v>728</v>
      </c>
      <c r="D451" s="120">
        <v>38970</v>
      </c>
      <c r="E451" s="120" t="s">
        <v>76</v>
      </c>
      <c r="F451" s="316" t="s">
        <v>35</v>
      </c>
      <c r="G451" s="211">
        <v>180.8</v>
      </c>
      <c r="H451" s="318">
        <v>71.599999999999994</v>
      </c>
      <c r="I451" s="316">
        <v>240</v>
      </c>
      <c r="J451" s="316">
        <v>293</v>
      </c>
      <c r="K451" s="316">
        <v>305</v>
      </c>
      <c r="L451" s="210">
        <v>299</v>
      </c>
      <c r="M451" s="316">
        <v>53</v>
      </c>
      <c r="N451" s="210">
        <v>65</v>
      </c>
      <c r="O451" s="210">
        <v>59</v>
      </c>
      <c r="P451" s="118">
        <f>tbl_data[[#This Row],[RunVJ_R]]+tbl_data[[#This Row],[RunVJ_L]]+tbl_data[[#This Row],[SVJ]]</f>
        <v>177</v>
      </c>
      <c r="Q451" s="335"/>
      <c r="R451" s="319">
        <v>1.2270000000000001</v>
      </c>
      <c r="S451" s="319">
        <v>1.99</v>
      </c>
      <c r="T451" s="319">
        <v>3.2930000000000001</v>
      </c>
      <c r="U451" s="319">
        <v>1.1739999999999999</v>
      </c>
      <c r="V451" s="319">
        <v>1.9339999999999999</v>
      </c>
      <c r="W451" s="319">
        <v>3.2389999999999999</v>
      </c>
      <c r="X451" s="319">
        <v>1.22</v>
      </c>
      <c r="Y451" s="319">
        <v>1.99</v>
      </c>
      <c r="Z451" s="319">
        <v>3.3029999999999999</v>
      </c>
      <c r="AA451" s="319">
        <v>1.1739999999999999</v>
      </c>
      <c r="AB451" s="319">
        <v>1.9339999999999999</v>
      </c>
      <c r="AC451" s="319">
        <v>3.2389999999999999</v>
      </c>
      <c r="AD451" s="319">
        <v>9.02</v>
      </c>
      <c r="AE451" s="319">
        <v>8.9309999999999992</v>
      </c>
      <c r="AF451" s="319">
        <v>9.2959999999999994</v>
      </c>
      <c r="AG451" s="319">
        <v>8.9309999999999992</v>
      </c>
      <c r="AH451" s="318">
        <v>20.03</v>
      </c>
      <c r="AI451" s="213">
        <v>560</v>
      </c>
    </row>
    <row r="452" spans="1:35" ht="10" x14ac:dyDescent="0.35">
      <c r="A452" s="207">
        <v>79</v>
      </c>
      <c r="B452" s="207" t="s">
        <v>198</v>
      </c>
      <c r="C452" s="119" t="s">
        <v>230</v>
      </c>
      <c r="D452" s="208">
        <v>38060</v>
      </c>
      <c r="E452" s="209" t="s">
        <v>41</v>
      </c>
      <c r="F452" s="210" t="s">
        <v>34</v>
      </c>
      <c r="G452" s="211">
        <v>194.8</v>
      </c>
      <c r="H452" s="211">
        <v>81.5</v>
      </c>
      <c r="I452" s="210">
        <v>253</v>
      </c>
      <c r="J452" s="210">
        <v>307</v>
      </c>
      <c r="K452" s="210">
        <v>318</v>
      </c>
      <c r="L452" s="210">
        <v>311</v>
      </c>
      <c r="M452" s="210">
        <v>54</v>
      </c>
      <c r="N452" s="210">
        <v>65</v>
      </c>
      <c r="O452" s="210">
        <v>58</v>
      </c>
      <c r="P452" s="118">
        <f>tbl_data[[#This Row],[RunVJ_R]]+tbl_data[[#This Row],[RunVJ_L]]+tbl_data[[#This Row],[SVJ]]</f>
        <v>177</v>
      </c>
      <c r="Q452" s="335"/>
      <c r="R452" s="212">
        <v>1.272</v>
      </c>
      <c r="S452" s="212">
        <v>2.0070000000000001</v>
      </c>
      <c r="T452" s="212">
        <v>3.3090000000000002</v>
      </c>
      <c r="U452" s="212">
        <v>1.2689999999999999</v>
      </c>
      <c r="V452" s="212">
        <v>2.0179999999999998</v>
      </c>
      <c r="W452" s="212">
        <v>3.3050000000000002</v>
      </c>
      <c r="X452" s="212">
        <v>1.2230000000000001</v>
      </c>
      <c r="Y452" s="212">
        <v>1.9630000000000001</v>
      </c>
      <c r="Z452" s="212">
        <v>3.2410000000000001</v>
      </c>
      <c r="AA452" s="212">
        <v>1.2230000000000001</v>
      </c>
      <c r="AB452" s="212">
        <v>1.9630000000000001</v>
      </c>
      <c r="AC452" s="212">
        <v>3.2410000000000001</v>
      </c>
      <c r="AD452" s="212">
        <v>8.9570000000000007</v>
      </c>
      <c r="AE452" s="212">
        <v>8.9450000000000003</v>
      </c>
      <c r="AF452" s="212">
        <v>8.7230000000000008</v>
      </c>
      <c r="AG452" s="212">
        <v>8.7230000000000008</v>
      </c>
      <c r="AH452" s="211">
        <v>20.03</v>
      </c>
      <c r="AI452" s="213">
        <v>560</v>
      </c>
    </row>
    <row r="453" spans="1:35" ht="10.5" x14ac:dyDescent="0.25">
      <c r="A453" s="118">
        <v>159</v>
      </c>
      <c r="B453" s="207" t="s">
        <v>148</v>
      </c>
      <c r="C453" s="119" t="s">
        <v>306</v>
      </c>
      <c r="D453" s="218">
        <v>38449</v>
      </c>
      <c r="E453" s="216" t="s">
        <v>59</v>
      </c>
      <c r="F453" s="210" t="s">
        <v>28</v>
      </c>
      <c r="G453" s="211">
        <v>187.8</v>
      </c>
      <c r="H453" s="211">
        <v>79.099999999999994</v>
      </c>
      <c r="I453" s="210">
        <v>248</v>
      </c>
      <c r="J453" s="210">
        <v>300</v>
      </c>
      <c r="K453" s="210">
        <v>314</v>
      </c>
      <c r="L453" s="210">
        <v>305</v>
      </c>
      <c r="M453" s="210">
        <v>52</v>
      </c>
      <c r="N453" s="210">
        <v>66</v>
      </c>
      <c r="O453" s="210">
        <v>57</v>
      </c>
      <c r="P453" s="118">
        <f>tbl_data[[#This Row],[RunVJ_R]]+tbl_data[[#This Row],[RunVJ_L]]+tbl_data[[#This Row],[SVJ]]</f>
        <v>175</v>
      </c>
      <c r="Q453" s="335"/>
      <c r="R453" s="212">
        <v>1.141</v>
      </c>
      <c r="S453" s="212">
        <v>1.879</v>
      </c>
      <c r="T453" s="212">
        <v>3.1070000000000002</v>
      </c>
      <c r="U453" s="212">
        <v>1.1220000000000001</v>
      </c>
      <c r="V453" s="212">
        <v>1.8520000000000001</v>
      </c>
      <c r="W453" s="212">
        <v>3.3370000000000002</v>
      </c>
      <c r="X453" s="212">
        <v>1.157</v>
      </c>
      <c r="Y453" s="212">
        <v>1.8919999999999999</v>
      </c>
      <c r="Z453" s="212">
        <v>3.294</v>
      </c>
      <c r="AA453" s="212">
        <v>1.1220000000000001</v>
      </c>
      <c r="AB453" s="212">
        <v>1.8520000000000001</v>
      </c>
      <c r="AC453" s="212">
        <v>3.1070000000000002</v>
      </c>
      <c r="AD453" s="212">
        <v>8.641</v>
      </c>
      <c r="AE453" s="212">
        <v>9.1950000000000003</v>
      </c>
      <c r="AF453" s="212"/>
      <c r="AG453" s="212">
        <v>8.641</v>
      </c>
      <c r="AH453" s="211">
        <v>20.079999999999998</v>
      </c>
      <c r="AI453" s="213">
        <v>760</v>
      </c>
    </row>
    <row r="454" spans="1:35" ht="10" x14ac:dyDescent="0.35">
      <c r="A454" s="316">
        <v>665</v>
      </c>
      <c r="B454" s="316" t="s">
        <v>246</v>
      </c>
      <c r="C454" s="317" t="s">
        <v>766</v>
      </c>
      <c r="D454" s="120">
        <v>39350</v>
      </c>
      <c r="E454" s="120" t="s">
        <v>76</v>
      </c>
      <c r="F454" s="316" t="s">
        <v>37</v>
      </c>
      <c r="G454" s="211">
        <v>192.9</v>
      </c>
      <c r="H454" s="318">
        <v>78.8</v>
      </c>
      <c r="I454" s="316">
        <v>252</v>
      </c>
      <c r="J454" s="316">
        <v>299</v>
      </c>
      <c r="K454" s="316">
        <v>315</v>
      </c>
      <c r="L454" s="210">
        <v>316</v>
      </c>
      <c r="M454" s="316">
        <v>47</v>
      </c>
      <c r="N454" s="210">
        <v>63</v>
      </c>
      <c r="O454" s="210">
        <v>64</v>
      </c>
      <c r="P454" s="118">
        <f>tbl_data[[#This Row],[RunVJ_R]]+tbl_data[[#This Row],[RunVJ_L]]+tbl_data[[#This Row],[SVJ]]</f>
        <v>174</v>
      </c>
      <c r="Q454" s="335"/>
      <c r="R454" s="319">
        <v>1.093</v>
      </c>
      <c r="S454" s="319">
        <v>1.8220000000000001</v>
      </c>
      <c r="T454" s="319">
        <v>3.097</v>
      </c>
      <c r="U454" s="319">
        <v>1.119</v>
      </c>
      <c r="V454" s="319">
        <v>1.843</v>
      </c>
      <c r="W454" s="319">
        <v>3.0840000000000001</v>
      </c>
      <c r="X454" s="319">
        <v>1.1200000000000001</v>
      </c>
      <c r="Y454" s="319">
        <v>1.859</v>
      </c>
      <c r="Z454" s="319">
        <v>3.153</v>
      </c>
      <c r="AA454" s="319">
        <v>1.093</v>
      </c>
      <c r="AB454" s="319">
        <v>1.8220000000000001</v>
      </c>
      <c r="AC454" s="319">
        <v>3.0840000000000001</v>
      </c>
      <c r="AD454" s="319">
        <v>9.4139999999999997</v>
      </c>
      <c r="AE454" s="319">
        <v>9.3049999999999997</v>
      </c>
      <c r="AF454" s="319">
        <v>9.4710000000000001</v>
      </c>
      <c r="AG454" s="319">
        <v>9.3049999999999997</v>
      </c>
      <c r="AH454" s="318">
        <v>19.010000000000002</v>
      </c>
      <c r="AI454" s="213">
        <v>320</v>
      </c>
    </row>
    <row r="455" spans="1:35" ht="10" x14ac:dyDescent="0.35">
      <c r="A455" s="207">
        <v>209</v>
      </c>
      <c r="B455" s="207" t="s">
        <v>363</v>
      </c>
      <c r="C455" s="119" t="s">
        <v>364</v>
      </c>
      <c r="D455" s="208">
        <v>38905</v>
      </c>
      <c r="E455" s="209" t="s">
        <v>36</v>
      </c>
      <c r="F455" s="210" t="s">
        <v>34</v>
      </c>
      <c r="G455" s="211">
        <v>199.2</v>
      </c>
      <c r="H455" s="211">
        <v>88.8</v>
      </c>
      <c r="I455" s="210">
        <v>263</v>
      </c>
      <c r="J455" s="210">
        <v>315</v>
      </c>
      <c r="K455" s="210">
        <v>326</v>
      </c>
      <c r="L455" s="210">
        <v>322</v>
      </c>
      <c r="M455" s="210">
        <v>52</v>
      </c>
      <c r="N455" s="210">
        <v>63</v>
      </c>
      <c r="O455" s="210">
        <v>59</v>
      </c>
      <c r="P455" s="118">
        <f>tbl_data[[#This Row],[RunVJ_R]]+tbl_data[[#This Row],[RunVJ_L]]+tbl_data[[#This Row],[SVJ]]</f>
        <v>174</v>
      </c>
      <c r="Q455" s="335"/>
      <c r="R455" s="212">
        <v>1.1459999999999999</v>
      </c>
      <c r="S455" s="212">
        <v>1.91</v>
      </c>
      <c r="T455" s="212">
        <v>3.262</v>
      </c>
      <c r="U455" s="212">
        <v>1.1519999999999999</v>
      </c>
      <c r="V455" s="212">
        <v>1.907</v>
      </c>
      <c r="W455" s="212">
        <v>3.254</v>
      </c>
      <c r="X455" s="212">
        <v>1.1399999999999999</v>
      </c>
      <c r="Y455" s="212">
        <v>1.8919999999999999</v>
      </c>
      <c r="Z455" s="212">
        <v>3.2</v>
      </c>
      <c r="AA455" s="212">
        <v>1.1399999999999999</v>
      </c>
      <c r="AB455" s="212">
        <v>1.8919999999999999</v>
      </c>
      <c r="AC455" s="212">
        <v>3.2</v>
      </c>
      <c r="AD455" s="212">
        <v>8.9209999999999994</v>
      </c>
      <c r="AE455" s="212">
        <v>9.0960000000000001</v>
      </c>
      <c r="AF455" s="212">
        <v>9.0039999999999996</v>
      </c>
      <c r="AG455" s="212">
        <v>8.9209999999999994</v>
      </c>
      <c r="AH455" s="211">
        <v>19.03</v>
      </c>
      <c r="AI455" s="213">
        <v>400</v>
      </c>
    </row>
    <row r="456" spans="1:35" ht="10" x14ac:dyDescent="0.35">
      <c r="A456" s="207">
        <v>213</v>
      </c>
      <c r="B456" s="207" t="s">
        <v>367</v>
      </c>
      <c r="C456" s="119" t="s">
        <v>368</v>
      </c>
      <c r="D456" s="208">
        <v>38599</v>
      </c>
      <c r="E456" s="209" t="s">
        <v>36</v>
      </c>
      <c r="F456" s="210" t="s">
        <v>60</v>
      </c>
      <c r="G456" s="211">
        <v>180.5</v>
      </c>
      <c r="H456" s="211">
        <v>72.099999999999994</v>
      </c>
      <c r="I456" s="210">
        <v>235</v>
      </c>
      <c r="J456" s="210">
        <v>285</v>
      </c>
      <c r="K456" s="210">
        <v>301</v>
      </c>
      <c r="L456" s="210">
        <v>293</v>
      </c>
      <c r="M456" s="210">
        <v>50</v>
      </c>
      <c r="N456" s="210">
        <v>66</v>
      </c>
      <c r="O456" s="210">
        <v>58</v>
      </c>
      <c r="P456" s="118">
        <f>tbl_data[[#This Row],[RunVJ_R]]+tbl_data[[#This Row],[RunVJ_L]]+tbl_data[[#This Row],[SVJ]]</f>
        <v>174</v>
      </c>
      <c r="Q456" s="335"/>
      <c r="R456" s="212">
        <v>1.1459999999999999</v>
      </c>
      <c r="S456" s="212">
        <v>1.887</v>
      </c>
      <c r="T456" s="212">
        <v>3.1829999999999998</v>
      </c>
      <c r="U456" s="212">
        <v>1.2210000000000001</v>
      </c>
      <c r="V456" s="212">
        <v>1.9570000000000001</v>
      </c>
      <c r="W456" s="212">
        <v>3.2</v>
      </c>
      <c r="X456" s="212">
        <v>1.246</v>
      </c>
      <c r="Y456" s="212">
        <v>1.9790000000000001</v>
      </c>
      <c r="Z456" s="212">
        <v>3.2719999999999998</v>
      </c>
      <c r="AA456" s="212">
        <v>1.1459999999999999</v>
      </c>
      <c r="AB456" s="212">
        <v>1.887</v>
      </c>
      <c r="AC456" s="212">
        <v>3.1829999999999998</v>
      </c>
      <c r="AD456" s="212">
        <v>8.9909999999999997</v>
      </c>
      <c r="AE456" s="212">
        <v>18.545000000000002</v>
      </c>
      <c r="AF456" s="212">
        <v>8.6389999999999993</v>
      </c>
      <c r="AG456" s="212">
        <v>8.6389999999999993</v>
      </c>
      <c r="AH456" s="211">
        <v>20.04</v>
      </c>
      <c r="AI456" s="213">
        <v>600</v>
      </c>
    </row>
    <row r="457" spans="1:35" ht="10" x14ac:dyDescent="0.35">
      <c r="A457" s="207">
        <v>183</v>
      </c>
      <c r="B457" s="207" t="s">
        <v>95</v>
      </c>
      <c r="C457" s="119" t="s">
        <v>340</v>
      </c>
      <c r="D457" s="208">
        <v>38405</v>
      </c>
      <c r="E457" s="209" t="s">
        <v>59</v>
      </c>
      <c r="F457" s="210" t="s">
        <v>28</v>
      </c>
      <c r="G457" s="211">
        <v>189.4</v>
      </c>
      <c r="H457" s="211">
        <v>78.400000000000006</v>
      </c>
      <c r="I457" s="210">
        <v>244</v>
      </c>
      <c r="J457" s="210">
        <v>294</v>
      </c>
      <c r="K457" s="210">
        <v>307</v>
      </c>
      <c r="L457" s="210">
        <v>303</v>
      </c>
      <c r="M457" s="210">
        <v>50</v>
      </c>
      <c r="N457" s="210">
        <v>63</v>
      </c>
      <c r="O457" s="210">
        <v>59</v>
      </c>
      <c r="P457" s="118">
        <f>tbl_data[[#This Row],[RunVJ_R]]+tbl_data[[#This Row],[RunVJ_L]]+tbl_data[[#This Row],[SVJ]]</f>
        <v>172</v>
      </c>
      <c r="Q457" s="335"/>
      <c r="R457" s="212">
        <v>1.133</v>
      </c>
      <c r="S457" s="212">
        <v>1.861</v>
      </c>
      <c r="T457" s="212">
        <v>3.1720000000000002</v>
      </c>
      <c r="U457" s="212">
        <v>1.129</v>
      </c>
      <c r="V457" s="212">
        <v>1.867</v>
      </c>
      <c r="W457" s="212">
        <v>3.2029999999999998</v>
      </c>
      <c r="X457" s="212"/>
      <c r="Y457" s="212"/>
      <c r="Z457" s="212"/>
      <c r="AA457" s="212">
        <v>1.129</v>
      </c>
      <c r="AB457" s="212">
        <v>1.861</v>
      </c>
      <c r="AC457" s="212">
        <v>3.1720000000000002</v>
      </c>
      <c r="AD457" s="212">
        <v>8.7509999999999994</v>
      </c>
      <c r="AE457" s="212">
        <v>8.5690000000000008</v>
      </c>
      <c r="AF457" s="212">
        <v>8.6769999999999996</v>
      </c>
      <c r="AG457" s="212">
        <v>8.5690000000000008</v>
      </c>
      <c r="AH457" s="211">
        <v>20.02</v>
      </c>
      <c r="AI457" s="213">
        <v>520</v>
      </c>
    </row>
    <row r="458" spans="1:35" ht="10.5" x14ac:dyDescent="0.25">
      <c r="A458" s="118">
        <v>371</v>
      </c>
      <c r="B458" s="214" t="s">
        <v>529</v>
      </c>
      <c r="C458" s="119" t="s">
        <v>530</v>
      </c>
      <c r="D458" s="215">
        <v>38545</v>
      </c>
      <c r="E458" s="216" t="s">
        <v>48</v>
      </c>
      <c r="F458" s="118" t="s">
        <v>29</v>
      </c>
      <c r="G458" s="211">
        <v>183.8</v>
      </c>
      <c r="H458" s="211">
        <v>83.6</v>
      </c>
      <c r="I458" s="118">
        <v>246</v>
      </c>
      <c r="J458" s="118">
        <v>295</v>
      </c>
      <c r="K458" s="210">
        <v>312</v>
      </c>
      <c r="L458" s="118">
        <v>303</v>
      </c>
      <c r="M458" s="118">
        <v>49</v>
      </c>
      <c r="N458" s="210">
        <v>66</v>
      </c>
      <c r="O458" s="210">
        <v>57</v>
      </c>
      <c r="P458" s="118">
        <f>tbl_data[[#This Row],[RunVJ_R]]+tbl_data[[#This Row],[RunVJ_L]]+tbl_data[[#This Row],[SVJ]]</f>
        <v>172</v>
      </c>
      <c r="Q458" s="335"/>
      <c r="R458" s="217">
        <v>1.0920000000000001</v>
      </c>
      <c r="S458" s="217">
        <v>1.823</v>
      </c>
      <c r="T458" s="217">
        <v>3.0640000000000001</v>
      </c>
      <c r="U458" s="217">
        <v>1.103</v>
      </c>
      <c r="V458" s="217">
        <v>1.8280000000000001</v>
      </c>
      <c r="W458" s="217">
        <v>3.0569999999999999</v>
      </c>
      <c r="X458" s="217"/>
      <c r="Y458" s="217"/>
      <c r="Z458" s="217"/>
      <c r="AA458" s="217">
        <v>1.0920000000000001</v>
      </c>
      <c r="AB458" s="217">
        <v>1.823</v>
      </c>
      <c r="AC458" s="217">
        <v>3.0569999999999999</v>
      </c>
      <c r="AD458" s="217">
        <v>8.9480000000000004</v>
      </c>
      <c r="AE458" s="217">
        <v>8.5890000000000004</v>
      </c>
      <c r="AF458" s="217">
        <v>8.8740000000000006</v>
      </c>
      <c r="AG458" s="217">
        <v>8.5890000000000004</v>
      </c>
      <c r="AH458" s="220">
        <v>19.04</v>
      </c>
      <c r="AI458" s="213">
        <v>440</v>
      </c>
    </row>
    <row r="459" spans="1:35" ht="10" x14ac:dyDescent="0.35">
      <c r="A459" s="207">
        <v>6</v>
      </c>
      <c r="B459" s="207" t="s">
        <v>133</v>
      </c>
      <c r="C459" s="119" t="s">
        <v>134</v>
      </c>
      <c r="D459" s="208">
        <v>38476</v>
      </c>
      <c r="E459" s="209" t="s">
        <v>52</v>
      </c>
      <c r="F459" s="210" t="s">
        <v>29</v>
      </c>
      <c r="G459" s="211">
        <v>188.9</v>
      </c>
      <c r="H459" s="211">
        <v>91.5</v>
      </c>
      <c r="I459" s="210">
        <v>251</v>
      </c>
      <c r="J459" s="210">
        <v>304</v>
      </c>
      <c r="K459" s="210">
        <v>323</v>
      </c>
      <c r="L459" s="210">
        <v>298</v>
      </c>
      <c r="M459" s="210">
        <v>53</v>
      </c>
      <c r="N459" s="210">
        <v>72</v>
      </c>
      <c r="O459" s="210">
        <v>47</v>
      </c>
      <c r="P459" s="118">
        <f>tbl_data[[#This Row],[RunVJ_R]]+tbl_data[[#This Row],[RunVJ_L]]+tbl_data[[#This Row],[SVJ]]</f>
        <v>172</v>
      </c>
      <c r="Q459" s="335"/>
      <c r="R459" s="212">
        <v>1.1279999999999999</v>
      </c>
      <c r="S459" s="212">
        <v>1.879</v>
      </c>
      <c r="T459" s="212">
        <v>3.1789999999999998</v>
      </c>
      <c r="U459" s="212">
        <v>1.147</v>
      </c>
      <c r="V459" s="212">
        <v>1.9059999999999999</v>
      </c>
      <c r="W459" s="212">
        <v>3.214</v>
      </c>
      <c r="X459" s="212">
        <v>1.2090000000000001</v>
      </c>
      <c r="Y459" s="212">
        <v>1.968</v>
      </c>
      <c r="Z459" s="212">
        <v>3.278</v>
      </c>
      <c r="AA459" s="212">
        <v>1.1279999999999999</v>
      </c>
      <c r="AB459" s="212">
        <v>1.879</v>
      </c>
      <c r="AC459" s="212">
        <v>3.1789999999999998</v>
      </c>
      <c r="AD459" s="212">
        <v>9.4659999999999993</v>
      </c>
      <c r="AE459" s="212">
        <v>8.98</v>
      </c>
      <c r="AF459" s="212">
        <v>9.0280000000000005</v>
      </c>
      <c r="AG459" s="212">
        <v>8.98</v>
      </c>
      <c r="AH459" s="211">
        <v>20.05</v>
      </c>
      <c r="AI459" s="213">
        <v>640</v>
      </c>
    </row>
    <row r="460" spans="1:35" ht="10" x14ac:dyDescent="0.35">
      <c r="A460" s="207">
        <v>33</v>
      </c>
      <c r="B460" s="207" t="s">
        <v>179</v>
      </c>
      <c r="C460" s="119" t="s">
        <v>180</v>
      </c>
      <c r="D460" s="208">
        <v>38693</v>
      </c>
      <c r="E460" s="209" t="s">
        <v>52</v>
      </c>
      <c r="F460" s="210" t="s">
        <v>28</v>
      </c>
      <c r="G460" s="211">
        <v>181</v>
      </c>
      <c r="H460" s="211">
        <v>73.3</v>
      </c>
      <c r="I460" s="210">
        <v>235</v>
      </c>
      <c r="J460" s="210">
        <v>292</v>
      </c>
      <c r="K460" s="210">
        <v>293</v>
      </c>
      <c r="L460" s="210">
        <v>291</v>
      </c>
      <c r="M460" s="210">
        <v>57</v>
      </c>
      <c r="N460" s="210">
        <v>58</v>
      </c>
      <c r="O460" s="210">
        <v>56</v>
      </c>
      <c r="P460" s="118">
        <f>tbl_data[[#This Row],[RunVJ_R]]+tbl_data[[#This Row],[RunVJ_L]]+tbl_data[[#This Row],[SVJ]]</f>
        <v>171</v>
      </c>
      <c r="Q460" s="335"/>
      <c r="R460" s="212">
        <v>1.0940000000000001</v>
      </c>
      <c r="S460" s="212">
        <v>1.871</v>
      </c>
      <c r="T460" s="212">
        <v>3.1349999999999998</v>
      </c>
      <c r="U460" s="212">
        <v>1.1000000000000001</v>
      </c>
      <c r="V460" s="212">
        <v>1.869</v>
      </c>
      <c r="W460" s="212">
        <v>3.1150000000000002</v>
      </c>
      <c r="X460" s="212">
        <v>1.0920000000000001</v>
      </c>
      <c r="Y460" s="212">
        <v>1.847</v>
      </c>
      <c r="Z460" s="212">
        <v>3.137</v>
      </c>
      <c r="AA460" s="212">
        <v>1.0920000000000001</v>
      </c>
      <c r="AB460" s="212">
        <v>1.847</v>
      </c>
      <c r="AC460" s="212">
        <v>3.1150000000000002</v>
      </c>
      <c r="AD460" s="212">
        <v>8.3719999999999999</v>
      </c>
      <c r="AE460" s="212">
        <v>8.49</v>
      </c>
      <c r="AF460" s="212"/>
      <c r="AG460" s="212">
        <v>8.3719999999999999</v>
      </c>
      <c r="AH460" s="211">
        <v>20.079999999999998</v>
      </c>
      <c r="AI460" s="213">
        <v>760</v>
      </c>
    </row>
    <row r="461" spans="1:35" ht="10" x14ac:dyDescent="0.35">
      <c r="A461" s="207">
        <v>56</v>
      </c>
      <c r="B461" s="207" t="s">
        <v>95</v>
      </c>
      <c r="C461" s="119" t="s">
        <v>195</v>
      </c>
      <c r="D461" s="208">
        <v>38490</v>
      </c>
      <c r="E461" s="209" t="s">
        <v>41</v>
      </c>
      <c r="F461" s="210" t="s">
        <v>28</v>
      </c>
      <c r="G461" s="211">
        <v>190</v>
      </c>
      <c r="H461" s="211">
        <v>81.8</v>
      </c>
      <c r="I461" s="210">
        <v>250</v>
      </c>
      <c r="J461" s="210">
        <v>307</v>
      </c>
      <c r="K461" s="210">
        <v>312</v>
      </c>
      <c r="L461" s="210">
        <v>302</v>
      </c>
      <c r="M461" s="210">
        <v>57</v>
      </c>
      <c r="N461" s="210">
        <v>62</v>
      </c>
      <c r="O461" s="210">
        <v>52</v>
      </c>
      <c r="P461" s="118">
        <f>tbl_data[[#This Row],[RunVJ_R]]+tbl_data[[#This Row],[RunVJ_L]]+tbl_data[[#This Row],[SVJ]]</f>
        <v>171</v>
      </c>
      <c r="Q461" s="335"/>
      <c r="R461" s="212">
        <v>1.51</v>
      </c>
      <c r="S461" s="212">
        <v>2.2480000000000002</v>
      </c>
      <c r="T461" s="212">
        <v>3.5049999999999999</v>
      </c>
      <c r="U461" s="212">
        <v>1.119</v>
      </c>
      <c r="V461" s="212">
        <v>1.8560000000000001</v>
      </c>
      <c r="W461" s="212">
        <v>3.1360000000000001</v>
      </c>
      <c r="X461" s="212"/>
      <c r="Y461" s="212"/>
      <c r="Z461" s="212"/>
      <c r="AA461" s="212">
        <v>1.119</v>
      </c>
      <c r="AB461" s="212">
        <v>1.8560000000000001</v>
      </c>
      <c r="AC461" s="212">
        <v>3.1360000000000001</v>
      </c>
      <c r="AD461" s="212">
        <v>8.9269999999999996</v>
      </c>
      <c r="AE461" s="212">
        <v>8.782</v>
      </c>
      <c r="AF461" s="212">
        <v>8.8650000000000002</v>
      </c>
      <c r="AG461" s="212">
        <v>8.782</v>
      </c>
      <c r="AH461" s="211">
        <v>20.04</v>
      </c>
      <c r="AI461" s="213">
        <v>600</v>
      </c>
    </row>
    <row r="462" spans="1:35" ht="10" x14ac:dyDescent="0.35">
      <c r="A462" s="316">
        <v>660</v>
      </c>
      <c r="B462" s="316" t="s">
        <v>760</v>
      </c>
      <c r="C462" s="317" t="s">
        <v>761</v>
      </c>
      <c r="D462" s="120">
        <v>39422</v>
      </c>
      <c r="E462" s="120" t="s">
        <v>76</v>
      </c>
      <c r="F462" s="316" t="s">
        <v>33</v>
      </c>
      <c r="G462" s="211">
        <v>177.3</v>
      </c>
      <c r="H462" s="318">
        <v>74.599999999999994</v>
      </c>
      <c r="I462" s="316">
        <v>234</v>
      </c>
      <c r="J462" s="316">
        <v>288</v>
      </c>
      <c r="K462" s="316">
        <v>304</v>
      </c>
      <c r="L462" s="321">
        <v>281</v>
      </c>
      <c r="M462" s="316">
        <v>54</v>
      </c>
      <c r="N462" s="210">
        <v>70</v>
      </c>
      <c r="O462" s="210">
        <v>47</v>
      </c>
      <c r="P462" s="118">
        <f>tbl_data[[#This Row],[RunVJ_R]]+tbl_data[[#This Row],[RunVJ_L]]+tbl_data[[#This Row],[SVJ]]</f>
        <v>171</v>
      </c>
      <c r="Q462" s="335"/>
      <c r="R462" s="319">
        <v>2.0169999999999999</v>
      </c>
      <c r="S462" s="319">
        <v>2.7549999999999999</v>
      </c>
      <c r="T462" s="319">
        <v>4.0119999999999996</v>
      </c>
      <c r="U462" s="319">
        <v>1.837</v>
      </c>
      <c r="V462" s="319">
        <v>2.5640000000000001</v>
      </c>
      <c r="W462" s="319">
        <v>3.8109999999999999</v>
      </c>
      <c r="X462" s="319">
        <v>1.22</v>
      </c>
      <c r="Y462" s="319">
        <v>1.9470000000000001</v>
      </c>
      <c r="Z462" s="319">
        <v>3.19</v>
      </c>
      <c r="AA462" s="319">
        <v>1.22</v>
      </c>
      <c r="AB462" s="319">
        <v>1.9470000000000001</v>
      </c>
      <c r="AC462" s="319">
        <v>3.19</v>
      </c>
      <c r="AD462" s="319">
        <v>8.89</v>
      </c>
      <c r="AE462" s="319">
        <v>8.8620000000000001</v>
      </c>
      <c r="AF462" s="319"/>
      <c r="AG462" s="319">
        <v>8.8620000000000001</v>
      </c>
      <c r="AH462" s="318">
        <v>20.010000000000002</v>
      </c>
      <c r="AI462" s="213">
        <v>480</v>
      </c>
    </row>
    <row r="463" spans="1:35" ht="10" x14ac:dyDescent="0.35">
      <c r="A463" s="207">
        <v>72</v>
      </c>
      <c r="B463" s="207" t="s">
        <v>96</v>
      </c>
      <c r="C463" s="119" t="s">
        <v>219</v>
      </c>
      <c r="D463" s="208">
        <v>38001</v>
      </c>
      <c r="E463" s="209" t="s">
        <v>41</v>
      </c>
      <c r="F463" s="210" t="s">
        <v>40</v>
      </c>
      <c r="G463" s="211">
        <v>199.4</v>
      </c>
      <c r="H463" s="211">
        <v>92.7</v>
      </c>
      <c r="I463" s="210">
        <v>263</v>
      </c>
      <c r="J463" s="210">
        <v>314</v>
      </c>
      <c r="K463" s="210">
        <v>326</v>
      </c>
      <c r="L463" s="210">
        <v>318</v>
      </c>
      <c r="M463" s="210">
        <v>51</v>
      </c>
      <c r="N463" s="210">
        <v>63</v>
      </c>
      <c r="O463" s="210">
        <v>55</v>
      </c>
      <c r="P463" s="118">
        <f>tbl_data[[#This Row],[RunVJ_R]]+tbl_data[[#This Row],[RunVJ_L]]+tbl_data[[#This Row],[SVJ]]</f>
        <v>169</v>
      </c>
      <c r="Q463" s="335"/>
      <c r="R463" s="212">
        <v>1.1659999999999999</v>
      </c>
      <c r="S463" s="212">
        <v>1.9430000000000001</v>
      </c>
      <c r="T463" s="212">
        <v>3.26</v>
      </c>
      <c r="U463" s="212">
        <v>1.214</v>
      </c>
      <c r="V463" s="212">
        <v>2.04</v>
      </c>
      <c r="W463" s="212">
        <v>3.339</v>
      </c>
      <c r="X463" s="212">
        <v>1.153</v>
      </c>
      <c r="Y463" s="212">
        <v>1.966</v>
      </c>
      <c r="Z463" s="212">
        <v>3.222</v>
      </c>
      <c r="AA463" s="212">
        <v>1.153</v>
      </c>
      <c r="AB463" s="212">
        <v>1.9430000000000001</v>
      </c>
      <c r="AC463" s="212">
        <v>3.222</v>
      </c>
      <c r="AD463" s="212">
        <v>8.69</v>
      </c>
      <c r="AE463" s="212"/>
      <c r="AF463" s="212"/>
      <c r="AG463" s="212">
        <v>8.69</v>
      </c>
      <c r="AH463" s="211">
        <v>19.03</v>
      </c>
      <c r="AI463" s="213">
        <v>400</v>
      </c>
    </row>
    <row r="464" spans="1:35" ht="10" x14ac:dyDescent="0.35">
      <c r="A464" s="316">
        <v>625</v>
      </c>
      <c r="B464" s="316" t="s">
        <v>311</v>
      </c>
      <c r="C464" s="317" t="s">
        <v>719</v>
      </c>
      <c r="D464" s="120">
        <v>38700</v>
      </c>
      <c r="E464" s="120" t="s">
        <v>76</v>
      </c>
      <c r="F464" s="316" t="s">
        <v>60</v>
      </c>
      <c r="G464" s="211">
        <v>187.7</v>
      </c>
      <c r="H464" s="318">
        <v>76.8</v>
      </c>
      <c r="I464" s="316">
        <v>231</v>
      </c>
      <c r="J464" s="316">
        <v>280</v>
      </c>
      <c r="K464" s="316">
        <v>293</v>
      </c>
      <c r="L464" s="210">
        <v>287</v>
      </c>
      <c r="M464" s="316">
        <v>49</v>
      </c>
      <c r="N464" s="210">
        <v>62</v>
      </c>
      <c r="O464" s="210">
        <v>56</v>
      </c>
      <c r="P464" s="118">
        <f>tbl_data[[#This Row],[RunVJ_R]]+tbl_data[[#This Row],[RunVJ_L]]+tbl_data[[#This Row],[SVJ]]</f>
        <v>167</v>
      </c>
      <c r="Q464" s="335"/>
      <c r="R464" s="319">
        <v>1.1719999999999999</v>
      </c>
      <c r="S464" s="319">
        <v>1.9139999999999999</v>
      </c>
      <c r="T464" s="319">
        <v>3.2829999999999999</v>
      </c>
      <c r="U464" s="319">
        <v>1.1819999999999999</v>
      </c>
      <c r="V464" s="319">
        <v>1.946</v>
      </c>
      <c r="W464" s="319">
        <v>3.2480000000000002</v>
      </c>
      <c r="X464" s="319">
        <v>1.6930000000000001</v>
      </c>
      <c r="Y464" s="319">
        <v>2.4670000000000001</v>
      </c>
      <c r="Z464" s="319">
        <v>3.7829999999999999</v>
      </c>
      <c r="AA464" s="319">
        <v>1.1719999999999999</v>
      </c>
      <c r="AB464" s="319">
        <v>1.9139999999999999</v>
      </c>
      <c r="AC464" s="319">
        <v>3.2480000000000002</v>
      </c>
      <c r="AD464" s="319">
        <v>9.2799999999999994</v>
      </c>
      <c r="AE464" s="319">
        <v>9.1980000000000004</v>
      </c>
      <c r="AF464" s="319">
        <v>9.1760000000000002</v>
      </c>
      <c r="AG464" s="319">
        <v>9.1760000000000002</v>
      </c>
      <c r="AH464" s="318">
        <v>20.010000000000002</v>
      </c>
      <c r="AI464" s="213">
        <v>480</v>
      </c>
    </row>
    <row r="465" spans="1:35" ht="10" x14ac:dyDescent="0.35">
      <c r="A465" s="207">
        <v>256</v>
      </c>
      <c r="B465" s="207" t="s">
        <v>237</v>
      </c>
      <c r="C465" s="119" t="s">
        <v>406</v>
      </c>
      <c r="D465" s="208">
        <v>38406</v>
      </c>
      <c r="E465" s="209" t="s">
        <v>46</v>
      </c>
      <c r="F465" s="210" t="s">
        <v>35</v>
      </c>
      <c r="G465" s="211">
        <v>176.7</v>
      </c>
      <c r="H465" s="211">
        <v>67.5</v>
      </c>
      <c r="I465" s="210">
        <v>228</v>
      </c>
      <c r="J465" s="210">
        <v>276</v>
      </c>
      <c r="K465" s="210">
        <v>278</v>
      </c>
      <c r="L465" s="210">
        <v>293</v>
      </c>
      <c r="M465" s="210">
        <v>48</v>
      </c>
      <c r="N465" s="210">
        <v>50</v>
      </c>
      <c r="O465" s="210">
        <v>65</v>
      </c>
      <c r="P465" s="118">
        <f>tbl_data[[#This Row],[RunVJ_R]]+tbl_data[[#This Row],[RunVJ_L]]+tbl_data[[#This Row],[SVJ]]</f>
        <v>163</v>
      </c>
      <c r="Q465" s="335"/>
      <c r="R465" s="212">
        <v>1.258</v>
      </c>
      <c r="S465" s="212">
        <v>2.0019999999999998</v>
      </c>
      <c r="T465" s="212">
        <v>3.2959999999999998</v>
      </c>
      <c r="U465" s="212">
        <v>1.2010000000000001</v>
      </c>
      <c r="V465" s="212">
        <v>1.9339999999999999</v>
      </c>
      <c r="W465" s="212">
        <v>3.24</v>
      </c>
      <c r="X465" s="212">
        <v>1.236</v>
      </c>
      <c r="Y465" s="212">
        <v>1.974</v>
      </c>
      <c r="Z465" s="212">
        <v>3.2850000000000001</v>
      </c>
      <c r="AA465" s="212">
        <v>1.2010000000000001</v>
      </c>
      <c r="AB465" s="212">
        <v>1.9339999999999999</v>
      </c>
      <c r="AC465" s="212">
        <v>3.24</v>
      </c>
      <c r="AD465" s="212">
        <v>8.8490000000000002</v>
      </c>
      <c r="AE465" s="212">
        <v>8.7509999999999994</v>
      </c>
      <c r="AF465" s="212">
        <v>8.8759999999999994</v>
      </c>
      <c r="AG465" s="212">
        <v>8.7509999999999994</v>
      </c>
      <c r="AH465" s="211">
        <v>21.05</v>
      </c>
      <c r="AI465" s="213">
        <v>960</v>
      </c>
    </row>
    <row r="466" spans="1:35" ht="10" x14ac:dyDescent="0.35">
      <c r="A466" s="207">
        <v>272</v>
      </c>
      <c r="B466" s="207" t="s">
        <v>427</v>
      </c>
      <c r="C466" s="119" t="s">
        <v>428</v>
      </c>
      <c r="D466" s="208">
        <v>38857</v>
      </c>
      <c r="E466" s="209" t="s">
        <v>46</v>
      </c>
      <c r="F466" s="210" t="s">
        <v>34</v>
      </c>
      <c r="G466" s="211">
        <v>191.2</v>
      </c>
      <c r="H466" s="211">
        <v>81.2</v>
      </c>
      <c r="I466" s="210">
        <v>252</v>
      </c>
      <c r="J466" s="210">
        <v>301</v>
      </c>
      <c r="K466" s="210">
        <v>311</v>
      </c>
      <c r="L466" s="210">
        <v>305</v>
      </c>
      <c r="M466" s="210">
        <v>49</v>
      </c>
      <c r="N466" s="210">
        <v>59</v>
      </c>
      <c r="O466" s="210">
        <v>53</v>
      </c>
      <c r="P466" s="118">
        <f>tbl_data[[#This Row],[RunVJ_R]]+tbl_data[[#This Row],[RunVJ_L]]+tbl_data[[#This Row],[SVJ]]</f>
        <v>161</v>
      </c>
      <c r="Q466" s="335"/>
      <c r="R466" s="212">
        <v>1.2290000000000001</v>
      </c>
      <c r="S466" s="212">
        <v>2.0179999999999998</v>
      </c>
      <c r="T466" s="212">
        <v>3.371</v>
      </c>
      <c r="U466" s="212">
        <v>1.1739999999999999</v>
      </c>
      <c r="V466" s="212">
        <v>1.952</v>
      </c>
      <c r="W466" s="212">
        <v>3.3159999999999998</v>
      </c>
      <c r="X466" s="212">
        <v>1.2070000000000001</v>
      </c>
      <c r="Y466" s="212">
        <v>1.986</v>
      </c>
      <c r="Z466" s="212">
        <v>3.3220000000000001</v>
      </c>
      <c r="AA466" s="212">
        <v>1.1739999999999999</v>
      </c>
      <c r="AB466" s="212">
        <v>1.952</v>
      </c>
      <c r="AC466" s="212">
        <v>3.3159999999999998</v>
      </c>
      <c r="AD466" s="212">
        <v>9.2479999999999993</v>
      </c>
      <c r="AE466" s="212">
        <v>9.1020000000000003</v>
      </c>
      <c r="AF466" s="212">
        <v>9.2739999999999991</v>
      </c>
      <c r="AG466" s="212">
        <v>9.1020000000000003</v>
      </c>
      <c r="AH466" s="211">
        <v>19.010000000000002</v>
      </c>
      <c r="AI466" s="213">
        <v>320</v>
      </c>
    </row>
    <row r="467" spans="1:35" ht="10" x14ac:dyDescent="0.35">
      <c r="A467" s="316">
        <v>624</v>
      </c>
      <c r="B467" s="316" t="s">
        <v>125</v>
      </c>
      <c r="C467" s="317" t="s">
        <v>634</v>
      </c>
      <c r="D467" s="120">
        <v>39049</v>
      </c>
      <c r="E467" s="120" t="s">
        <v>76</v>
      </c>
      <c r="F467" s="316" t="s">
        <v>33</v>
      </c>
      <c r="G467" s="211">
        <v>186</v>
      </c>
      <c r="H467" s="318">
        <v>65.3</v>
      </c>
      <c r="I467" s="316">
        <v>238</v>
      </c>
      <c r="J467" s="316">
        <v>290</v>
      </c>
      <c r="K467" s="316">
        <v>299</v>
      </c>
      <c r="L467" s="321">
        <v>286</v>
      </c>
      <c r="M467" s="316">
        <v>52</v>
      </c>
      <c r="N467" s="210">
        <v>61</v>
      </c>
      <c r="O467" s="210">
        <v>48</v>
      </c>
      <c r="P467" s="118">
        <f>tbl_data[[#This Row],[RunVJ_R]]+tbl_data[[#This Row],[RunVJ_L]]+tbl_data[[#This Row],[SVJ]]</f>
        <v>161</v>
      </c>
      <c r="Q467" s="335"/>
      <c r="R467" s="319">
        <v>1.1659999999999999</v>
      </c>
      <c r="S467" s="319">
        <v>1.9379999999999999</v>
      </c>
      <c r="T467" s="319">
        <v>3.2320000000000002</v>
      </c>
      <c r="U467" s="319">
        <v>1.2589999999999999</v>
      </c>
      <c r="V467" s="319">
        <v>2.0179999999999998</v>
      </c>
      <c r="W467" s="319">
        <v>3.3069999999999999</v>
      </c>
      <c r="X467" s="319">
        <v>1.2110000000000001</v>
      </c>
      <c r="Y467" s="319">
        <v>1.9930000000000001</v>
      </c>
      <c r="Z467" s="319">
        <v>3.27</v>
      </c>
      <c r="AA467" s="319">
        <v>1.1659999999999999</v>
      </c>
      <c r="AB467" s="319">
        <v>1.9379999999999999</v>
      </c>
      <c r="AC467" s="319">
        <v>3.2320000000000002</v>
      </c>
      <c r="AD467" s="319">
        <v>9.0289999999999999</v>
      </c>
      <c r="AE467" s="319"/>
      <c r="AF467" s="319"/>
      <c r="AG467" s="319">
        <v>9.0289999999999999</v>
      </c>
      <c r="AH467" s="318">
        <v>19.04</v>
      </c>
      <c r="AI467" s="213">
        <v>440</v>
      </c>
    </row>
    <row r="468" spans="1:35" ht="10" x14ac:dyDescent="0.35">
      <c r="A468" s="316">
        <v>629</v>
      </c>
      <c r="B468" s="316" t="s">
        <v>724</v>
      </c>
      <c r="C468" s="317" t="s">
        <v>725</v>
      </c>
      <c r="D468" s="120">
        <v>38427</v>
      </c>
      <c r="E468" s="120" t="s">
        <v>76</v>
      </c>
      <c r="F468" s="316" t="s">
        <v>37</v>
      </c>
      <c r="G468" s="211">
        <v>195.2</v>
      </c>
      <c r="H468" s="318">
        <v>97.7</v>
      </c>
      <c r="I468" s="316">
        <v>263</v>
      </c>
      <c r="J468" s="316">
        <v>311</v>
      </c>
      <c r="K468" s="316">
        <v>318</v>
      </c>
      <c r="L468" s="210">
        <v>309</v>
      </c>
      <c r="M468" s="316">
        <v>48</v>
      </c>
      <c r="N468" s="210">
        <v>55</v>
      </c>
      <c r="O468" s="210">
        <v>46</v>
      </c>
      <c r="P468" s="118">
        <f>tbl_data[[#This Row],[RunVJ_R]]+tbl_data[[#This Row],[RunVJ_L]]+tbl_data[[#This Row],[SVJ]]</f>
        <v>149</v>
      </c>
      <c r="Q468" s="335"/>
      <c r="R468" s="319">
        <v>1.244</v>
      </c>
      <c r="S468" s="319">
        <v>2.0529999999999999</v>
      </c>
      <c r="T468" s="319">
        <v>3.45</v>
      </c>
      <c r="U468" s="319">
        <v>1.2669999999999999</v>
      </c>
      <c r="V468" s="319">
        <v>2.077</v>
      </c>
      <c r="W468" s="319">
        <v>3.4769999999999999</v>
      </c>
      <c r="X468" s="319">
        <v>1.3839999999999999</v>
      </c>
      <c r="Y468" s="319">
        <v>2.173</v>
      </c>
      <c r="Z468" s="319">
        <v>3.5830000000000002</v>
      </c>
      <c r="AA468" s="319">
        <v>1.244</v>
      </c>
      <c r="AB468" s="319">
        <v>2.0529999999999999</v>
      </c>
      <c r="AC468" s="319">
        <v>3.45</v>
      </c>
      <c r="AD468" s="319">
        <v>9.3729999999999993</v>
      </c>
      <c r="AE468" s="319">
        <v>9.2469999999999999</v>
      </c>
      <c r="AF468" s="319"/>
      <c r="AG468" s="319">
        <v>9.2469999999999999</v>
      </c>
      <c r="AH468" s="318">
        <v>18.03</v>
      </c>
      <c r="AI468" s="213">
        <v>280</v>
      </c>
    </row>
    <row r="469" spans="1:35" ht="10" x14ac:dyDescent="0.35">
      <c r="A469" s="207">
        <v>288</v>
      </c>
      <c r="B469" s="207" t="s">
        <v>447</v>
      </c>
      <c r="C469" s="119" t="s">
        <v>193</v>
      </c>
      <c r="D469" s="208">
        <v>38435</v>
      </c>
      <c r="E469" s="209" t="s">
        <v>46</v>
      </c>
      <c r="F469" s="210" t="s">
        <v>35</v>
      </c>
      <c r="G469" s="211">
        <v>172.3</v>
      </c>
      <c r="H469" s="211">
        <v>67.7</v>
      </c>
      <c r="I469" s="210">
        <v>226</v>
      </c>
      <c r="J469" s="210">
        <v>294</v>
      </c>
      <c r="K469" s="210"/>
      <c r="L469" s="210">
        <v>293</v>
      </c>
      <c r="M469" s="210">
        <v>68</v>
      </c>
      <c r="N469" s="210"/>
      <c r="O469" s="210">
        <v>67</v>
      </c>
      <c r="P469" s="118">
        <f>tbl_data[[#This Row],[RunVJ_R]]+tbl_data[[#This Row],[RunVJ_L]]+tbl_data[[#This Row],[SVJ]]</f>
        <v>135</v>
      </c>
      <c r="Q469" s="335"/>
      <c r="R469" s="212">
        <v>1.1200000000000001</v>
      </c>
      <c r="S469" s="212">
        <v>1.845</v>
      </c>
      <c r="T469" s="212">
        <v>3.0739999999999998</v>
      </c>
      <c r="U469" s="212">
        <v>1.278</v>
      </c>
      <c r="V469" s="212">
        <v>1.9790000000000001</v>
      </c>
      <c r="W469" s="212">
        <v>3.17</v>
      </c>
      <c r="X469" s="212"/>
      <c r="Y469" s="212"/>
      <c r="Z469" s="212"/>
      <c r="AA469" s="212">
        <v>1.1200000000000001</v>
      </c>
      <c r="AB469" s="212">
        <v>1.845</v>
      </c>
      <c r="AC469" s="212">
        <v>3.0739999999999998</v>
      </c>
      <c r="AD469" s="212">
        <v>8.4339999999999993</v>
      </c>
      <c r="AE469" s="212">
        <v>8.4250000000000007</v>
      </c>
      <c r="AF469" s="212">
        <v>8.4670000000000005</v>
      </c>
      <c r="AG469" s="212">
        <v>8.4250000000000007</v>
      </c>
      <c r="AH469" s="211">
        <v>20.02</v>
      </c>
      <c r="AI469" s="213">
        <v>520</v>
      </c>
    </row>
    <row r="470" spans="1:35" ht="10" x14ac:dyDescent="0.35">
      <c r="A470" s="316">
        <v>667</v>
      </c>
      <c r="B470" s="316" t="s">
        <v>159</v>
      </c>
      <c r="C470" s="317" t="s">
        <v>769</v>
      </c>
      <c r="D470" s="120">
        <v>38830</v>
      </c>
      <c r="E470" s="120" t="s">
        <v>76</v>
      </c>
      <c r="F470" s="316" t="s">
        <v>34</v>
      </c>
      <c r="G470" s="211">
        <v>192.4</v>
      </c>
      <c r="H470" s="318">
        <v>79.8</v>
      </c>
      <c r="I470" s="316">
        <v>254</v>
      </c>
      <c r="J470" s="316"/>
      <c r="K470" s="316"/>
      <c r="L470" s="210"/>
      <c r="M470" s="316" t="s">
        <v>770</v>
      </c>
      <c r="N470" s="210" t="s">
        <v>770</v>
      </c>
      <c r="O470" s="210" t="s">
        <v>770</v>
      </c>
      <c r="P470" s="210"/>
      <c r="Q470" s="336"/>
      <c r="R470" s="319"/>
      <c r="S470" s="319"/>
      <c r="T470" s="319"/>
      <c r="U470" s="319"/>
      <c r="V470" s="319"/>
      <c r="W470" s="319"/>
      <c r="X470" s="319"/>
      <c r="Y470" s="319"/>
      <c r="Z470" s="319"/>
      <c r="AA470" s="319" t="s">
        <v>770</v>
      </c>
      <c r="AB470" s="319" t="s">
        <v>770</v>
      </c>
      <c r="AC470" s="319" t="s">
        <v>770</v>
      </c>
      <c r="AD470" s="319"/>
      <c r="AE470" s="319"/>
      <c r="AF470" s="319"/>
      <c r="AG470" s="319" t="s">
        <v>770</v>
      </c>
      <c r="AH470" s="318"/>
      <c r="AI470" s="213"/>
    </row>
    <row r="471" spans="1:35" ht="10" x14ac:dyDescent="0.35">
      <c r="A471" s="316">
        <v>668</v>
      </c>
      <c r="B471" s="316" t="s">
        <v>445</v>
      </c>
      <c r="C471" s="317" t="s">
        <v>771</v>
      </c>
      <c r="D471" s="120">
        <v>38393</v>
      </c>
      <c r="E471" s="120" t="s">
        <v>76</v>
      </c>
      <c r="F471" s="316" t="s">
        <v>28</v>
      </c>
      <c r="G471" s="211">
        <v>187.5</v>
      </c>
      <c r="H471" s="318">
        <v>74.099999999999994</v>
      </c>
      <c r="I471" s="316">
        <v>239</v>
      </c>
      <c r="J471" s="316">
        <v>309</v>
      </c>
      <c r="K471" s="316">
        <v>323</v>
      </c>
      <c r="L471" s="321"/>
      <c r="M471" s="316">
        <v>70</v>
      </c>
      <c r="N471" s="210">
        <v>84</v>
      </c>
      <c r="O471" s="210" t="s">
        <v>770</v>
      </c>
      <c r="P471" s="210"/>
      <c r="Q471" s="336"/>
      <c r="R471" s="319">
        <v>1.036</v>
      </c>
      <c r="S471" s="319">
        <v>1.778</v>
      </c>
      <c r="T471" s="319">
        <v>3.0670000000000002</v>
      </c>
      <c r="U471" s="319">
        <v>1.242</v>
      </c>
      <c r="V471" s="319">
        <v>1.9410000000000001</v>
      </c>
      <c r="W471" s="319">
        <v>3.2229999999999999</v>
      </c>
      <c r="X471" s="319">
        <v>1.284</v>
      </c>
      <c r="Y471" s="319">
        <v>2.0379999999999998</v>
      </c>
      <c r="Z471" s="319">
        <v>3.3479999999999999</v>
      </c>
      <c r="AA471" s="319">
        <v>1.036</v>
      </c>
      <c r="AB471" s="319">
        <v>1.778</v>
      </c>
      <c r="AC471" s="319">
        <v>3.0670000000000002</v>
      </c>
      <c r="AD471" s="319">
        <v>9.4290000000000003</v>
      </c>
      <c r="AE471" s="319">
        <v>9.218</v>
      </c>
      <c r="AF471" s="319">
        <v>8.9239999999999995</v>
      </c>
      <c r="AG471" s="319">
        <v>8.9239999999999995</v>
      </c>
      <c r="AH471" s="318">
        <v>20.059999999999999</v>
      </c>
      <c r="AI471" s="213">
        <v>680</v>
      </c>
    </row>
    <row r="472" spans="1:35" ht="10" x14ac:dyDescent="0.35">
      <c r="A472" s="118">
        <v>578</v>
      </c>
      <c r="B472" s="118" t="s">
        <v>93</v>
      </c>
      <c r="C472" s="119" t="s">
        <v>109</v>
      </c>
      <c r="D472" s="120">
        <v>38603</v>
      </c>
      <c r="E472" s="120" t="s">
        <v>39</v>
      </c>
      <c r="F472" s="118" t="s">
        <v>40</v>
      </c>
      <c r="G472" s="211">
        <v>204.1</v>
      </c>
      <c r="H472" s="220">
        <v>89.3</v>
      </c>
      <c r="I472" s="118">
        <v>268</v>
      </c>
      <c r="K472" s="210"/>
      <c r="M472" s="118"/>
      <c r="N472" s="210"/>
      <c r="O472" s="210"/>
      <c r="P472" s="210"/>
      <c r="Q472" s="336"/>
      <c r="R472" s="217"/>
      <c r="S472" s="217"/>
      <c r="T472" s="217"/>
      <c r="U472" s="217"/>
      <c r="V472" s="217"/>
      <c r="W472" s="217"/>
      <c r="X472" s="217"/>
      <c r="Y472" s="217"/>
      <c r="Z472" s="217"/>
      <c r="AA472" s="217"/>
      <c r="AB472" s="217"/>
      <c r="AC472" s="217"/>
      <c r="AD472" s="217"/>
      <c r="AE472" s="217"/>
      <c r="AF472" s="217"/>
      <c r="AG472" s="217"/>
      <c r="AI472" s="213"/>
    </row>
    <row r="473" spans="1:35" ht="10" x14ac:dyDescent="0.35">
      <c r="A473" s="207">
        <v>435</v>
      </c>
      <c r="B473" s="207" t="s">
        <v>204</v>
      </c>
      <c r="C473" s="119" t="s">
        <v>586</v>
      </c>
      <c r="D473" s="208">
        <v>38286</v>
      </c>
      <c r="E473" s="209" t="s">
        <v>50</v>
      </c>
      <c r="F473" s="210"/>
      <c r="G473" s="211">
        <v>201</v>
      </c>
      <c r="H473" s="211">
        <v>101.4</v>
      </c>
      <c r="I473" s="210">
        <v>266</v>
      </c>
      <c r="J473" s="210"/>
      <c r="K473" s="210"/>
      <c r="L473" s="210"/>
      <c r="M473" s="210"/>
      <c r="N473" s="210"/>
      <c r="O473" s="210"/>
      <c r="P473" s="210"/>
      <c r="Q473" s="336"/>
      <c r="R473" s="212"/>
      <c r="S473" s="212"/>
      <c r="T473" s="212"/>
      <c r="U473" s="212"/>
      <c r="V473" s="212"/>
      <c r="W473" s="212"/>
      <c r="X473" s="212"/>
      <c r="Y473" s="212"/>
      <c r="Z473" s="212"/>
      <c r="AA473" s="212"/>
      <c r="AB473" s="212"/>
      <c r="AC473" s="212"/>
      <c r="AD473" s="212"/>
      <c r="AE473" s="212"/>
      <c r="AF473" s="212"/>
      <c r="AG473" s="212"/>
      <c r="AH473" s="211"/>
      <c r="AI473" s="213"/>
    </row>
    <row r="474" spans="1:35" ht="10" x14ac:dyDescent="0.35">
      <c r="A474" s="207">
        <v>383</v>
      </c>
      <c r="B474" s="207" t="s">
        <v>278</v>
      </c>
      <c r="C474" s="119" t="s">
        <v>542</v>
      </c>
      <c r="D474" s="208"/>
      <c r="E474" s="209" t="s">
        <v>48</v>
      </c>
      <c r="F474" s="210"/>
      <c r="G474" s="211">
        <v>201.3</v>
      </c>
      <c r="H474" s="211">
        <v>97.3</v>
      </c>
      <c r="I474" s="210">
        <v>264</v>
      </c>
      <c r="J474" s="210"/>
      <c r="K474" s="210"/>
      <c r="L474" s="210"/>
      <c r="M474" s="210"/>
      <c r="N474" s="210"/>
      <c r="O474" s="210"/>
      <c r="P474" s="210"/>
      <c r="Q474" s="336"/>
      <c r="R474" s="212"/>
      <c r="S474" s="212"/>
      <c r="T474" s="212"/>
      <c r="U474" s="212"/>
      <c r="V474" s="212"/>
      <c r="W474" s="212"/>
      <c r="X474" s="212"/>
      <c r="Y474" s="212"/>
      <c r="Z474" s="212"/>
      <c r="AA474" s="212"/>
      <c r="AB474" s="212"/>
      <c r="AC474" s="212"/>
      <c r="AD474" s="212"/>
      <c r="AE474" s="212"/>
      <c r="AF474" s="212"/>
      <c r="AG474" s="212"/>
      <c r="AH474" s="211"/>
      <c r="AI474" s="213"/>
    </row>
    <row r="475" spans="1:35" ht="10.5" x14ac:dyDescent="0.25">
      <c r="A475" s="118">
        <v>338</v>
      </c>
      <c r="B475" s="214" t="s">
        <v>190</v>
      </c>
      <c r="C475" s="119" t="s">
        <v>500</v>
      </c>
      <c r="D475" s="215">
        <v>38178</v>
      </c>
      <c r="E475" s="216" t="s">
        <v>38</v>
      </c>
      <c r="F475" s="118"/>
      <c r="G475" s="211">
        <v>201.1</v>
      </c>
      <c r="H475" s="211">
        <v>79.8</v>
      </c>
      <c r="I475" s="118">
        <v>262</v>
      </c>
      <c r="K475" s="210"/>
      <c r="M475" s="118"/>
      <c r="N475" s="210"/>
      <c r="O475" s="210"/>
      <c r="P475" s="210"/>
      <c r="Q475" s="336"/>
      <c r="R475" s="217"/>
      <c r="S475" s="217"/>
      <c r="T475" s="217"/>
      <c r="U475" s="217"/>
      <c r="V475" s="217"/>
      <c r="W475" s="217"/>
      <c r="X475" s="217"/>
      <c r="Y475" s="217"/>
      <c r="Z475" s="217"/>
      <c r="AA475" s="217"/>
      <c r="AB475" s="217"/>
      <c r="AC475" s="217"/>
      <c r="AD475" s="217"/>
      <c r="AE475" s="217"/>
      <c r="AF475" s="217"/>
      <c r="AG475" s="217"/>
      <c r="AI475" s="213"/>
    </row>
    <row r="476" spans="1:35" ht="10" x14ac:dyDescent="0.35">
      <c r="A476" s="207">
        <v>294</v>
      </c>
      <c r="B476" s="207" t="s">
        <v>407</v>
      </c>
      <c r="C476" s="119" t="s">
        <v>455</v>
      </c>
      <c r="D476" s="208">
        <v>38307</v>
      </c>
      <c r="E476" s="209" t="s">
        <v>46</v>
      </c>
      <c r="F476" s="210"/>
      <c r="G476" s="211">
        <v>197.2</v>
      </c>
      <c r="H476" s="211">
        <v>84.9</v>
      </c>
      <c r="I476" s="210">
        <v>261</v>
      </c>
      <c r="J476" s="210"/>
      <c r="K476" s="210"/>
      <c r="L476" s="210"/>
      <c r="M476" s="210"/>
      <c r="N476" s="210"/>
      <c r="O476" s="210"/>
      <c r="P476" s="210"/>
      <c r="Q476" s="336"/>
      <c r="R476" s="212"/>
      <c r="S476" s="212"/>
      <c r="T476" s="212"/>
      <c r="U476" s="212"/>
      <c r="V476" s="212"/>
      <c r="W476" s="212"/>
      <c r="X476" s="212"/>
      <c r="Y476" s="212"/>
      <c r="Z476" s="212"/>
      <c r="AA476" s="212"/>
      <c r="AB476" s="212"/>
      <c r="AC476" s="212"/>
      <c r="AD476" s="212"/>
      <c r="AE476" s="212"/>
      <c r="AF476" s="212"/>
      <c r="AG476" s="212"/>
      <c r="AH476" s="211"/>
      <c r="AI476" s="213"/>
    </row>
    <row r="477" spans="1:35" ht="10" x14ac:dyDescent="0.35">
      <c r="A477" s="207">
        <v>166</v>
      </c>
      <c r="B477" s="207" t="s">
        <v>280</v>
      </c>
      <c r="C477" s="119" t="s">
        <v>318</v>
      </c>
      <c r="D477" s="218">
        <v>38827</v>
      </c>
      <c r="E477" s="218" t="s">
        <v>59</v>
      </c>
      <c r="F477" s="210"/>
      <c r="G477" s="211">
        <v>200.3</v>
      </c>
      <c r="H477" s="211">
        <v>90.2</v>
      </c>
      <c r="I477" s="210">
        <v>260</v>
      </c>
      <c r="J477" s="210"/>
      <c r="K477" s="210"/>
      <c r="L477" s="210"/>
      <c r="M477" s="210"/>
      <c r="N477" s="210"/>
      <c r="O477" s="210"/>
      <c r="P477" s="210"/>
      <c r="Q477" s="336"/>
      <c r="R477" s="212"/>
      <c r="S477" s="212"/>
      <c r="T477" s="212"/>
      <c r="U477" s="212"/>
      <c r="V477" s="212"/>
      <c r="W477" s="212"/>
      <c r="X477" s="212"/>
      <c r="Y477" s="212"/>
      <c r="Z477" s="212"/>
      <c r="AA477" s="212"/>
      <c r="AB477" s="212"/>
      <c r="AC477" s="212"/>
      <c r="AD477" s="212"/>
      <c r="AE477" s="212"/>
      <c r="AF477" s="212"/>
      <c r="AG477" s="212"/>
      <c r="AH477" s="211"/>
      <c r="AI477" s="213"/>
    </row>
    <row r="478" spans="1:35" ht="10" x14ac:dyDescent="0.35">
      <c r="A478" s="207">
        <v>296</v>
      </c>
      <c r="B478" s="207" t="s">
        <v>162</v>
      </c>
      <c r="C478" s="119" t="s">
        <v>457</v>
      </c>
      <c r="D478" s="208">
        <v>38091</v>
      </c>
      <c r="E478" s="209" t="s">
        <v>46</v>
      </c>
      <c r="F478" s="210"/>
      <c r="G478" s="211">
        <v>197.3</v>
      </c>
      <c r="H478" s="211">
        <v>79.599999999999994</v>
      </c>
      <c r="I478" s="210">
        <v>260</v>
      </c>
      <c r="J478" s="210"/>
      <c r="K478" s="210"/>
      <c r="L478" s="210"/>
      <c r="M478" s="210"/>
      <c r="N478" s="210"/>
      <c r="O478" s="210"/>
      <c r="P478" s="210"/>
      <c r="Q478" s="336"/>
      <c r="R478" s="212"/>
      <c r="S478" s="212"/>
      <c r="T478" s="212"/>
      <c r="U478" s="212"/>
      <c r="V478" s="212"/>
      <c r="W478" s="212"/>
      <c r="X478" s="212"/>
      <c r="Y478" s="212"/>
      <c r="Z478" s="212"/>
      <c r="AA478" s="212"/>
      <c r="AB478" s="212"/>
      <c r="AC478" s="212"/>
      <c r="AD478" s="212"/>
      <c r="AE478" s="212"/>
      <c r="AF478" s="212"/>
      <c r="AG478" s="212"/>
      <c r="AH478" s="211"/>
      <c r="AI478" s="213"/>
    </row>
    <row r="479" spans="1:35" ht="10" x14ac:dyDescent="0.35">
      <c r="A479" s="207">
        <v>420</v>
      </c>
      <c r="B479" s="207" t="s">
        <v>567</v>
      </c>
      <c r="C479" s="119" t="s">
        <v>568</v>
      </c>
      <c r="D479" s="208">
        <v>38706</v>
      </c>
      <c r="E479" s="209" t="s">
        <v>50</v>
      </c>
      <c r="F479" s="210" t="s">
        <v>34</v>
      </c>
      <c r="G479" s="211">
        <v>199.5</v>
      </c>
      <c r="H479" s="211">
        <v>85.6</v>
      </c>
      <c r="I479" s="210">
        <v>260</v>
      </c>
      <c r="J479" s="210"/>
      <c r="K479" s="210"/>
      <c r="L479" s="210"/>
      <c r="M479" s="210"/>
      <c r="N479" s="210"/>
      <c r="O479" s="210"/>
      <c r="P479" s="210"/>
      <c r="Q479" s="336"/>
      <c r="R479" s="212"/>
      <c r="S479" s="212"/>
      <c r="T479" s="212"/>
      <c r="U479" s="212"/>
      <c r="V479" s="212"/>
      <c r="W479" s="212"/>
      <c r="X479" s="212"/>
      <c r="Y479" s="212"/>
      <c r="Z479" s="212"/>
      <c r="AA479" s="212"/>
      <c r="AB479" s="212"/>
      <c r="AC479" s="212"/>
      <c r="AD479" s="212"/>
      <c r="AE479" s="212"/>
      <c r="AF479" s="212"/>
      <c r="AG479" s="212"/>
      <c r="AH479" s="211"/>
      <c r="AI479" s="213"/>
    </row>
    <row r="480" spans="1:35" ht="10" x14ac:dyDescent="0.35">
      <c r="A480" s="207">
        <v>17</v>
      </c>
      <c r="B480" s="207" t="s">
        <v>152</v>
      </c>
      <c r="C480" s="119" t="s">
        <v>153</v>
      </c>
      <c r="D480" s="208">
        <v>38698</v>
      </c>
      <c r="E480" s="209" t="s">
        <v>52</v>
      </c>
      <c r="F480" s="210" t="s">
        <v>40</v>
      </c>
      <c r="G480" s="211">
        <v>198.7</v>
      </c>
      <c r="H480" s="211">
        <v>91.4</v>
      </c>
      <c r="I480" s="210">
        <v>259</v>
      </c>
      <c r="J480" s="210"/>
      <c r="K480" s="210"/>
      <c r="L480" s="210"/>
      <c r="M480" s="210"/>
      <c r="N480" s="210"/>
      <c r="O480" s="210"/>
      <c r="P480" s="210"/>
      <c r="Q480" s="336"/>
      <c r="R480" s="212"/>
      <c r="S480" s="212"/>
      <c r="T480" s="212"/>
      <c r="U480" s="212"/>
      <c r="V480" s="212"/>
      <c r="W480" s="212"/>
      <c r="X480" s="212"/>
      <c r="Y480" s="212"/>
      <c r="Z480" s="212"/>
      <c r="AA480" s="212"/>
      <c r="AB480" s="212"/>
      <c r="AC480" s="212"/>
      <c r="AD480" s="212"/>
      <c r="AE480" s="212"/>
      <c r="AF480" s="212"/>
      <c r="AG480" s="212"/>
      <c r="AH480" s="211"/>
      <c r="AI480" s="213"/>
    </row>
    <row r="481" spans="1:35" ht="10" x14ac:dyDescent="0.35">
      <c r="A481" s="118">
        <v>585</v>
      </c>
      <c r="B481" s="118" t="s">
        <v>118</v>
      </c>
      <c r="C481" s="119" t="s">
        <v>119</v>
      </c>
      <c r="D481" s="120">
        <v>38547</v>
      </c>
      <c r="E481" s="120" t="s">
        <v>39</v>
      </c>
      <c r="F481" s="118"/>
      <c r="G481" s="211">
        <v>192.4</v>
      </c>
      <c r="H481" s="220">
        <v>91.1</v>
      </c>
      <c r="I481" s="118">
        <v>259</v>
      </c>
      <c r="K481" s="210"/>
      <c r="M481" s="118"/>
      <c r="N481" s="210"/>
      <c r="O481" s="210"/>
      <c r="P481" s="210"/>
      <c r="Q481" s="336"/>
      <c r="R481" s="217"/>
      <c r="S481" s="217"/>
      <c r="T481" s="217"/>
      <c r="U481" s="217"/>
      <c r="V481" s="217"/>
      <c r="W481" s="217"/>
      <c r="X481" s="217"/>
      <c r="Y481" s="217"/>
      <c r="Z481" s="217"/>
      <c r="AA481" s="217"/>
      <c r="AB481" s="217"/>
      <c r="AC481" s="217"/>
      <c r="AD481" s="217"/>
      <c r="AE481" s="217"/>
      <c r="AF481" s="217"/>
      <c r="AG481" s="217"/>
      <c r="AI481" s="213"/>
    </row>
    <row r="482" spans="1:35" ht="10" x14ac:dyDescent="0.35">
      <c r="A482" s="207">
        <v>234</v>
      </c>
      <c r="B482" s="207" t="s">
        <v>393</v>
      </c>
      <c r="C482" s="119" t="s">
        <v>394</v>
      </c>
      <c r="D482" s="208">
        <v>38703</v>
      </c>
      <c r="E482" s="209" t="s">
        <v>36</v>
      </c>
      <c r="F482" s="210"/>
      <c r="G482" s="211">
        <v>192.4</v>
      </c>
      <c r="H482" s="211">
        <v>71.900000000000006</v>
      </c>
      <c r="I482" s="210">
        <v>258</v>
      </c>
      <c r="J482" s="210"/>
      <c r="K482" s="210"/>
      <c r="L482" s="210"/>
      <c r="M482" s="210"/>
      <c r="N482" s="210"/>
      <c r="O482" s="210"/>
      <c r="P482" s="210"/>
      <c r="Q482" s="336"/>
      <c r="R482" s="212"/>
      <c r="S482" s="212"/>
      <c r="T482" s="212"/>
      <c r="U482" s="212"/>
      <c r="V482" s="212"/>
      <c r="W482" s="212"/>
      <c r="X482" s="212"/>
      <c r="Y482" s="212"/>
      <c r="Z482" s="212"/>
      <c r="AA482" s="212"/>
      <c r="AB482" s="212"/>
      <c r="AC482" s="212"/>
      <c r="AD482" s="212"/>
      <c r="AE482" s="212"/>
      <c r="AF482" s="212"/>
      <c r="AG482" s="212"/>
      <c r="AH482" s="211"/>
      <c r="AI482" s="213"/>
    </row>
    <row r="483" spans="1:35" ht="10" x14ac:dyDescent="0.35">
      <c r="A483" s="207">
        <v>291</v>
      </c>
      <c r="B483" s="207" t="s">
        <v>450</v>
      </c>
      <c r="C483" s="119" t="s">
        <v>451</v>
      </c>
      <c r="D483" s="208">
        <v>38445</v>
      </c>
      <c r="E483" s="209" t="s">
        <v>46</v>
      </c>
      <c r="F483" s="210"/>
      <c r="G483" s="211">
        <v>188.7</v>
      </c>
      <c r="H483" s="211">
        <v>94.5</v>
      </c>
      <c r="I483" s="210">
        <v>255</v>
      </c>
      <c r="J483" s="210"/>
      <c r="K483" s="210"/>
      <c r="L483" s="210"/>
      <c r="M483" s="210"/>
      <c r="N483" s="210"/>
      <c r="O483" s="210"/>
      <c r="P483" s="210"/>
      <c r="Q483" s="336"/>
      <c r="R483" s="212"/>
      <c r="S483" s="212"/>
      <c r="T483" s="212"/>
      <c r="U483" s="212"/>
      <c r="V483" s="212"/>
      <c r="W483" s="212"/>
      <c r="X483" s="212"/>
      <c r="Y483" s="212"/>
      <c r="Z483" s="212"/>
      <c r="AA483" s="212"/>
      <c r="AB483" s="212"/>
      <c r="AC483" s="212"/>
      <c r="AD483" s="212"/>
      <c r="AE483" s="212"/>
      <c r="AF483" s="212"/>
      <c r="AG483" s="212"/>
      <c r="AH483" s="211"/>
      <c r="AI483" s="213"/>
    </row>
    <row r="484" spans="1:35" ht="10" x14ac:dyDescent="0.35">
      <c r="A484" s="207">
        <v>346</v>
      </c>
      <c r="B484" s="207" t="s">
        <v>246</v>
      </c>
      <c r="C484" s="119" t="s">
        <v>507</v>
      </c>
      <c r="D484" s="208">
        <v>38882</v>
      </c>
      <c r="E484" s="209" t="s">
        <v>38</v>
      </c>
      <c r="F484" s="210"/>
      <c r="G484" s="211">
        <v>191.2</v>
      </c>
      <c r="H484" s="211">
        <v>73.5</v>
      </c>
      <c r="I484" s="210">
        <v>253</v>
      </c>
      <c r="J484" s="210"/>
      <c r="K484" s="210"/>
      <c r="L484" s="210"/>
      <c r="M484" s="210"/>
      <c r="N484" s="210"/>
      <c r="O484" s="210"/>
      <c r="P484" s="210"/>
      <c r="Q484" s="336"/>
      <c r="R484" s="212"/>
      <c r="S484" s="212"/>
      <c r="T484" s="212"/>
      <c r="U484" s="212"/>
      <c r="V484" s="212"/>
      <c r="W484" s="212"/>
      <c r="X484" s="212"/>
      <c r="Y484" s="212"/>
      <c r="Z484" s="212"/>
      <c r="AA484" s="212"/>
      <c r="AB484" s="212"/>
      <c r="AC484" s="212"/>
      <c r="AD484" s="212"/>
      <c r="AE484" s="212"/>
      <c r="AF484" s="212"/>
      <c r="AG484" s="212"/>
      <c r="AH484" s="211"/>
      <c r="AI484" s="213"/>
    </row>
    <row r="485" spans="1:35" ht="10" x14ac:dyDescent="0.35">
      <c r="A485" s="207">
        <v>135</v>
      </c>
      <c r="B485" s="207" t="s">
        <v>173</v>
      </c>
      <c r="C485" s="119" t="s">
        <v>294</v>
      </c>
      <c r="D485" s="208">
        <v>38486</v>
      </c>
      <c r="E485" s="209" t="s">
        <v>49</v>
      </c>
      <c r="F485" s="210" t="s">
        <v>34</v>
      </c>
      <c r="G485" s="211">
        <v>191.7</v>
      </c>
      <c r="H485" s="211">
        <v>90.8</v>
      </c>
      <c r="I485" s="210">
        <v>251</v>
      </c>
      <c r="J485" s="210"/>
      <c r="K485" s="210"/>
      <c r="L485" s="210"/>
      <c r="M485" s="210"/>
      <c r="N485" s="210"/>
      <c r="O485" s="210"/>
      <c r="P485" s="210"/>
      <c r="Q485" s="336"/>
      <c r="R485" s="212"/>
      <c r="S485" s="212"/>
      <c r="T485" s="212"/>
      <c r="U485" s="212"/>
      <c r="V485" s="212"/>
      <c r="W485" s="212"/>
      <c r="X485" s="212"/>
      <c r="Y485" s="212"/>
      <c r="Z485" s="212"/>
      <c r="AA485" s="212"/>
      <c r="AB485" s="212"/>
      <c r="AC485" s="212"/>
      <c r="AD485" s="212"/>
      <c r="AE485" s="212"/>
      <c r="AF485" s="212"/>
      <c r="AG485" s="212"/>
      <c r="AH485" s="211"/>
      <c r="AI485" s="213"/>
    </row>
    <row r="486" spans="1:35" ht="10" x14ac:dyDescent="0.35">
      <c r="A486" s="207">
        <v>326</v>
      </c>
      <c r="B486" s="207" t="s">
        <v>145</v>
      </c>
      <c r="C486" s="119" t="s">
        <v>487</v>
      </c>
      <c r="D486" s="208">
        <v>38847</v>
      </c>
      <c r="E486" s="209" t="s">
        <v>38</v>
      </c>
      <c r="F486" s="210" t="s">
        <v>33</v>
      </c>
      <c r="G486" s="211">
        <v>189.4</v>
      </c>
      <c r="H486" s="211">
        <v>89.3</v>
      </c>
      <c r="I486" s="210">
        <v>251</v>
      </c>
      <c r="J486" s="210"/>
      <c r="K486" s="210"/>
      <c r="L486" s="210"/>
      <c r="M486" s="210"/>
      <c r="N486" s="210"/>
      <c r="O486" s="210"/>
      <c r="P486" s="210"/>
      <c r="Q486" s="336"/>
      <c r="R486" s="212"/>
      <c r="S486" s="212"/>
      <c r="T486" s="212"/>
      <c r="U486" s="212"/>
      <c r="V486" s="212"/>
      <c r="W486" s="212"/>
      <c r="X486" s="212"/>
      <c r="Y486" s="212"/>
      <c r="Z486" s="212"/>
      <c r="AA486" s="212"/>
      <c r="AB486" s="212"/>
      <c r="AC486" s="212"/>
      <c r="AD486" s="212"/>
      <c r="AE486" s="212"/>
      <c r="AF486" s="212"/>
      <c r="AG486" s="212"/>
      <c r="AH486" s="211"/>
      <c r="AI486" s="213"/>
    </row>
    <row r="487" spans="1:35" ht="10" x14ac:dyDescent="0.35">
      <c r="A487" s="207">
        <v>157</v>
      </c>
      <c r="B487" s="207" t="s">
        <v>303</v>
      </c>
      <c r="C487" s="119" t="s">
        <v>304</v>
      </c>
      <c r="D487" s="208">
        <v>38036</v>
      </c>
      <c r="E487" s="209" t="s">
        <v>59</v>
      </c>
      <c r="F487" s="210"/>
      <c r="G487" s="211">
        <v>191</v>
      </c>
      <c r="H487" s="211">
        <v>88.1</v>
      </c>
      <c r="I487" s="210">
        <v>250</v>
      </c>
      <c r="J487" s="210"/>
      <c r="K487" s="210"/>
      <c r="L487" s="210"/>
      <c r="M487" s="210"/>
      <c r="N487" s="210"/>
      <c r="O487" s="210"/>
      <c r="P487" s="210"/>
      <c r="Q487" s="336"/>
      <c r="R487" s="212"/>
      <c r="S487" s="212"/>
      <c r="T487" s="212"/>
      <c r="U487" s="212"/>
      <c r="V487" s="212"/>
      <c r="W487" s="212"/>
      <c r="X487" s="212"/>
      <c r="Y487" s="212"/>
      <c r="Z487" s="212"/>
      <c r="AA487" s="212"/>
      <c r="AB487" s="212"/>
      <c r="AC487" s="212"/>
      <c r="AD487" s="212"/>
      <c r="AE487" s="212"/>
      <c r="AF487" s="212"/>
      <c r="AG487" s="212"/>
      <c r="AH487" s="211"/>
      <c r="AI487" s="213"/>
    </row>
    <row r="488" spans="1:35" ht="10.5" x14ac:dyDescent="0.25">
      <c r="A488" s="118">
        <v>339</v>
      </c>
      <c r="B488" s="214" t="s">
        <v>233</v>
      </c>
      <c r="C488" s="119" t="s">
        <v>501</v>
      </c>
      <c r="D488" s="215">
        <v>39019</v>
      </c>
      <c r="E488" s="216" t="s">
        <v>38</v>
      </c>
      <c r="F488" s="118"/>
      <c r="G488" s="211">
        <v>189</v>
      </c>
      <c r="H488" s="211">
        <v>81.8</v>
      </c>
      <c r="I488" s="118">
        <v>250</v>
      </c>
      <c r="K488" s="210"/>
      <c r="M488" s="118"/>
      <c r="N488" s="210"/>
      <c r="O488" s="210"/>
      <c r="P488" s="210"/>
      <c r="Q488" s="336"/>
      <c r="R488" s="217"/>
      <c r="S488" s="217"/>
      <c r="T488" s="217"/>
      <c r="U488" s="217"/>
      <c r="V488" s="217"/>
      <c r="W488" s="217"/>
      <c r="X488" s="217"/>
      <c r="Y488" s="217"/>
      <c r="Z488" s="217"/>
      <c r="AA488" s="217"/>
      <c r="AB488" s="217"/>
      <c r="AC488" s="217"/>
      <c r="AD488" s="217"/>
      <c r="AE488" s="217"/>
      <c r="AF488" s="217"/>
      <c r="AG488" s="217"/>
      <c r="AI488" s="213"/>
    </row>
    <row r="489" spans="1:35" ht="10" x14ac:dyDescent="0.35">
      <c r="A489" s="207">
        <v>341</v>
      </c>
      <c r="B489" s="207" t="s">
        <v>192</v>
      </c>
      <c r="C489" s="119" t="s">
        <v>502</v>
      </c>
      <c r="D489" s="208">
        <v>38854</v>
      </c>
      <c r="E489" s="209" t="s">
        <v>38</v>
      </c>
      <c r="F489" s="210"/>
      <c r="G489" s="211">
        <v>188</v>
      </c>
      <c r="H489" s="211">
        <v>76.3</v>
      </c>
      <c r="I489" s="210">
        <v>249</v>
      </c>
      <c r="J489" s="210"/>
      <c r="K489" s="210"/>
      <c r="L489" s="210"/>
      <c r="M489" s="210"/>
      <c r="N489" s="210"/>
      <c r="O489" s="210"/>
      <c r="P489" s="210"/>
      <c r="Q489" s="336"/>
      <c r="R489" s="212"/>
      <c r="S489" s="212"/>
      <c r="T489" s="212"/>
      <c r="U489" s="212"/>
      <c r="V489" s="212"/>
      <c r="W489" s="212"/>
      <c r="X489" s="212"/>
      <c r="Y489" s="212"/>
      <c r="Z489" s="212"/>
      <c r="AA489" s="212"/>
      <c r="AB489" s="212"/>
      <c r="AC489" s="212"/>
      <c r="AD489" s="212"/>
      <c r="AE489" s="212"/>
      <c r="AF489" s="212"/>
      <c r="AG489" s="212"/>
      <c r="AH489" s="211"/>
      <c r="AI489" s="213"/>
    </row>
    <row r="490" spans="1:35" ht="10" x14ac:dyDescent="0.35">
      <c r="A490" s="207">
        <v>340</v>
      </c>
      <c r="B490" s="207" t="s">
        <v>150</v>
      </c>
      <c r="C490" s="119" t="s">
        <v>453</v>
      </c>
      <c r="D490" s="208">
        <v>38900</v>
      </c>
      <c r="E490" s="209" t="s">
        <v>38</v>
      </c>
      <c r="F490" s="210" t="s">
        <v>28</v>
      </c>
      <c r="G490" s="211">
        <v>186.8</v>
      </c>
      <c r="H490" s="211">
        <v>76</v>
      </c>
      <c r="I490" s="210">
        <v>247</v>
      </c>
      <c r="J490" s="210"/>
      <c r="K490" s="210"/>
      <c r="L490" s="210"/>
      <c r="M490" s="210"/>
      <c r="N490" s="210"/>
      <c r="O490" s="210"/>
      <c r="P490" s="210"/>
      <c r="Q490" s="336"/>
      <c r="R490" s="212"/>
      <c r="S490" s="212"/>
      <c r="T490" s="212"/>
      <c r="U490" s="212"/>
      <c r="V490" s="212"/>
      <c r="W490" s="212"/>
      <c r="X490" s="212"/>
      <c r="Y490" s="212"/>
      <c r="Z490" s="212"/>
      <c r="AA490" s="212"/>
      <c r="AB490" s="212"/>
      <c r="AC490" s="212"/>
      <c r="AD490" s="212"/>
      <c r="AE490" s="212"/>
      <c r="AF490" s="212"/>
      <c r="AG490" s="212"/>
      <c r="AH490" s="211"/>
      <c r="AI490" s="213"/>
    </row>
    <row r="491" spans="1:35" ht="10" x14ac:dyDescent="0.35">
      <c r="A491" s="207">
        <v>342</v>
      </c>
      <c r="B491" s="207" t="s">
        <v>204</v>
      </c>
      <c r="C491" s="119" t="s">
        <v>503</v>
      </c>
      <c r="D491" s="208">
        <v>38725</v>
      </c>
      <c r="E491" s="209" t="s">
        <v>38</v>
      </c>
      <c r="F491" s="210"/>
      <c r="G491" s="211">
        <v>188.1</v>
      </c>
      <c r="H491" s="211">
        <v>81.2</v>
      </c>
      <c r="I491" s="210">
        <v>247</v>
      </c>
      <c r="J491" s="210"/>
      <c r="K491" s="210"/>
      <c r="L491" s="210"/>
      <c r="M491" s="210"/>
      <c r="N491" s="210"/>
      <c r="O491" s="210"/>
      <c r="P491" s="210"/>
      <c r="Q491" s="336"/>
      <c r="R491" s="212"/>
      <c r="S491" s="212"/>
      <c r="T491" s="212"/>
      <c r="U491" s="212"/>
      <c r="V491" s="212"/>
      <c r="W491" s="212"/>
      <c r="X491" s="212"/>
      <c r="Y491" s="212"/>
      <c r="Z491" s="212"/>
      <c r="AA491" s="212"/>
      <c r="AB491" s="212"/>
      <c r="AC491" s="212"/>
      <c r="AD491" s="212"/>
      <c r="AE491" s="212"/>
      <c r="AF491" s="212"/>
      <c r="AG491" s="212"/>
      <c r="AH491" s="211"/>
      <c r="AI491" s="213"/>
    </row>
    <row r="492" spans="1:35" ht="10" x14ac:dyDescent="0.35">
      <c r="A492" s="207">
        <v>290</v>
      </c>
      <c r="B492" s="207" t="s">
        <v>148</v>
      </c>
      <c r="C492" s="119" t="s">
        <v>449</v>
      </c>
      <c r="D492" s="218">
        <v>38769</v>
      </c>
      <c r="E492" s="218" t="s">
        <v>46</v>
      </c>
      <c r="F492" s="210"/>
      <c r="G492" s="211">
        <v>186.4</v>
      </c>
      <c r="H492" s="211">
        <v>87</v>
      </c>
      <c r="I492" s="210">
        <v>246</v>
      </c>
      <c r="J492" s="210"/>
      <c r="K492" s="210"/>
      <c r="L492" s="210"/>
      <c r="M492" s="210"/>
      <c r="N492" s="210"/>
      <c r="O492" s="210"/>
      <c r="P492" s="210"/>
      <c r="Q492" s="336"/>
      <c r="R492" s="212"/>
      <c r="S492" s="212"/>
      <c r="T492" s="212"/>
      <c r="U492" s="212"/>
      <c r="V492" s="212"/>
      <c r="W492" s="212"/>
      <c r="X492" s="212"/>
      <c r="Y492" s="212"/>
      <c r="Z492" s="212"/>
      <c r="AA492" s="212"/>
      <c r="AB492" s="212"/>
      <c r="AC492" s="212"/>
      <c r="AD492" s="212"/>
      <c r="AE492" s="212"/>
      <c r="AF492" s="212"/>
      <c r="AG492" s="212"/>
      <c r="AH492" s="211"/>
      <c r="AI492" s="213"/>
    </row>
    <row r="493" spans="1:35" ht="10" x14ac:dyDescent="0.35">
      <c r="A493" s="207">
        <v>348</v>
      </c>
      <c r="B493" s="207" t="s">
        <v>394</v>
      </c>
      <c r="C493" s="119" t="s">
        <v>509</v>
      </c>
      <c r="D493" s="208">
        <v>38798</v>
      </c>
      <c r="E493" s="209" t="s">
        <v>38</v>
      </c>
      <c r="F493" s="210"/>
      <c r="G493" s="211">
        <v>186.5</v>
      </c>
      <c r="H493" s="211">
        <v>70.3</v>
      </c>
      <c r="I493" s="210">
        <v>246</v>
      </c>
      <c r="J493" s="210"/>
      <c r="K493" s="210"/>
      <c r="L493" s="210"/>
      <c r="M493" s="210"/>
      <c r="N493" s="210"/>
      <c r="O493" s="210"/>
      <c r="P493" s="210"/>
      <c r="Q493" s="336"/>
      <c r="R493" s="212"/>
      <c r="S493" s="212"/>
      <c r="T493" s="212"/>
      <c r="U493" s="212"/>
      <c r="V493" s="212"/>
      <c r="W493" s="212"/>
      <c r="X493" s="212"/>
      <c r="Y493" s="212"/>
      <c r="Z493" s="212"/>
      <c r="AA493" s="212"/>
      <c r="AB493" s="212"/>
      <c r="AC493" s="212"/>
      <c r="AD493" s="212"/>
      <c r="AE493" s="212"/>
      <c r="AF493" s="212"/>
      <c r="AG493" s="212"/>
      <c r="AH493" s="211"/>
      <c r="AI493" s="213"/>
    </row>
    <row r="494" spans="1:35" ht="10" x14ac:dyDescent="0.35">
      <c r="A494" s="207">
        <v>128</v>
      </c>
      <c r="B494" s="207" t="s">
        <v>228</v>
      </c>
      <c r="C494" s="119" t="s">
        <v>284</v>
      </c>
      <c r="D494" s="208">
        <v>38609</v>
      </c>
      <c r="E494" s="209" t="s">
        <v>49</v>
      </c>
      <c r="F494" s="210" t="s">
        <v>28</v>
      </c>
      <c r="G494" s="211">
        <v>183.4</v>
      </c>
      <c r="H494" s="211">
        <v>78.8</v>
      </c>
      <c r="I494" s="210">
        <v>244</v>
      </c>
      <c r="J494" s="210"/>
      <c r="K494" s="210"/>
      <c r="L494" s="210"/>
      <c r="M494" s="210"/>
      <c r="N494" s="210"/>
      <c r="O494" s="210"/>
      <c r="P494" s="210"/>
      <c r="Q494" s="336"/>
      <c r="R494" s="212"/>
      <c r="S494" s="212"/>
      <c r="T494" s="212"/>
      <c r="U494" s="212"/>
      <c r="V494" s="212"/>
      <c r="W494" s="212"/>
      <c r="X494" s="212"/>
      <c r="Y494" s="212"/>
      <c r="Z494" s="212"/>
      <c r="AA494" s="212"/>
      <c r="AB494" s="212"/>
      <c r="AC494" s="212"/>
      <c r="AD494" s="212"/>
      <c r="AE494" s="212"/>
      <c r="AF494" s="212"/>
      <c r="AG494" s="212"/>
      <c r="AH494" s="211"/>
      <c r="AI494" s="213"/>
    </row>
    <row r="495" spans="1:35" ht="10" x14ac:dyDescent="0.35">
      <c r="A495" s="207">
        <v>129</v>
      </c>
      <c r="B495" s="207" t="s">
        <v>246</v>
      </c>
      <c r="C495" s="119" t="s">
        <v>285</v>
      </c>
      <c r="D495" s="208">
        <v>38407</v>
      </c>
      <c r="E495" s="209" t="s">
        <v>49</v>
      </c>
      <c r="F495" s="210" t="s">
        <v>28</v>
      </c>
      <c r="G495" s="211">
        <v>184.9</v>
      </c>
      <c r="H495" s="211">
        <v>81</v>
      </c>
      <c r="I495" s="210">
        <v>244</v>
      </c>
      <c r="J495" s="210">
        <v>307</v>
      </c>
      <c r="K495" s="210">
        <v>323</v>
      </c>
      <c r="L495" s="210"/>
      <c r="M495" s="210">
        <v>63</v>
      </c>
      <c r="N495" s="210">
        <v>79</v>
      </c>
      <c r="O495" s="210"/>
      <c r="P495" s="210"/>
      <c r="Q495" s="336"/>
      <c r="R495" s="212">
        <v>1.117</v>
      </c>
      <c r="S495" s="212">
        <v>1.82</v>
      </c>
      <c r="T495" s="212">
        <v>3.121</v>
      </c>
      <c r="U495" s="212">
        <v>1.1479999999999999</v>
      </c>
      <c r="V495" s="212">
        <v>1.859</v>
      </c>
      <c r="W495" s="212">
        <v>3.06</v>
      </c>
      <c r="X495" s="212">
        <v>1.099</v>
      </c>
      <c r="Y495" s="212">
        <v>1.8049999999999999</v>
      </c>
      <c r="Z495" s="212">
        <v>3.0329999999999999</v>
      </c>
      <c r="AA495" s="212">
        <v>1.099</v>
      </c>
      <c r="AB495" s="212">
        <v>1.8049999999999999</v>
      </c>
      <c r="AC495" s="212">
        <v>3.0329999999999999</v>
      </c>
      <c r="AD495" s="212">
        <v>8.59</v>
      </c>
      <c r="AE495" s="212">
        <v>8.5670000000000002</v>
      </c>
      <c r="AF495" s="212">
        <v>8.4990000000000006</v>
      </c>
      <c r="AG495" s="212">
        <v>8.4990000000000006</v>
      </c>
      <c r="AH495" s="211">
        <v>20.079999999999998</v>
      </c>
      <c r="AI495" s="213">
        <v>760</v>
      </c>
    </row>
    <row r="496" spans="1:35" ht="10" x14ac:dyDescent="0.35">
      <c r="A496" s="207">
        <v>158</v>
      </c>
      <c r="B496" s="207" t="s">
        <v>233</v>
      </c>
      <c r="C496" s="119" t="s">
        <v>305</v>
      </c>
      <c r="D496" s="208">
        <v>38959</v>
      </c>
      <c r="E496" s="209" t="s">
        <v>59</v>
      </c>
      <c r="F496" s="210"/>
      <c r="G496" s="211">
        <v>187.3</v>
      </c>
      <c r="H496" s="211">
        <v>87.5</v>
      </c>
      <c r="I496" s="210">
        <v>244</v>
      </c>
      <c r="J496" s="210"/>
      <c r="K496" s="210"/>
      <c r="L496" s="210"/>
      <c r="M496" s="210"/>
      <c r="N496" s="210"/>
      <c r="O496" s="210"/>
      <c r="P496" s="210"/>
      <c r="Q496" s="336"/>
      <c r="R496" s="212"/>
      <c r="S496" s="212"/>
      <c r="T496" s="212"/>
      <c r="U496" s="212"/>
      <c r="V496" s="212"/>
      <c r="W496" s="212"/>
      <c r="X496" s="212"/>
      <c r="Y496" s="212"/>
      <c r="Z496" s="212"/>
      <c r="AA496" s="212"/>
      <c r="AB496" s="212"/>
      <c r="AC496" s="212"/>
      <c r="AD496" s="212"/>
      <c r="AE496" s="212"/>
      <c r="AF496" s="212"/>
      <c r="AG496" s="212"/>
      <c r="AH496" s="211"/>
      <c r="AI496" s="213"/>
    </row>
    <row r="497" spans="1:35" ht="10" x14ac:dyDescent="0.35">
      <c r="A497" s="207">
        <v>317</v>
      </c>
      <c r="B497" s="207" t="s">
        <v>476</v>
      </c>
      <c r="C497" s="119" t="s">
        <v>477</v>
      </c>
      <c r="D497" s="208">
        <v>38958</v>
      </c>
      <c r="E497" s="209" t="s">
        <v>38</v>
      </c>
      <c r="F497" s="210" t="s">
        <v>33</v>
      </c>
      <c r="G497" s="211">
        <v>183.2</v>
      </c>
      <c r="H497" s="211">
        <v>79.5</v>
      </c>
      <c r="I497" s="210">
        <v>244</v>
      </c>
      <c r="J497" s="210"/>
      <c r="K497" s="210"/>
      <c r="L497" s="210"/>
      <c r="M497" s="210"/>
      <c r="N497" s="210"/>
      <c r="O497" s="210"/>
      <c r="P497" s="210"/>
      <c r="Q497" s="336"/>
      <c r="R497" s="212"/>
      <c r="S497" s="212"/>
      <c r="T497" s="212"/>
      <c r="U497" s="212"/>
      <c r="V497" s="212"/>
      <c r="W497" s="212"/>
      <c r="X497" s="212"/>
      <c r="Y497" s="212"/>
      <c r="Z497" s="212"/>
      <c r="AA497" s="212"/>
      <c r="AB497" s="212"/>
      <c r="AC497" s="212"/>
      <c r="AD497" s="212"/>
      <c r="AE497" s="212"/>
      <c r="AF497" s="212"/>
      <c r="AG497" s="212"/>
      <c r="AH497" s="211"/>
      <c r="AI497" s="213"/>
    </row>
    <row r="498" spans="1:35" ht="10" x14ac:dyDescent="0.35">
      <c r="A498" s="207">
        <v>403</v>
      </c>
      <c r="B498" s="207" t="s">
        <v>260</v>
      </c>
      <c r="C498" s="119" t="s">
        <v>546</v>
      </c>
      <c r="D498" s="208">
        <v>38932</v>
      </c>
      <c r="E498" s="209" t="s">
        <v>50</v>
      </c>
      <c r="F498" s="210"/>
      <c r="G498" s="211">
        <v>182</v>
      </c>
      <c r="H498" s="211">
        <v>71.8</v>
      </c>
      <c r="I498" s="210">
        <v>244</v>
      </c>
      <c r="J498" s="210"/>
      <c r="K498" s="210"/>
      <c r="L498" s="210"/>
      <c r="M498" s="210"/>
      <c r="N498" s="210"/>
      <c r="O498" s="210"/>
      <c r="P498" s="210"/>
      <c r="Q498" s="336"/>
      <c r="R498" s="212"/>
      <c r="S498" s="212"/>
      <c r="T498" s="212"/>
      <c r="U498" s="212"/>
      <c r="V498" s="212"/>
      <c r="W498" s="212"/>
      <c r="X498" s="212"/>
      <c r="Y498" s="212"/>
      <c r="Z498" s="212"/>
      <c r="AA498" s="212"/>
      <c r="AB498" s="212"/>
      <c r="AC498" s="212"/>
      <c r="AD498" s="212"/>
      <c r="AE498" s="212"/>
      <c r="AF498" s="212"/>
      <c r="AG498" s="212"/>
      <c r="AH498" s="211"/>
      <c r="AI498" s="213"/>
    </row>
    <row r="499" spans="1:35" ht="10" x14ac:dyDescent="0.35">
      <c r="A499" s="207">
        <v>270</v>
      </c>
      <c r="B499" s="207" t="s">
        <v>152</v>
      </c>
      <c r="C499" s="119" t="s">
        <v>424</v>
      </c>
      <c r="D499" s="208">
        <v>38564</v>
      </c>
      <c r="E499" s="209" t="s">
        <v>46</v>
      </c>
      <c r="F499" s="210"/>
      <c r="G499" s="211">
        <v>181.8</v>
      </c>
      <c r="H499" s="211">
        <v>82.7</v>
      </c>
      <c r="I499" s="210">
        <v>243</v>
      </c>
      <c r="J499" s="210"/>
      <c r="K499" s="210"/>
      <c r="L499" s="210"/>
      <c r="M499" s="210"/>
      <c r="N499" s="210"/>
      <c r="O499" s="210"/>
      <c r="P499" s="210"/>
      <c r="Q499" s="336"/>
      <c r="R499" s="212"/>
      <c r="S499" s="212"/>
      <c r="T499" s="212"/>
      <c r="U499" s="212"/>
      <c r="V499" s="212"/>
      <c r="W499" s="212"/>
      <c r="X499" s="212"/>
      <c r="Y499" s="212"/>
      <c r="Z499" s="212"/>
      <c r="AA499" s="212"/>
      <c r="AB499" s="212"/>
      <c r="AC499" s="212"/>
      <c r="AD499" s="212"/>
      <c r="AE499" s="212"/>
      <c r="AF499" s="212"/>
      <c r="AG499" s="212"/>
      <c r="AH499" s="211"/>
      <c r="AI499" s="213"/>
    </row>
    <row r="500" spans="1:35" ht="10" x14ac:dyDescent="0.35">
      <c r="A500" s="207">
        <v>295</v>
      </c>
      <c r="B500" s="207" t="s">
        <v>233</v>
      </c>
      <c r="C500" s="119" t="s">
        <v>456</v>
      </c>
      <c r="D500" s="208">
        <v>38460</v>
      </c>
      <c r="E500" s="209" t="s">
        <v>46</v>
      </c>
      <c r="F500" s="210"/>
      <c r="G500" s="211">
        <v>185.8</v>
      </c>
      <c r="H500" s="211">
        <v>83.2</v>
      </c>
      <c r="I500" s="210">
        <v>243</v>
      </c>
      <c r="J500" s="210"/>
      <c r="K500" s="210"/>
      <c r="L500" s="210"/>
      <c r="M500" s="210"/>
      <c r="N500" s="210"/>
      <c r="O500" s="210"/>
      <c r="P500" s="210"/>
      <c r="Q500" s="336"/>
      <c r="R500" s="212"/>
      <c r="S500" s="212"/>
      <c r="T500" s="212"/>
      <c r="U500" s="212"/>
      <c r="V500" s="212"/>
      <c r="W500" s="212"/>
      <c r="X500" s="212"/>
      <c r="Y500" s="212"/>
      <c r="Z500" s="212"/>
      <c r="AA500" s="212"/>
      <c r="AB500" s="212"/>
      <c r="AC500" s="212"/>
      <c r="AD500" s="212"/>
      <c r="AE500" s="212"/>
      <c r="AF500" s="212"/>
      <c r="AG500" s="212"/>
      <c r="AH500" s="211"/>
      <c r="AI500" s="213"/>
    </row>
    <row r="501" spans="1:35" ht="10" x14ac:dyDescent="0.35">
      <c r="A501" s="207">
        <v>251</v>
      </c>
      <c r="B501" s="207" t="s">
        <v>398</v>
      </c>
      <c r="C501" s="119" t="s">
        <v>399</v>
      </c>
      <c r="D501" s="208">
        <v>38850</v>
      </c>
      <c r="E501" s="209" t="s">
        <v>46</v>
      </c>
      <c r="F501" s="210"/>
      <c r="G501" s="211">
        <v>184.9</v>
      </c>
      <c r="H501" s="211">
        <v>81.7</v>
      </c>
      <c r="I501" s="210">
        <v>240</v>
      </c>
      <c r="J501" s="210"/>
      <c r="K501" s="210"/>
      <c r="L501" s="210"/>
      <c r="M501" s="210"/>
      <c r="N501" s="210"/>
      <c r="O501" s="210"/>
      <c r="P501" s="210"/>
      <c r="Q501" s="336"/>
      <c r="R501" s="212"/>
      <c r="S501" s="212"/>
      <c r="T501" s="212"/>
      <c r="U501" s="212"/>
      <c r="V501" s="212"/>
      <c r="W501" s="212"/>
      <c r="X501" s="212"/>
      <c r="Y501" s="212"/>
      <c r="Z501" s="212"/>
      <c r="AA501" s="212"/>
      <c r="AB501" s="212"/>
      <c r="AC501" s="212"/>
      <c r="AD501" s="212"/>
      <c r="AE501" s="212"/>
      <c r="AF501" s="212"/>
      <c r="AG501" s="212"/>
      <c r="AH501" s="211"/>
      <c r="AI501" s="213"/>
    </row>
    <row r="502" spans="1:35" ht="10" x14ac:dyDescent="0.35">
      <c r="A502" s="298">
        <v>523</v>
      </c>
      <c r="B502" s="298" t="s">
        <v>95</v>
      </c>
      <c r="C502" s="299" t="s">
        <v>652</v>
      </c>
      <c r="D502" s="322">
        <v>38397</v>
      </c>
      <c r="E502" s="298" t="s">
        <v>47</v>
      </c>
      <c r="F502" s="298" t="s">
        <v>28</v>
      </c>
      <c r="G502" s="297">
        <v>184.7</v>
      </c>
      <c r="H502" s="297">
        <v>75.599999999999994</v>
      </c>
      <c r="I502" s="298">
        <v>239</v>
      </c>
      <c r="J502" s="298"/>
      <c r="K502" s="298"/>
      <c r="L502" s="298"/>
      <c r="M502" s="298"/>
      <c r="N502" s="298"/>
      <c r="O502" s="298"/>
      <c r="P502" s="298"/>
      <c r="Q502" s="337"/>
      <c r="R502" s="298"/>
      <c r="S502" s="298"/>
      <c r="T502" s="298"/>
      <c r="U502" s="298"/>
      <c r="V502" s="298"/>
      <c r="W502" s="298"/>
      <c r="X502" s="298"/>
      <c r="Y502" s="298"/>
      <c r="Z502" s="298"/>
      <c r="AA502" s="298"/>
      <c r="AB502" s="298"/>
      <c r="AC502" s="298"/>
      <c r="AD502" s="298"/>
      <c r="AE502" s="298"/>
      <c r="AF502" s="298"/>
      <c r="AG502" s="298"/>
      <c r="AH502" s="297"/>
      <c r="AI502" s="296"/>
    </row>
    <row r="503" spans="1:35" ht="10" x14ac:dyDescent="0.35">
      <c r="A503" s="207">
        <v>381</v>
      </c>
      <c r="B503" s="207" t="s">
        <v>97</v>
      </c>
      <c r="C503" s="119" t="s">
        <v>295</v>
      </c>
      <c r="D503" s="208">
        <v>38630</v>
      </c>
      <c r="E503" s="209" t="s">
        <v>48</v>
      </c>
      <c r="F503" s="210" t="s">
        <v>33</v>
      </c>
      <c r="G503" s="211">
        <v>182.2</v>
      </c>
      <c r="H503" s="211">
        <v>70.900000000000006</v>
      </c>
      <c r="I503" s="210">
        <v>238</v>
      </c>
      <c r="J503" s="210"/>
      <c r="K503" s="210"/>
      <c r="L503" s="210"/>
      <c r="M503" s="210"/>
      <c r="N503" s="210"/>
      <c r="O503" s="210"/>
      <c r="P503" s="210"/>
      <c r="Q503" s="336"/>
      <c r="R503" s="212"/>
      <c r="S503" s="212"/>
      <c r="T503" s="212"/>
      <c r="U503" s="212"/>
      <c r="V503" s="212"/>
      <c r="W503" s="212"/>
      <c r="X503" s="212"/>
      <c r="Y503" s="212"/>
      <c r="Z503" s="212"/>
      <c r="AA503" s="212"/>
      <c r="AB503" s="212"/>
      <c r="AC503" s="212"/>
      <c r="AD503" s="212"/>
      <c r="AE503" s="212"/>
      <c r="AF503" s="212"/>
      <c r="AG503" s="212"/>
      <c r="AH503" s="211"/>
      <c r="AI503" s="213"/>
    </row>
    <row r="504" spans="1:35" ht="10" x14ac:dyDescent="0.35">
      <c r="A504" s="207">
        <v>215</v>
      </c>
      <c r="B504" s="207" t="s">
        <v>202</v>
      </c>
      <c r="C504" s="119" t="s">
        <v>370</v>
      </c>
      <c r="D504" s="208">
        <v>38606</v>
      </c>
      <c r="E504" s="209" t="s">
        <v>36</v>
      </c>
      <c r="F504" s="210" t="s">
        <v>28</v>
      </c>
      <c r="G504" s="211">
        <v>184.3</v>
      </c>
      <c r="H504" s="211">
        <v>76.900000000000006</v>
      </c>
      <c r="I504" s="210">
        <v>237</v>
      </c>
      <c r="J504" s="210"/>
      <c r="K504" s="210"/>
      <c r="L504" s="210"/>
      <c r="M504" s="210"/>
      <c r="N504" s="210"/>
      <c r="O504" s="210"/>
      <c r="P504" s="210"/>
      <c r="Q504" s="336"/>
      <c r="R504" s="212">
        <v>1.1180000000000001</v>
      </c>
      <c r="S504" s="212">
        <v>1.802</v>
      </c>
      <c r="T504" s="212">
        <v>2.9649999999999999</v>
      </c>
      <c r="U504" s="212">
        <v>1.107</v>
      </c>
      <c r="V504" s="212">
        <v>1.7769999999999999</v>
      </c>
      <c r="W504" s="212">
        <v>2.9409999999999998</v>
      </c>
      <c r="X504" s="212">
        <v>1.111</v>
      </c>
      <c r="Y504" s="212">
        <v>1.774</v>
      </c>
      <c r="Z504" s="212">
        <v>2.9239999999999999</v>
      </c>
      <c r="AA504" s="212">
        <v>1.107</v>
      </c>
      <c r="AB504" s="212">
        <v>1.774</v>
      </c>
      <c r="AC504" s="212">
        <v>2.9239999999999999</v>
      </c>
      <c r="AD504" s="212"/>
      <c r="AE504" s="212"/>
      <c r="AF504" s="212"/>
      <c r="AG504" s="212"/>
      <c r="AH504" s="211"/>
      <c r="AI504" s="213"/>
    </row>
    <row r="505" spans="1:35" ht="10" x14ac:dyDescent="0.35">
      <c r="A505" s="207">
        <v>292</v>
      </c>
      <c r="B505" s="207" t="s">
        <v>452</v>
      </c>
      <c r="C505" s="119" t="s">
        <v>453</v>
      </c>
      <c r="D505" s="208">
        <v>38511</v>
      </c>
      <c r="E505" s="209" t="s">
        <v>46</v>
      </c>
      <c r="F505" s="210"/>
      <c r="G505" s="211">
        <v>184</v>
      </c>
      <c r="H505" s="211">
        <v>73.099999999999994</v>
      </c>
      <c r="I505" s="210">
        <v>237</v>
      </c>
      <c r="J505" s="210"/>
      <c r="K505" s="210"/>
      <c r="L505" s="210"/>
      <c r="M505" s="210"/>
      <c r="N505" s="210"/>
      <c r="O505" s="210"/>
      <c r="P505" s="210"/>
      <c r="Q505" s="336"/>
      <c r="R505" s="212"/>
      <c r="S505" s="212"/>
      <c r="T505" s="212"/>
      <c r="U505" s="212"/>
      <c r="V505" s="212"/>
      <c r="W505" s="212"/>
      <c r="X505" s="212"/>
      <c r="Y505" s="212"/>
      <c r="Z505" s="212"/>
      <c r="AA505" s="212"/>
      <c r="AB505" s="212"/>
      <c r="AC505" s="212"/>
      <c r="AD505" s="212"/>
      <c r="AE505" s="212"/>
      <c r="AF505" s="212"/>
      <c r="AG505" s="212"/>
      <c r="AH505" s="211"/>
      <c r="AI505" s="213"/>
    </row>
    <row r="506" spans="1:35" ht="10" x14ac:dyDescent="0.35">
      <c r="A506" s="207">
        <v>382</v>
      </c>
      <c r="B506" s="207" t="s">
        <v>335</v>
      </c>
      <c r="C506" s="119" t="s">
        <v>541</v>
      </c>
      <c r="D506" s="208"/>
      <c r="E506" s="209" t="s">
        <v>48</v>
      </c>
      <c r="F506" s="210"/>
      <c r="G506" s="211">
        <v>178.9</v>
      </c>
      <c r="H506" s="211">
        <v>77.5</v>
      </c>
      <c r="I506" s="210">
        <v>236</v>
      </c>
      <c r="J506" s="210"/>
      <c r="K506" s="210"/>
      <c r="L506" s="210"/>
      <c r="M506" s="210"/>
      <c r="N506" s="210"/>
      <c r="O506" s="210"/>
      <c r="P506" s="210"/>
      <c r="Q506" s="336"/>
      <c r="R506" s="212"/>
      <c r="S506" s="212"/>
      <c r="T506" s="212"/>
      <c r="U506" s="212"/>
      <c r="V506" s="212"/>
      <c r="W506" s="212"/>
      <c r="X506" s="212"/>
      <c r="Y506" s="212"/>
      <c r="Z506" s="212"/>
      <c r="AA506" s="212"/>
      <c r="AB506" s="212"/>
      <c r="AC506" s="212"/>
      <c r="AD506" s="212"/>
      <c r="AE506" s="212"/>
      <c r="AF506" s="212"/>
      <c r="AG506" s="212"/>
      <c r="AH506" s="211"/>
      <c r="AI506" s="213"/>
    </row>
    <row r="507" spans="1:35" ht="10" x14ac:dyDescent="0.35">
      <c r="A507" s="207">
        <v>167</v>
      </c>
      <c r="B507" s="207" t="s">
        <v>145</v>
      </c>
      <c r="C507" s="119" t="s">
        <v>319</v>
      </c>
      <c r="D507" s="208">
        <v>38961</v>
      </c>
      <c r="E507" s="209" t="s">
        <v>59</v>
      </c>
      <c r="F507" s="210" t="s">
        <v>60</v>
      </c>
      <c r="G507" s="211">
        <v>179.8</v>
      </c>
      <c r="H507" s="211">
        <v>75.599999999999994</v>
      </c>
      <c r="I507" s="210">
        <v>235</v>
      </c>
      <c r="J507" s="210"/>
      <c r="K507" s="210"/>
      <c r="L507" s="210"/>
      <c r="M507" s="210"/>
      <c r="N507" s="210"/>
      <c r="O507" s="210"/>
      <c r="P507" s="210"/>
      <c r="Q507" s="336"/>
      <c r="R507" s="212"/>
      <c r="S507" s="212"/>
      <c r="T507" s="212"/>
      <c r="U507" s="212"/>
      <c r="V507" s="212"/>
      <c r="W507" s="212"/>
      <c r="X507" s="212"/>
      <c r="Y507" s="212"/>
      <c r="Z507" s="212"/>
      <c r="AA507" s="212"/>
      <c r="AB507" s="212"/>
      <c r="AC507" s="212"/>
      <c r="AD507" s="212"/>
      <c r="AE507" s="212"/>
      <c r="AF507" s="212"/>
      <c r="AG507" s="212"/>
      <c r="AH507" s="211"/>
      <c r="AI507" s="213"/>
    </row>
    <row r="508" spans="1:35" ht="10" x14ac:dyDescent="0.35">
      <c r="A508" s="207">
        <v>293</v>
      </c>
      <c r="B508" s="207" t="s">
        <v>95</v>
      </c>
      <c r="C508" s="119" t="s">
        <v>454</v>
      </c>
      <c r="D508" s="208">
        <v>38552</v>
      </c>
      <c r="E508" s="209" t="s">
        <v>46</v>
      </c>
      <c r="F508" s="210"/>
      <c r="G508" s="211">
        <v>179.6</v>
      </c>
      <c r="H508" s="211">
        <v>90.2</v>
      </c>
      <c r="I508" s="210">
        <v>235</v>
      </c>
      <c r="J508" s="210"/>
      <c r="K508" s="210"/>
      <c r="L508" s="210"/>
      <c r="M508" s="210"/>
      <c r="N508" s="210"/>
      <c r="O508" s="210"/>
      <c r="P508" s="210"/>
      <c r="Q508" s="336"/>
      <c r="R508" s="212"/>
      <c r="S508" s="212"/>
      <c r="T508" s="212"/>
      <c r="U508" s="212"/>
      <c r="V508" s="212"/>
      <c r="W508" s="212"/>
      <c r="X508" s="212"/>
      <c r="Y508" s="212"/>
      <c r="Z508" s="212"/>
      <c r="AA508" s="212"/>
      <c r="AB508" s="212"/>
      <c r="AC508" s="212"/>
      <c r="AD508" s="212"/>
      <c r="AE508" s="212"/>
      <c r="AF508" s="212"/>
      <c r="AG508" s="212"/>
      <c r="AH508" s="211"/>
      <c r="AI508" s="213"/>
    </row>
    <row r="509" spans="1:35" ht="10" x14ac:dyDescent="0.35">
      <c r="A509" s="207">
        <v>406</v>
      </c>
      <c r="B509" s="207" t="s">
        <v>549</v>
      </c>
      <c r="C509" s="119" t="s">
        <v>550</v>
      </c>
      <c r="D509" s="218">
        <v>38899</v>
      </c>
      <c r="E509" s="218" t="s">
        <v>50</v>
      </c>
      <c r="F509" s="210"/>
      <c r="G509" s="211">
        <v>177.3</v>
      </c>
      <c r="H509" s="211">
        <v>70</v>
      </c>
      <c r="I509" s="210">
        <v>235</v>
      </c>
      <c r="J509" s="210"/>
      <c r="K509" s="210"/>
      <c r="L509" s="210"/>
      <c r="M509" s="210"/>
      <c r="N509" s="210"/>
      <c r="O509" s="210"/>
      <c r="P509" s="210"/>
      <c r="Q509" s="336"/>
      <c r="R509" s="212"/>
      <c r="S509" s="212"/>
      <c r="T509" s="212"/>
      <c r="U509" s="212"/>
      <c r="V509" s="212"/>
      <c r="W509" s="212"/>
      <c r="X509" s="212"/>
      <c r="Y509" s="212"/>
      <c r="Z509" s="212"/>
      <c r="AA509" s="212"/>
      <c r="AB509" s="212"/>
      <c r="AC509" s="212"/>
      <c r="AD509" s="212"/>
      <c r="AE509" s="212"/>
      <c r="AF509" s="212"/>
      <c r="AG509" s="212"/>
      <c r="AH509" s="211"/>
      <c r="AI509" s="213"/>
    </row>
    <row r="510" spans="1:35" ht="10" x14ac:dyDescent="0.35">
      <c r="A510" s="207">
        <v>289</v>
      </c>
      <c r="B510" s="207" t="s">
        <v>382</v>
      </c>
      <c r="C510" s="119" t="s">
        <v>448</v>
      </c>
      <c r="D510" s="208">
        <v>38487</v>
      </c>
      <c r="E510" s="209" t="s">
        <v>46</v>
      </c>
      <c r="F510" s="210"/>
      <c r="G510" s="211">
        <v>178.1</v>
      </c>
      <c r="H510" s="211">
        <v>74.099999999999994</v>
      </c>
      <c r="I510" s="210">
        <v>232</v>
      </c>
      <c r="J510" s="210"/>
      <c r="K510" s="210"/>
      <c r="L510" s="210"/>
      <c r="M510" s="210"/>
      <c r="N510" s="210"/>
      <c r="O510" s="210"/>
      <c r="P510" s="210"/>
      <c r="Q510" s="336"/>
      <c r="R510" s="212"/>
      <c r="S510" s="212"/>
      <c r="T510" s="212"/>
      <c r="U510" s="212"/>
      <c r="V510" s="212"/>
      <c r="W510" s="212"/>
      <c r="X510" s="212"/>
      <c r="Y510" s="212"/>
      <c r="Z510" s="212"/>
      <c r="AA510" s="212"/>
      <c r="AB510" s="212"/>
      <c r="AC510" s="212"/>
      <c r="AD510" s="212"/>
      <c r="AE510" s="212"/>
      <c r="AF510" s="212"/>
      <c r="AG510" s="212"/>
      <c r="AH510" s="211"/>
      <c r="AI510" s="213"/>
    </row>
    <row r="511" spans="1:35" ht="10.5" x14ac:dyDescent="0.35">
      <c r="A511" s="118">
        <v>26</v>
      </c>
      <c r="B511" s="214" t="s">
        <v>166</v>
      </c>
      <c r="C511" s="119" t="s">
        <v>85</v>
      </c>
      <c r="D511" s="219">
        <v>38601</v>
      </c>
      <c r="E511" s="215" t="s">
        <v>52</v>
      </c>
      <c r="F511" s="118" t="s">
        <v>35</v>
      </c>
      <c r="G511" s="211">
        <v>179.6</v>
      </c>
      <c r="H511" s="220">
        <v>77.400000000000006</v>
      </c>
      <c r="I511" s="118">
        <v>231</v>
      </c>
      <c r="K511" s="210"/>
      <c r="M511" s="118"/>
      <c r="N511" s="210"/>
      <c r="O511" s="210"/>
      <c r="P511" s="210"/>
      <c r="Q511" s="336"/>
      <c r="R511" s="217"/>
      <c r="S511" s="217"/>
      <c r="T511" s="217"/>
      <c r="U511" s="217"/>
      <c r="V511" s="217"/>
      <c r="W511" s="217"/>
      <c r="X511" s="217"/>
      <c r="Y511" s="217"/>
      <c r="Z511" s="217"/>
      <c r="AA511" s="217"/>
      <c r="AB511" s="217"/>
      <c r="AC511" s="217"/>
      <c r="AD511" s="217"/>
      <c r="AE511" s="217"/>
      <c r="AF511" s="217"/>
      <c r="AG511" s="217"/>
      <c r="AI511" s="213"/>
    </row>
    <row r="512" spans="1:35" ht="10" x14ac:dyDescent="0.35">
      <c r="A512" s="207">
        <v>347</v>
      </c>
      <c r="B512" s="207" t="s">
        <v>198</v>
      </c>
      <c r="C512" s="119" t="s">
        <v>508</v>
      </c>
      <c r="D512" s="208">
        <v>38799</v>
      </c>
      <c r="E512" s="209" t="s">
        <v>38</v>
      </c>
      <c r="F512" s="210"/>
      <c r="G512" s="211">
        <v>173.1</v>
      </c>
      <c r="H512" s="211">
        <v>68.7</v>
      </c>
      <c r="I512" s="210">
        <v>228</v>
      </c>
      <c r="J512" s="210"/>
      <c r="K512" s="210"/>
      <c r="L512" s="210"/>
      <c r="M512" s="210"/>
      <c r="N512" s="210"/>
      <c r="O512" s="210"/>
      <c r="P512" s="210"/>
      <c r="Q512" s="336"/>
      <c r="R512" s="212"/>
      <c r="S512" s="212"/>
      <c r="T512" s="212"/>
      <c r="U512" s="212"/>
      <c r="V512" s="212"/>
      <c r="W512" s="212"/>
      <c r="X512" s="212"/>
      <c r="Y512" s="212"/>
      <c r="Z512" s="212"/>
      <c r="AA512" s="212"/>
      <c r="AB512" s="212"/>
      <c r="AC512" s="212"/>
      <c r="AD512" s="212"/>
      <c r="AE512" s="212"/>
      <c r="AF512" s="212"/>
      <c r="AG512" s="212"/>
      <c r="AH512" s="211"/>
      <c r="AI512" s="213"/>
    </row>
    <row r="513" spans="1:35" ht="10" x14ac:dyDescent="0.35">
      <c r="A513" s="207">
        <v>357</v>
      </c>
      <c r="B513" s="207" t="s">
        <v>224</v>
      </c>
      <c r="C513" s="119" t="s">
        <v>440</v>
      </c>
      <c r="D513" s="208">
        <v>38407</v>
      </c>
      <c r="E513" s="209" t="s">
        <v>48</v>
      </c>
      <c r="F513" s="210" t="s">
        <v>35</v>
      </c>
      <c r="G513" s="211">
        <v>169.6</v>
      </c>
      <c r="H513" s="211">
        <v>66.900000000000006</v>
      </c>
      <c r="I513" s="210">
        <v>225</v>
      </c>
      <c r="J513" s="210"/>
      <c r="K513" s="210"/>
      <c r="L513" s="210"/>
      <c r="M513" s="210"/>
      <c r="N513" s="210"/>
      <c r="O513" s="210"/>
      <c r="P513" s="210"/>
      <c r="Q513" s="336"/>
      <c r="R513" s="212"/>
      <c r="S513" s="212"/>
      <c r="T513" s="212"/>
      <c r="U513" s="212"/>
      <c r="V513" s="212"/>
      <c r="W513" s="212"/>
      <c r="X513" s="212"/>
      <c r="Y513" s="212"/>
      <c r="Z513" s="212"/>
      <c r="AA513" s="212"/>
      <c r="AB513" s="212"/>
      <c r="AC513" s="212"/>
      <c r="AD513" s="212"/>
      <c r="AE513" s="212"/>
      <c r="AF513" s="212"/>
      <c r="AG513" s="212"/>
      <c r="AH513" s="211"/>
      <c r="AI513" s="213"/>
    </row>
    <row r="514" spans="1:35" ht="10" x14ac:dyDescent="0.35">
      <c r="A514" s="207">
        <v>285</v>
      </c>
      <c r="B514" s="207" t="s">
        <v>445</v>
      </c>
      <c r="C514" s="119" t="s">
        <v>446</v>
      </c>
      <c r="D514" s="208">
        <v>39044</v>
      </c>
      <c r="E514" s="209" t="s">
        <v>46</v>
      </c>
      <c r="F514" s="210"/>
      <c r="G514" s="211">
        <v>191.9</v>
      </c>
      <c r="H514" s="211">
        <v>84.8</v>
      </c>
      <c r="I514" s="210"/>
      <c r="J514" s="210"/>
      <c r="K514" s="210"/>
      <c r="L514" s="210"/>
      <c r="M514" s="210"/>
      <c r="N514" s="210"/>
      <c r="O514" s="210"/>
      <c r="P514" s="210"/>
      <c r="Q514" s="336"/>
      <c r="R514" s="212"/>
      <c r="S514" s="212"/>
      <c r="T514" s="212"/>
      <c r="U514" s="212"/>
      <c r="V514" s="212"/>
      <c r="W514" s="212"/>
      <c r="X514" s="212"/>
      <c r="Y514" s="212"/>
      <c r="Z514" s="212"/>
      <c r="AA514" s="212"/>
      <c r="AB514" s="212"/>
      <c r="AC514" s="212"/>
      <c r="AD514" s="212"/>
      <c r="AE514" s="212"/>
      <c r="AF514" s="212"/>
      <c r="AG514" s="212"/>
      <c r="AH514" s="211"/>
      <c r="AI514" s="213"/>
    </row>
    <row r="515" spans="1:35" ht="10" x14ac:dyDescent="0.35">
      <c r="A515" s="207">
        <v>343</v>
      </c>
      <c r="B515" s="207" t="s">
        <v>335</v>
      </c>
      <c r="C515" s="119" t="s">
        <v>504</v>
      </c>
      <c r="D515" s="208">
        <v>38751</v>
      </c>
      <c r="E515" s="209" t="s">
        <v>38</v>
      </c>
      <c r="F515" s="210" t="s">
        <v>60</v>
      </c>
      <c r="G515" s="211">
        <v>178.7</v>
      </c>
      <c r="H515" s="211">
        <v>62.8</v>
      </c>
      <c r="I515" s="210"/>
      <c r="J515" s="210"/>
      <c r="K515" s="210"/>
      <c r="L515" s="210"/>
      <c r="M515" s="210"/>
      <c r="N515" s="210"/>
      <c r="O515" s="210"/>
      <c r="P515" s="210"/>
      <c r="Q515" s="336"/>
      <c r="R515" s="212"/>
      <c r="S515" s="212"/>
      <c r="T515" s="212"/>
      <c r="U515" s="212"/>
      <c r="V515" s="212"/>
      <c r="W515" s="212"/>
      <c r="X515" s="212"/>
      <c r="Y515" s="212"/>
      <c r="Z515" s="212"/>
      <c r="AA515" s="212"/>
      <c r="AB515" s="212"/>
      <c r="AC515" s="212"/>
      <c r="AD515" s="212"/>
      <c r="AE515" s="212"/>
      <c r="AF515" s="212"/>
      <c r="AG515" s="212"/>
      <c r="AH515" s="211"/>
      <c r="AI515" s="213"/>
    </row>
    <row r="516" spans="1:35" ht="10" x14ac:dyDescent="0.35">
      <c r="A516" s="207">
        <v>344</v>
      </c>
      <c r="B516" s="207" t="s">
        <v>129</v>
      </c>
      <c r="C516" s="119" t="s">
        <v>505</v>
      </c>
      <c r="D516" s="208">
        <v>38782</v>
      </c>
      <c r="E516" s="209" t="s">
        <v>38</v>
      </c>
      <c r="F516" s="210"/>
      <c r="G516" s="211">
        <v>174.3</v>
      </c>
      <c r="H516" s="211">
        <v>62.6</v>
      </c>
      <c r="I516" s="210"/>
      <c r="J516" s="210"/>
      <c r="K516" s="210"/>
      <c r="L516" s="210"/>
      <c r="M516" s="210"/>
      <c r="N516" s="210"/>
      <c r="O516" s="210"/>
      <c r="P516" s="210"/>
      <c r="Q516" s="336"/>
      <c r="R516" s="212"/>
      <c r="S516" s="212"/>
      <c r="T516" s="212"/>
      <c r="U516" s="212"/>
      <c r="V516" s="212"/>
      <c r="W516" s="212"/>
      <c r="X516" s="212"/>
      <c r="Y516" s="212"/>
      <c r="Z516" s="212"/>
      <c r="AA516" s="212"/>
      <c r="AB516" s="212"/>
      <c r="AC516" s="212"/>
      <c r="AD516" s="212"/>
      <c r="AE516" s="212"/>
      <c r="AF516" s="212"/>
      <c r="AG516" s="212"/>
      <c r="AH516" s="211"/>
      <c r="AI516" s="213"/>
    </row>
    <row r="517" spans="1:35" ht="10" x14ac:dyDescent="0.35">
      <c r="A517" s="207">
        <v>345</v>
      </c>
      <c r="B517" s="207" t="s">
        <v>192</v>
      </c>
      <c r="C517" s="119" t="s">
        <v>506</v>
      </c>
      <c r="D517" s="208">
        <v>38628</v>
      </c>
      <c r="E517" s="209" t="s">
        <v>38</v>
      </c>
      <c r="F517" s="210"/>
      <c r="G517" s="211">
        <v>175.6</v>
      </c>
      <c r="H517" s="211">
        <v>72.599999999999994</v>
      </c>
      <c r="I517" s="210"/>
      <c r="J517" s="210"/>
      <c r="K517" s="210"/>
      <c r="L517" s="210"/>
      <c r="M517" s="210"/>
      <c r="N517" s="210"/>
      <c r="O517" s="210"/>
      <c r="P517" s="210"/>
      <c r="Q517" s="336"/>
      <c r="R517" s="212"/>
      <c r="S517" s="212"/>
      <c r="T517" s="212"/>
      <c r="U517" s="212"/>
      <c r="V517" s="212"/>
      <c r="W517" s="212"/>
      <c r="X517" s="212"/>
      <c r="Y517" s="212"/>
      <c r="Z517" s="212"/>
      <c r="AA517" s="212"/>
      <c r="AB517" s="212"/>
      <c r="AC517" s="212"/>
      <c r="AD517" s="212"/>
      <c r="AE517" s="212"/>
      <c r="AF517" s="212"/>
      <c r="AG517" s="212"/>
      <c r="AH517" s="211"/>
      <c r="AI517" s="213"/>
    </row>
    <row r="518" spans="1:35" ht="10.5" x14ac:dyDescent="0.25">
      <c r="A518" s="298">
        <v>531</v>
      </c>
      <c r="B518" s="298" t="s">
        <v>511</v>
      </c>
      <c r="C518" s="299" t="s">
        <v>665</v>
      </c>
      <c r="D518" s="324">
        <v>38424</v>
      </c>
      <c r="E518" s="300" t="s">
        <v>47</v>
      </c>
      <c r="F518" s="298"/>
      <c r="G518" s="297">
        <v>186.1</v>
      </c>
      <c r="H518" s="297">
        <v>84.2</v>
      </c>
      <c r="I518" s="298"/>
      <c r="J518" s="298"/>
      <c r="K518" s="298"/>
      <c r="L518" s="331"/>
      <c r="M518" s="298"/>
      <c r="N518" s="298"/>
      <c r="O518" s="298"/>
      <c r="P518" s="298"/>
      <c r="Q518" s="337"/>
      <c r="R518" s="298"/>
      <c r="S518" s="298"/>
      <c r="T518" s="298"/>
      <c r="U518" s="298"/>
      <c r="V518" s="298"/>
      <c r="W518" s="298"/>
      <c r="X518" s="298"/>
      <c r="Y518" s="298"/>
      <c r="Z518" s="298"/>
      <c r="AA518" s="298"/>
      <c r="AB518" s="298"/>
      <c r="AC518" s="298"/>
      <c r="AD518" s="298"/>
      <c r="AE518" s="298"/>
      <c r="AF518" s="298"/>
      <c r="AG518" s="298"/>
      <c r="AH518" s="297"/>
      <c r="AI518" s="296"/>
    </row>
    <row r="519" spans="1:35" ht="10" x14ac:dyDescent="0.35">
      <c r="D519" s="120"/>
      <c r="F519" s="118"/>
      <c r="G519" s="211"/>
      <c r="H519" s="220"/>
      <c r="K519" s="210"/>
      <c r="M519" s="118"/>
      <c r="N519" s="210"/>
      <c r="O519" s="210"/>
      <c r="P519" s="210"/>
      <c r="Q519" s="210"/>
      <c r="R519" s="217"/>
      <c r="S519" s="217"/>
      <c r="T519" s="217"/>
      <c r="U519" s="217"/>
      <c r="V519" s="217"/>
      <c r="W519" s="217"/>
      <c r="X519" s="217"/>
      <c r="Y519" s="217"/>
      <c r="Z519" s="217"/>
      <c r="AA519" s="217"/>
      <c r="AB519" s="217"/>
      <c r="AC519" s="217"/>
      <c r="AD519" s="217"/>
      <c r="AE519" s="217"/>
      <c r="AF519" s="217"/>
      <c r="AG519" s="217"/>
      <c r="AI519" s="213"/>
    </row>
    <row r="520" spans="1:35" ht="10" x14ac:dyDescent="0.35">
      <c r="D520" s="120"/>
      <c r="F520" s="118"/>
      <c r="G520" s="211"/>
      <c r="H520" s="220"/>
      <c r="K520" s="210"/>
      <c r="M520" s="118"/>
      <c r="N520" s="210"/>
      <c r="O520" s="210"/>
      <c r="P520" s="210"/>
      <c r="Q520" s="210"/>
      <c r="R520" s="217"/>
      <c r="S520" s="217"/>
      <c r="T520" s="217"/>
      <c r="U520" s="217"/>
      <c r="V520" s="217"/>
      <c r="W520" s="217"/>
      <c r="X520" s="217"/>
      <c r="Y520" s="217"/>
      <c r="Z520" s="217"/>
      <c r="AA520" s="217"/>
      <c r="AB520" s="217"/>
      <c r="AC520" s="217"/>
      <c r="AD520" s="217"/>
      <c r="AE520" s="217"/>
      <c r="AF520" s="217"/>
      <c r="AG520" s="217"/>
      <c r="AI520" s="213"/>
    </row>
    <row r="521" spans="1:35" ht="10" x14ac:dyDescent="0.35">
      <c r="D521" s="120"/>
      <c r="F521" s="118"/>
      <c r="G521" s="211"/>
      <c r="H521" s="220"/>
      <c r="K521" s="210"/>
      <c r="M521" s="118"/>
      <c r="N521" s="210"/>
      <c r="O521" s="210"/>
      <c r="P521" s="210"/>
      <c r="Q521" s="210"/>
      <c r="R521" s="217"/>
      <c r="S521" s="217"/>
      <c r="T521" s="217"/>
      <c r="U521" s="217"/>
      <c r="V521" s="217"/>
      <c r="W521" s="217"/>
      <c r="X521" s="217"/>
      <c r="Y521" s="217"/>
      <c r="Z521" s="217"/>
      <c r="AA521" s="217"/>
      <c r="AB521" s="217"/>
      <c r="AC521" s="217"/>
      <c r="AD521" s="217"/>
      <c r="AE521" s="217"/>
      <c r="AF521" s="217"/>
      <c r="AG521" s="217"/>
      <c r="AI521" s="213"/>
    </row>
    <row r="522" spans="1:35" ht="10" x14ac:dyDescent="0.35">
      <c r="D522" s="120"/>
      <c r="F522" s="118"/>
      <c r="G522" s="211"/>
      <c r="H522" s="220"/>
      <c r="K522" s="210"/>
      <c r="M522" s="118"/>
      <c r="N522" s="210"/>
      <c r="O522" s="210"/>
      <c r="P522" s="210"/>
      <c r="Q522" s="210"/>
      <c r="R522" s="217"/>
      <c r="S522" s="217"/>
      <c r="T522" s="217"/>
      <c r="U522" s="217"/>
      <c r="V522" s="217"/>
      <c r="W522" s="217"/>
      <c r="X522" s="217"/>
      <c r="Y522" s="217"/>
      <c r="Z522" s="217"/>
      <c r="AA522" s="217"/>
      <c r="AB522" s="217"/>
      <c r="AC522" s="217"/>
      <c r="AD522" s="217"/>
      <c r="AE522" s="217"/>
      <c r="AF522" s="217"/>
      <c r="AG522" s="217"/>
      <c r="AI522" s="213"/>
    </row>
    <row r="523" spans="1:35" ht="10" x14ac:dyDescent="0.35">
      <c r="D523" s="120"/>
      <c r="F523" s="118"/>
      <c r="G523" s="211"/>
      <c r="H523" s="220"/>
      <c r="K523" s="210"/>
      <c r="M523" s="118"/>
      <c r="N523" s="210"/>
      <c r="O523" s="210"/>
      <c r="P523" s="210"/>
      <c r="Q523" s="210"/>
      <c r="R523" s="217"/>
      <c r="S523" s="217"/>
      <c r="T523" s="217"/>
      <c r="U523" s="217"/>
      <c r="V523" s="217"/>
      <c r="W523" s="217"/>
      <c r="X523" s="217"/>
      <c r="Y523" s="217"/>
      <c r="Z523" s="217"/>
      <c r="AA523" s="217"/>
      <c r="AB523" s="217"/>
      <c r="AC523" s="217"/>
      <c r="AD523" s="217"/>
      <c r="AE523" s="217"/>
      <c r="AF523" s="217"/>
      <c r="AG523" s="217"/>
      <c r="AI523" s="213"/>
    </row>
    <row r="524" spans="1:35" ht="10" x14ac:dyDescent="0.35">
      <c r="D524" s="120"/>
      <c r="F524" s="118"/>
      <c r="G524" s="211"/>
      <c r="H524" s="220"/>
      <c r="K524" s="210"/>
      <c r="M524" s="118"/>
      <c r="N524" s="210"/>
      <c r="O524" s="210"/>
      <c r="P524" s="210"/>
      <c r="Q524" s="210"/>
      <c r="R524" s="217"/>
      <c r="S524" s="217"/>
      <c r="T524" s="217"/>
      <c r="U524" s="217"/>
      <c r="V524" s="217"/>
      <c r="W524" s="217"/>
      <c r="X524" s="217"/>
      <c r="Y524" s="217"/>
      <c r="Z524" s="217"/>
      <c r="AA524" s="217"/>
      <c r="AB524" s="217"/>
      <c r="AC524" s="217"/>
      <c r="AD524" s="217"/>
      <c r="AE524" s="217"/>
      <c r="AF524" s="217"/>
      <c r="AG524" s="217"/>
      <c r="AI524" s="213"/>
    </row>
    <row r="525" spans="1:35" ht="10" x14ac:dyDescent="0.35">
      <c r="D525" s="120"/>
      <c r="F525" s="118"/>
      <c r="G525" s="211"/>
      <c r="H525" s="220"/>
      <c r="K525" s="210"/>
      <c r="M525" s="118"/>
      <c r="N525" s="210"/>
      <c r="O525" s="210"/>
      <c r="P525" s="210"/>
      <c r="Q525" s="210"/>
      <c r="R525" s="217"/>
      <c r="S525" s="217"/>
      <c r="T525" s="217"/>
      <c r="U525" s="217"/>
      <c r="V525" s="217"/>
      <c r="W525" s="217"/>
      <c r="X525" s="217"/>
      <c r="Y525" s="217"/>
      <c r="Z525" s="217"/>
      <c r="AA525" s="217"/>
      <c r="AB525" s="217"/>
      <c r="AC525" s="217"/>
      <c r="AD525" s="217"/>
      <c r="AE525" s="217"/>
      <c r="AF525" s="217"/>
      <c r="AG525" s="217"/>
      <c r="AI525" s="213"/>
    </row>
    <row r="526" spans="1:35" ht="10" x14ac:dyDescent="0.35">
      <c r="D526" s="120"/>
      <c r="F526" s="118"/>
      <c r="G526" s="211"/>
      <c r="H526" s="220"/>
      <c r="K526" s="210"/>
      <c r="M526" s="118"/>
      <c r="N526" s="210"/>
      <c r="O526" s="210"/>
      <c r="P526" s="210"/>
      <c r="Q526" s="210"/>
      <c r="R526" s="217"/>
      <c r="S526" s="217"/>
      <c r="T526" s="217"/>
      <c r="U526" s="217"/>
      <c r="V526" s="217"/>
      <c r="W526" s="217"/>
      <c r="X526" s="217"/>
      <c r="Y526" s="217"/>
      <c r="Z526" s="217"/>
      <c r="AA526" s="217"/>
      <c r="AB526" s="217"/>
      <c r="AC526" s="217"/>
      <c r="AD526" s="217"/>
      <c r="AE526" s="217"/>
      <c r="AF526" s="217"/>
      <c r="AG526" s="217"/>
      <c r="AI526" s="213"/>
    </row>
    <row r="527" spans="1:35" ht="10" x14ac:dyDescent="0.35">
      <c r="D527" s="120"/>
      <c r="F527" s="118"/>
      <c r="G527" s="211"/>
      <c r="H527" s="220"/>
      <c r="K527" s="210"/>
      <c r="M527" s="118"/>
      <c r="N527" s="210"/>
      <c r="O527" s="210"/>
      <c r="P527" s="210"/>
      <c r="Q527" s="210"/>
      <c r="R527" s="217"/>
      <c r="S527" s="217"/>
      <c r="T527" s="217"/>
      <c r="U527" s="217"/>
      <c r="V527" s="217"/>
      <c r="W527" s="217"/>
      <c r="X527" s="217"/>
      <c r="Y527" s="217"/>
      <c r="Z527" s="217"/>
      <c r="AA527" s="217"/>
      <c r="AB527" s="217"/>
      <c r="AC527" s="217"/>
      <c r="AD527" s="217"/>
      <c r="AE527" s="217"/>
      <c r="AF527" s="217"/>
      <c r="AG527" s="217"/>
      <c r="AI527" s="213"/>
    </row>
    <row r="528" spans="1:35" ht="10" x14ac:dyDescent="0.35">
      <c r="D528" s="120"/>
      <c r="F528" s="118"/>
      <c r="G528" s="211"/>
      <c r="H528" s="220"/>
      <c r="K528" s="210"/>
      <c r="M528" s="118"/>
      <c r="N528" s="210"/>
      <c r="O528" s="210"/>
      <c r="P528" s="210"/>
      <c r="Q528" s="210"/>
      <c r="R528" s="217"/>
      <c r="S528" s="217"/>
      <c r="T528" s="217"/>
      <c r="U528" s="217"/>
      <c r="V528" s="217"/>
      <c r="W528" s="217"/>
      <c r="X528" s="217"/>
      <c r="Y528" s="217"/>
      <c r="Z528" s="217"/>
      <c r="AA528" s="217"/>
      <c r="AB528" s="217"/>
      <c r="AC528" s="217"/>
      <c r="AD528" s="217"/>
      <c r="AE528" s="217"/>
      <c r="AF528" s="217"/>
      <c r="AG528" s="217"/>
      <c r="AI528" s="213"/>
    </row>
    <row r="529" spans="4:35" ht="10" x14ac:dyDescent="0.35">
      <c r="D529" s="120"/>
      <c r="F529" s="118"/>
      <c r="G529" s="211"/>
      <c r="H529" s="220"/>
      <c r="K529" s="210"/>
      <c r="M529" s="118"/>
      <c r="N529" s="210"/>
      <c r="O529" s="210"/>
      <c r="P529" s="210"/>
      <c r="Q529" s="210"/>
      <c r="R529" s="217"/>
      <c r="S529" s="217"/>
      <c r="T529" s="217"/>
      <c r="U529" s="217"/>
      <c r="V529" s="217"/>
      <c r="W529" s="217"/>
      <c r="X529" s="217"/>
      <c r="Y529" s="217"/>
      <c r="Z529" s="217"/>
      <c r="AA529" s="217"/>
      <c r="AB529" s="217"/>
      <c r="AC529" s="217"/>
      <c r="AD529" s="217"/>
      <c r="AE529" s="217"/>
      <c r="AF529" s="217"/>
      <c r="AG529" s="217"/>
      <c r="AI529" s="213"/>
    </row>
    <row r="530" spans="4:35" ht="10" x14ac:dyDescent="0.35">
      <c r="D530" s="120"/>
      <c r="F530" s="118"/>
      <c r="G530" s="211"/>
      <c r="H530" s="220"/>
      <c r="K530" s="210"/>
      <c r="M530" s="118"/>
      <c r="N530" s="210"/>
      <c r="O530" s="210"/>
      <c r="P530" s="210"/>
      <c r="Q530" s="210"/>
      <c r="R530" s="217"/>
      <c r="S530" s="217"/>
      <c r="T530" s="217"/>
      <c r="U530" s="217"/>
      <c r="V530" s="217"/>
      <c r="W530" s="217"/>
      <c r="X530" s="217"/>
      <c r="Y530" s="217"/>
      <c r="Z530" s="217"/>
      <c r="AA530" s="217"/>
      <c r="AB530" s="217"/>
      <c r="AC530" s="217"/>
      <c r="AD530" s="217"/>
      <c r="AE530" s="217"/>
      <c r="AF530" s="217"/>
      <c r="AG530" s="217"/>
      <c r="AI530" s="213"/>
    </row>
    <row r="531" spans="4:35" ht="10" x14ac:dyDescent="0.35">
      <c r="D531" s="120"/>
      <c r="F531" s="118"/>
      <c r="G531" s="211"/>
      <c r="H531" s="220"/>
      <c r="K531" s="210"/>
      <c r="M531" s="118"/>
      <c r="N531" s="210"/>
      <c r="O531" s="210"/>
      <c r="P531" s="210"/>
      <c r="Q531" s="210"/>
      <c r="R531" s="217"/>
      <c r="S531" s="217"/>
      <c r="T531" s="217"/>
      <c r="U531" s="217"/>
      <c r="V531" s="217"/>
      <c r="W531" s="217"/>
      <c r="X531" s="217"/>
      <c r="Y531" s="217"/>
      <c r="Z531" s="217"/>
      <c r="AA531" s="217"/>
      <c r="AB531" s="217"/>
      <c r="AC531" s="217"/>
      <c r="AD531" s="217"/>
      <c r="AE531" s="217"/>
      <c r="AF531" s="217"/>
      <c r="AG531" s="217"/>
      <c r="AI531" s="213"/>
    </row>
    <row r="532" spans="4:35" ht="10" x14ac:dyDescent="0.35">
      <c r="D532" s="120"/>
      <c r="F532" s="118"/>
      <c r="G532" s="211"/>
      <c r="H532" s="220"/>
      <c r="K532" s="210"/>
      <c r="M532" s="118"/>
      <c r="N532" s="210"/>
      <c r="O532" s="210"/>
      <c r="P532" s="210"/>
      <c r="Q532" s="210"/>
      <c r="R532" s="217"/>
      <c r="S532" s="217"/>
      <c r="T532" s="217"/>
      <c r="U532" s="217"/>
      <c r="V532" s="217"/>
      <c r="W532" s="217"/>
      <c r="X532" s="217"/>
      <c r="Y532" s="217"/>
      <c r="Z532" s="217"/>
      <c r="AA532" s="217"/>
      <c r="AB532" s="217"/>
      <c r="AC532" s="217"/>
      <c r="AD532" s="217"/>
      <c r="AE532" s="217"/>
      <c r="AF532" s="217"/>
      <c r="AG532" s="217"/>
      <c r="AI532" s="213"/>
    </row>
    <row r="533" spans="4:35" ht="10.5" thickBot="1" x14ac:dyDescent="0.4">
      <c r="D533" s="120"/>
      <c r="F533" s="118"/>
      <c r="G533" s="211"/>
      <c r="H533" s="220"/>
      <c r="K533" s="210"/>
      <c r="M533" s="118"/>
      <c r="N533" s="210"/>
      <c r="O533" s="210"/>
      <c r="P533" s="210"/>
      <c r="Q533" s="210"/>
      <c r="R533" s="217"/>
      <c r="S533" s="217"/>
      <c r="T533" s="217"/>
      <c r="U533" s="217"/>
      <c r="V533" s="217"/>
      <c r="W533" s="217"/>
      <c r="X533" s="217"/>
      <c r="Y533" s="217"/>
      <c r="Z533" s="217"/>
      <c r="AA533" s="217"/>
      <c r="AB533" s="217"/>
      <c r="AC533" s="217"/>
      <c r="AD533" s="217"/>
      <c r="AE533" s="217"/>
      <c r="AF533" s="217"/>
      <c r="AG533" s="217"/>
      <c r="AI533" s="213"/>
    </row>
    <row r="534" spans="4:35" x14ac:dyDescent="0.35">
      <c r="F534" s="231" t="s">
        <v>30</v>
      </c>
      <c r="G534" s="265">
        <f>AVERAGE(tbl_data[Height])</f>
        <v>185.25531914893622</v>
      </c>
      <c r="H534" s="265">
        <f>AVERAGE(tbl_data[Mass])</f>
        <v>77.754738878143144</v>
      </c>
      <c r="I534" s="265">
        <f>AVERAGE(tbl_data[Reach])</f>
        <v>242.671875</v>
      </c>
      <c r="J534" s="265">
        <f>AVERAGE(tbl_data[AbsSVJ])</f>
        <v>304.05319148936172</v>
      </c>
      <c r="K534" s="265">
        <f>AVERAGE(tbl_data[AbsRunVJ_L])</f>
        <v>317.70788912579957</v>
      </c>
      <c r="L534" s="265">
        <f>AVERAGE(tbl_data[AbsRunVJ_R])</f>
        <v>313.07051282051282</v>
      </c>
      <c r="M534" s="265">
        <f>AVERAGE(tbl_data[SVJ])</f>
        <v>61.793617021276596</v>
      </c>
      <c r="N534" s="265">
        <f>AVERAGE(tbl_data[RunVJ_L])</f>
        <v>75.413646055437098</v>
      </c>
      <c r="O534" s="265">
        <f>AVERAGE(tbl_data[RunVJ_R])</f>
        <v>70.807692307692307</v>
      </c>
      <c r="P534" s="265"/>
      <c r="Q534" s="265"/>
      <c r="R534" s="265">
        <f>AVERAGE(tbl_data[5m_1])</f>
        <v>1.1587846481876336</v>
      </c>
      <c r="S534" s="265">
        <f>AVERAGE(tbl_data[10m_1])</f>
        <v>1.8841385927505339</v>
      </c>
      <c r="T534" s="265">
        <f>AVERAGE(tbl_data[20m_1])</f>
        <v>3.133098081023459</v>
      </c>
      <c r="U534" s="265">
        <f>AVERAGE(tbl_data[5m_2])</f>
        <v>1.1515097192224626</v>
      </c>
      <c r="V534" s="265">
        <f>AVERAGE(tbl_data[10m_2])</f>
        <v>1.8754276457883376</v>
      </c>
      <c r="W534" s="265">
        <f>AVERAGE(tbl_data[20m_2])</f>
        <v>3.1185205183585341</v>
      </c>
      <c r="X534" s="265">
        <f>AVERAGE(tbl_data[5m_3])</f>
        <v>1.1569800995024875</v>
      </c>
      <c r="Y534" s="265">
        <f>AVERAGE(tbl_data[10m_3])</f>
        <v>1.879791044776119</v>
      </c>
      <c r="Z534" s="265">
        <f>AVERAGE(tbl_data[20m_3])</f>
        <v>3.1237139303482611</v>
      </c>
      <c r="AA534" s="265">
        <f>AVERAGE(tbl_data[5m])</f>
        <v>1.1268195329087045</v>
      </c>
      <c r="AB534" s="265">
        <f>AVERAGE(tbl_data[10m])</f>
        <v>1.8496857749469207</v>
      </c>
      <c r="AC534" s="265">
        <f>AVERAGE(tbl_data[20m])</f>
        <v>3.090256900212319</v>
      </c>
      <c r="AD534" s="265">
        <f>AVERAGE(tbl_data[Agil_1])</f>
        <v>8.6335842217484053</v>
      </c>
      <c r="AE534" s="265">
        <f>AVERAGE(tbl_data[Agil_2])</f>
        <v>8.6218724832214715</v>
      </c>
      <c r="AF534" s="265">
        <f>AVERAGE(tbl_data[Agil_3])</f>
        <v>8.6067532467532448</v>
      </c>
      <c r="AG534" s="265">
        <f>AVERAGE(tbl_data[Agil])</f>
        <v>8.5092985074626881</v>
      </c>
      <c r="AH534" s="265">
        <f>AVERAGE(tbl_data[YYIR2 Level])</f>
        <v>20.125793991416373</v>
      </c>
      <c r="AI534" s="266">
        <f>AVERAGE(tbl_data[YYIR2 Distance])</f>
        <v>657.08154506437768</v>
      </c>
    </row>
    <row r="535" spans="4:35" x14ac:dyDescent="0.35">
      <c r="F535" s="232" t="s">
        <v>32</v>
      </c>
      <c r="G535" s="267">
        <f>MIN(tbl_data[Height])</f>
        <v>165.7</v>
      </c>
      <c r="H535" s="267"/>
      <c r="I535" s="267">
        <f>MIN(tbl_data[Reach])</f>
        <v>219</v>
      </c>
      <c r="J535" s="267">
        <f>MIN(tbl_data[AbsSVJ])</f>
        <v>274</v>
      </c>
      <c r="K535" s="267">
        <f>MIN(tbl_data[AbsRunVJ_L])</f>
        <v>278</v>
      </c>
      <c r="L535" s="267">
        <f>MIN(tbl_data[AbsRunVJ_R])</f>
        <v>280</v>
      </c>
      <c r="M535" s="267">
        <f>MIN(tbl_data[SVJ])</f>
        <v>47</v>
      </c>
      <c r="N535" s="267">
        <f>MIN(tbl_data[RunVJ_L])</f>
        <v>50</v>
      </c>
      <c r="O535" s="267">
        <f>MIN(tbl_data[RunVJ_R])</f>
        <v>45</v>
      </c>
      <c r="P535" s="267"/>
      <c r="Q535" s="267"/>
      <c r="R535" s="267">
        <f>MIN(tbl_data[5m_1])</f>
        <v>0.97699999999999998</v>
      </c>
      <c r="S535" s="267">
        <f>MIN(tbl_data[10m_1])</f>
        <v>1.6679999999999999</v>
      </c>
      <c r="T535" s="267">
        <f>MIN(tbl_data[20m_1])</f>
        <v>2.8450000000000002</v>
      </c>
      <c r="U535" s="267">
        <f>MIN(tbl_data[5m_2])</f>
        <v>0.97099999999999997</v>
      </c>
      <c r="V535" s="267">
        <f>MIN(tbl_data[10m_2])</f>
        <v>1.675</v>
      </c>
      <c r="W535" s="267">
        <f>MIN(tbl_data[20m_2])</f>
        <v>2.8570000000000002</v>
      </c>
      <c r="X535" s="267">
        <f>MIN(tbl_data[5m_3])</f>
        <v>0.98099999999999998</v>
      </c>
      <c r="Y535" s="267">
        <f>MIN(tbl_data[10m_3])</f>
        <v>1.7</v>
      </c>
      <c r="Z535" s="267">
        <f>MIN(tbl_data[20m_3])</f>
        <v>2.8540000000000001</v>
      </c>
      <c r="AA535" s="267">
        <f>MIN(tbl_data[5m])</f>
        <v>0.97099999999999997</v>
      </c>
      <c r="AB535" s="267">
        <f>MIN(tbl_data[10m])</f>
        <v>1.6679999999999999</v>
      </c>
      <c r="AC535" s="267">
        <f>MIN(tbl_data[20m])</f>
        <v>2.8450000000000002</v>
      </c>
      <c r="AD535" s="267">
        <f>MIN(tbl_data[Agil_1])</f>
        <v>7.9459999999999997</v>
      </c>
      <c r="AE535" s="267">
        <f>MIN(tbl_data[Agil_2])</f>
        <v>7.8419999999999996</v>
      </c>
      <c r="AF535" s="267">
        <f>MIN(tbl_data[Agil_3])</f>
        <v>7.8920000000000003</v>
      </c>
      <c r="AG535" s="267">
        <f>MIN(tbl_data[Agil])</f>
        <v>7.8419999999999996</v>
      </c>
      <c r="AH535" s="267">
        <f>MIN(tbl_data[YYIR2 Level])</f>
        <v>18.03</v>
      </c>
      <c r="AI535" s="268">
        <f>MIN(tbl_data[YYIR2 Distance])</f>
        <v>280</v>
      </c>
    </row>
    <row r="536" spans="4:35" x14ac:dyDescent="0.35">
      <c r="F536" s="233" t="s">
        <v>31</v>
      </c>
      <c r="G536" s="269">
        <f>MAX(tbl_data[Height])</f>
        <v>206.1</v>
      </c>
      <c r="H536" s="269"/>
      <c r="I536" s="269">
        <f>MAX(tbl_data[Reach])</f>
        <v>274</v>
      </c>
      <c r="J536" s="269">
        <f>MAX(tbl_data[AbsSVJ])</f>
        <v>335</v>
      </c>
      <c r="K536" s="269">
        <f>MAX(tbl_data[AbsRunVJ_L])</f>
        <v>348</v>
      </c>
      <c r="L536" s="269">
        <f>MAX(tbl_data[AbsRunVJ_R])</f>
        <v>345</v>
      </c>
      <c r="M536" s="269">
        <f>MAX(tbl_data[SVJ])</f>
        <v>86</v>
      </c>
      <c r="N536" s="269">
        <f>MAX(tbl_data[RunVJ_L])</f>
        <v>101</v>
      </c>
      <c r="O536" s="269">
        <f>MAX(tbl_data[RunVJ_R])</f>
        <v>96</v>
      </c>
      <c r="P536" s="269"/>
      <c r="Q536" s="269"/>
      <c r="R536" s="269">
        <f>MAX(tbl_data[5m_1])</f>
        <v>2.0379999999999998</v>
      </c>
      <c r="S536" s="269">
        <f>MAX(tbl_data[10m_1])</f>
        <v>2.7549999999999999</v>
      </c>
      <c r="T536" s="269">
        <f>MAX(tbl_data[20m_1])</f>
        <v>4.0119999999999996</v>
      </c>
      <c r="U536" s="269">
        <f>MAX(tbl_data[5m_2])</f>
        <v>1.837</v>
      </c>
      <c r="V536" s="269">
        <f>MAX(tbl_data[10m_2])</f>
        <v>2.5640000000000001</v>
      </c>
      <c r="W536" s="269">
        <f>MAX(tbl_data[20m_2])</f>
        <v>3.8109999999999999</v>
      </c>
      <c r="X536" s="269">
        <f>MAX(tbl_data[5m_3])</f>
        <v>1.9610000000000001</v>
      </c>
      <c r="Y536" s="269">
        <f>MAX(tbl_data[10m_3])</f>
        <v>2.6640000000000001</v>
      </c>
      <c r="Z536" s="269">
        <f>MAX(tbl_data[20m_3])</f>
        <v>3.9049999999999998</v>
      </c>
      <c r="AA536" s="269">
        <f>MAX(tbl_data[5m])</f>
        <v>1.371</v>
      </c>
      <c r="AB536" s="269">
        <f>MAX(tbl_data[10m])</f>
        <v>2.1</v>
      </c>
      <c r="AC536" s="269">
        <f>MAX(tbl_data[20m])</f>
        <v>3.45</v>
      </c>
      <c r="AD536" s="269">
        <f>MAX(tbl_data[Agil_1])</f>
        <v>10.483000000000001</v>
      </c>
      <c r="AE536" s="269">
        <f>MAX(tbl_data[Agil_2])</f>
        <v>20.748000000000001</v>
      </c>
      <c r="AF536" s="269">
        <f>MAX(tbl_data[Agil_3])</f>
        <v>9.6419999999999995</v>
      </c>
      <c r="AG536" s="269">
        <f>MAX(tbl_data[Agil])</f>
        <v>9.4450000000000003</v>
      </c>
      <c r="AH536" s="269">
        <f>MAX(tbl_data[YYIR2 Level])</f>
        <v>22.01</v>
      </c>
      <c r="AI536" s="270">
        <f>MAX(tbl_data[YYIR2 Distance])</f>
        <v>1120</v>
      </c>
    </row>
    <row r="537" spans="4:35" ht="15" thickBot="1" x14ac:dyDescent="0.4">
      <c r="F537" s="234" t="s">
        <v>83</v>
      </c>
      <c r="G537" s="271">
        <f>_xlfn.STDEV.P(tbl_data[Height])</f>
        <v>7.4046952891803768</v>
      </c>
      <c r="H537" s="271"/>
      <c r="I537" s="271">
        <f>_xlfn.STDEV.P(tbl_data[Reach])</f>
        <v>10.381669072667217</v>
      </c>
      <c r="J537" s="271">
        <f>_xlfn.STDEV.P(tbl_data[AbsSVJ])</f>
        <v>11.177643931390394</v>
      </c>
      <c r="K537" s="271">
        <f>_xlfn.STDEV.P(tbl_data[AbsRunVJ_L])</f>
        <v>12.564459030354104</v>
      </c>
      <c r="L537" s="271">
        <f>_xlfn.STDEV.P(tbl_data[AbsRunVJ_R])</f>
        <v>11.920559080716149</v>
      </c>
      <c r="M537" s="271">
        <f>_xlfn.STDEV.P(tbl_data[SVJ])</f>
        <v>6.0853820053633143</v>
      </c>
      <c r="N537" s="271">
        <f>_xlfn.STDEV.P(tbl_data[RunVJ_L])</f>
        <v>7.5524820000357433</v>
      </c>
      <c r="O537" s="271">
        <f>_xlfn.STDEV.P(tbl_data[RunVJ_R])</f>
        <v>7.9607332678425857</v>
      </c>
      <c r="P537" s="271"/>
      <c r="Q537" s="271"/>
      <c r="R537" s="271">
        <f>_xlfn.STDEV.P(tbl_data[5m_1])</f>
        <v>0.1091202780123397</v>
      </c>
      <c r="S537" s="271">
        <f>_xlfn.STDEV.P(tbl_data[10m_1])</f>
        <v>0.11414230066271792</v>
      </c>
      <c r="T537" s="271">
        <f>_xlfn.STDEV.P(tbl_data[20m_1])</f>
        <v>0.133219983264075</v>
      </c>
      <c r="U537" s="271">
        <f>_xlfn.STDEV.P(tbl_data[5m_2])</f>
        <v>7.5102373705537823E-2</v>
      </c>
      <c r="V537" s="271">
        <f>_xlfn.STDEV.P(tbl_data[10m_2])</f>
        <v>8.3310775831339348E-2</v>
      </c>
      <c r="W537" s="271">
        <f>_xlfn.STDEV.P(tbl_data[20m_2])</f>
        <v>0.11097044491120951</v>
      </c>
      <c r="X537" s="271">
        <f>_xlfn.STDEV.P(tbl_data[5m_3])</f>
        <v>9.2430340057657379E-2</v>
      </c>
      <c r="Y537" s="271">
        <f>_xlfn.STDEV.P(tbl_data[10m_3])</f>
        <v>0.10254345575322647</v>
      </c>
      <c r="Z537" s="271">
        <f>_xlfn.STDEV.P(tbl_data[20m_3])</f>
        <v>0.13420586493911077</v>
      </c>
      <c r="AA537" s="271">
        <f>_xlfn.STDEV.P(tbl_data[5m])</f>
        <v>5.4602163934807282E-2</v>
      </c>
      <c r="AB537" s="271">
        <f>_xlfn.STDEV.P(tbl_data[10m])</f>
        <v>6.4437785704682587E-2</v>
      </c>
      <c r="AC537" s="271">
        <f>_xlfn.STDEV.P(tbl_data[20m])</f>
        <v>9.5597461024327895E-2</v>
      </c>
      <c r="AD537" s="271">
        <f>_xlfn.STDEV.P(tbl_data[Agil_1])</f>
        <v>0.31319741767392334</v>
      </c>
      <c r="AE537" s="271">
        <f>_xlfn.STDEV.P(tbl_data[Agil_2])</f>
        <v>0.80147249235328011</v>
      </c>
      <c r="AF537" s="271">
        <f>_xlfn.STDEV.P(tbl_data[Agil_3])</f>
        <v>0.29305319121120155</v>
      </c>
      <c r="AG537" s="271">
        <f>_xlfn.STDEV.P(tbl_data[Agil])</f>
        <v>0.27639522476873185</v>
      </c>
      <c r="AH537" s="271">
        <f>_xlfn.STDEV.P(tbl_data[YYIR2 Level])</f>
        <v>0.62221630076882162</v>
      </c>
      <c r="AI537" s="272">
        <f>_xlfn.STDEV.P(tbl_data[YYIR2 Distance])</f>
        <v>165.87931197139096</v>
      </c>
    </row>
  </sheetData>
  <phoneticPr fontId="2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SUMMARY</vt:lpstr>
      <vt:lpstr>Top 10s</vt:lpstr>
      <vt:lpstr>Bendigo</vt:lpstr>
      <vt:lpstr>Calder</vt:lpstr>
      <vt:lpstr>Dandenong</vt:lpstr>
      <vt:lpstr>Eastern</vt:lpstr>
      <vt:lpstr>Geelong</vt:lpstr>
      <vt:lpstr>Gippsland</vt:lpstr>
      <vt:lpstr>GWV</vt:lpstr>
      <vt:lpstr>Murray</vt:lpstr>
      <vt:lpstr>Northern</vt:lpstr>
      <vt:lpstr>Oakleigh</vt:lpstr>
      <vt:lpstr>Sandringham</vt:lpstr>
      <vt:lpstr>Tasmania</vt:lpstr>
      <vt:lpstr>Western</vt:lpstr>
      <vt:lpstr>(ALL)</vt:lpstr>
      <vt:lpstr>'Top 10s'!Print_Area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User;Matt Glossop</dc:creator>
  <cp:lastModifiedBy>Nick Sims</cp:lastModifiedBy>
  <cp:lastPrinted>2019-03-14T22:05:46Z</cp:lastPrinted>
  <dcterms:created xsi:type="dcterms:W3CDTF">2017-03-15T00:57:49Z</dcterms:created>
  <dcterms:modified xsi:type="dcterms:W3CDTF">2023-07-24T06:52:39Z</dcterms:modified>
</cp:coreProperties>
</file>