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40" windowHeight="77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<sst xmlns="http://schemas.openxmlformats.org/spreadsheetml/2006/main" count="27">
  <si>
    <t>产品标题</t>
  </si>
  <si>
    <t>产品编码</t>
  </si>
  <si>
    <t>类型</t>
  </si>
  <si>
    <t>链接</t>
  </si>
  <si>
    <t>进货价</t>
  </si>
  <si>
    <t>国内运费</t>
  </si>
  <si>
    <t>利润率</t>
  </si>
  <si>
    <t>重量/kg</t>
  </si>
  <si>
    <t>产品折扣</t>
  </si>
  <si>
    <t>速卖通标价</t>
  </si>
  <si>
    <t>wish标价</t>
  </si>
  <si>
    <t>成本/￥</t>
  </si>
  <si>
    <t>速卖通售价</t>
  </si>
  <si>
    <t>wish售价</t>
  </si>
  <si>
    <t>获得售价</t>
  </si>
  <si>
    <t>利润</t>
  </si>
  <si>
    <t>Tina</t>
  </si>
  <si>
    <t>Jerry</t>
  </si>
  <si>
    <t>爬爬服</t>
  </si>
  <si>
    <t>无</t>
  </si>
  <si>
    <t>https://detail.1688.com/offer/525047668329.html?spm=a261y.7663282.0.0.tkCnpt</t>
  </si>
  <si>
    <t>国际运费 1kg/￥</t>
  </si>
  <si>
    <t>国际运费折扣</t>
  </si>
  <si>
    <t>挂号费</t>
  </si>
  <si>
    <t>汇率</t>
  </si>
  <si>
    <t>速卖通费率</t>
  </si>
  <si>
    <t>wish费率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</si>
</sst>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26" formatCode="\$#,##0.00_);[Red]\(\$#,##0.00\)"/>
    <numFmt numFmtId="44" formatCode="_ &quot;￥&quot;* #,##0.00_ ;_ &quot;￥&quot;* \-#,##0.00_ ;_ &quot;￥&quot;* &quot;-&quot;??_ ;_ @_ "/>
    <numFmt numFmtId="176" formatCode="_-&quot;US$&quot;* #,##0.00_ ;_-&quot;US$&quot;* \-#,##0.00\ ;_-&quot;US$&quot;* &quot;-&quot;??_ ;_-@_ "/>
    <numFmt numFmtId="177" formatCode="\¥#,##0.00_);[Red]\(\¥#,##0.00\)"/>
    <numFmt numFmtId="178" formatCode="0.00_);[Red]\(0.00\)"/>
  </numFmts>
  <fonts count="22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9" borderId="5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2" fillId="7" borderId="3" applyNumberFormat="0" applyAlignment="0" applyProtection="0">
      <alignment vertical="center"/>
    </xf>
    <xf numFmtId="0" fontId="8" fillId="7" borderId="2" applyNumberFormat="0" applyAlignment="0" applyProtection="0">
      <alignment vertical="center"/>
    </xf>
    <xf numFmtId="0" fontId="13" fillId="18" borderId="4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9" fontId="0" fillId="0" borderId="0" xfId="0" applyNumberFormat="1">
      <alignment vertical="center"/>
    </xf>
    <xf numFmtId="178" fontId="0" fillId="0" borderId="0" xfId="0" applyNumberFormat="1">
      <alignment vertical="center"/>
    </xf>
    <xf numFmtId="26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11" applyNumberFormat="1" applyFon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</xdr:colOff>
      <xdr:row>1</xdr:row>
      <xdr:rowOff>0</xdr:rowOff>
    </xdr:from>
    <xdr:to>
      <xdr:col>1</xdr:col>
      <xdr:colOff>20560</xdr:colOff>
      <xdr:row>2</xdr:row>
      <xdr:rowOff>0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177800"/>
          <a:ext cx="1007110" cy="1095375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</xdr:colOff>
      <xdr:row>2</xdr:row>
      <xdr:rowOff>123825</xdr:rowOff>
    </xdr:from>
    <xdr:to>
      <xdr:col>0</xdr:col>
      <xdr:colOff>855980</xdr:colOff>
      <xdr:row>2</xdr:row>
      <xdr:rowOff>941705</xdr:rowOff>
    </xdr:to>
    <xdr:pic>
      <xdr:nvPicPr>
        <xdr:cNvPr id="2" name="图片 1" descr="首图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385" y="1397000"/>
          <a:ext cx="823595" cy="817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9"/>
  <sheetViews>
    <sheetView tabSelected="1" workbookViewId="0">
      <pane ySplit="1" topLeftCell="A2" activePane="bottomLeft" state="frozen"/>
      <selection/>
      <selection pane="bottomLeft" activeCell="I3" sqref="I3"/>
    </sheetView>
  </sheetViews>
  <sheetFormatPr defaultColWidth="9" defaultRowHeight="14"/>
  <cols>
    <col min="1" max="1" width="14.1272727272727" customWidth="1"/>
    <col min="2" max="2" width="9.54545454545454" customWidth="1"/>
    <col min="3" max="3" width="9.63636363636364" customWidth="1"/>
    <col min="4" max="4" width="7.72727272727273" customWidth="1"/>
    <col min="5" max="5" width="8.18181818181818" customWidth="1"/>
    <col min="6" max="6" width="9.81818181818182" customWidth="1"/>
    <col min="7" max="7" width="8.27272727272727" customWidth="1"/>
    <col min="10" max="10" width="11.2727272727273" customWidth="1"/>
    <col min="11" max="11" width="11.0909090909091" customWidth="1"/>
    <col min="12" max="12" width="7.63636363636364" customWidth="1"/>
    <col min="13" max="13" width="11.9090909090909" customWidth="1"/>
    <col min="14" max="15" width="11.6272727272727" customWidth="1"/>
    <col min="16" max="16" width="7.54545454545455" customWidth="1"/>
    <col min="17" max="17" width="6.45454545454545" customWidth="1"/>
    <col min="18" max="18" width="6.81818181818182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ht="86.25" customHeight="1" spans="2:18">
      <c r="B2">
        <v>16072601</v>
      </c>
      <c r="C2" t="s">
        <v>18</v>
      </c>
      <c r="D2" t="s">
        <v>19</v>
      </c>
      <c r="E2">
        <v>33</v>
      </c>
      <c r="F2">
        <v>2</v>
      </c>
      <c r="G2" s="1">
        <v>0.25</v>
      </c>
      <c r="H2" s="2">
        <v>0.3</v>
      </c>
      <c r="I2" s="1">
        <v>0.15</v>
      </c>
      <c r="J2" s="3">
        <f>(E2+F2+($K$19*H2+$M$19)*$L$19)/(1-G2)/(1-$O$19)/(1-I2)/$N$19</f>
        <v>16.5518966757357</v>
      </c>
      <c r="K2" s="4">
        <f>(E2+F2+($K$19*H2+$M$19)*$L$19)/(1-G2)/(1-$P$19)/(1-I2)/$N$19</f>
        <v>18.4991786375869</v>
      </c>
      <c r="L2">
        <f>E2+F2+($K$19*H2+$M$19)*$L$19</f>
        <v>66.16</v>
      </c>
      <c r="M2" s="5">
        <f>L2/(1-G2)/(1-$O$19)/$N$19</f>
        <v>14.0691121743753</v>
      </c>
      <c r="N2" s="5">
        <f>L2/(1-G2)/(1-$P$19)/$N$19</f>
        <v>15.7243018419489</v>
      </c>
      <c r="O2" s="5">
        <f>L2/(1-G2)/$N$19</f>
        <v>13.3656565656566</v>
      </c>
      <c r="P2" s="6">
        <f>O2*$N$19-L2</f>
        <v>22.0533333333333</v>
      </c>
      <c r="Q2">
        <v>1</v>
      </c>
      <c r="R2">
        <v>0</v>
      </c>
    </row>
    <row r="3" ht="86.25" customHeight="1" spans="2:16">
      <c r="B3">
        <v>16072701</v>
      </c>
      <c r="C3" t="s">
        <v>18</v>
      </c>
      <c r="D3" t="s">
        <v>20</v>
      </c>
      <c r="E3">
        <v>12</v>
      </c>
      <c r="F3">
        <v>3</v>
      </c>
      <c r="G3" s="1">
        <v>0.25</v>
      </c>
      <c r="H3" s="2">
        <v>0.2</v>
      </c>
      <c r="I3" s="1">
        <v>0.25</v>
      </c>
      <c r="J3" s="3">
        <f>(E3+F3+($K$19*H3+$M$19)*$L$19)/(1-G3)/(1-$O$19)/(1-I3)/$N$19</f>
        <v>10.7630692893851</v>
      </c>
      <c r="K3" s="4">
        <f>(E3+F3+($K$19*H3+$M$19)*$L$19)/(1-G3)/(1-$P$19)/(1-I3)/$N$19</f>
        <v>12.0293127351951</v>
      </c>
      <c r="L3">
        <f>E3+F3+($K$19*H3+$M$19)*$L$19</f>
        <v>37.96</v>
      </c>
      <c r="M3" s="5">
        <f>L3/(1-G3)/(1-$O$19)/$N$19</f>
        <v>8.07230196703881</v>
      </c>
      <c r="N3" s="5">
        <f>L3/(1-G3)/(1-$P$19)/$N$19</f>
        <v>9.02198455139632</v>
      </c>
      <c r="O3" s="5">
        <f>L3/(1-G3)/$N$19</f>
        <v>7.66868686868687</v>
      </c>
      <c r="P3" s="6">
        <f>O3*$N$19-L3</f>
        <v>12.6533333333333</v>
      </c>
    </row>
    <row r="4" ht="69.75" customHeight="1" spans="5:16">
      <c r="E4">
        <v>16</v>
      </c>
      <c r="F4">
        <v>0</v>
      </c>
      <c r="G4" s="1">
        <v>0.25</v>
      </c>
      <c r="H4">
        <v>0.92</v>
      </c>
      <c r="I4" s="1">
        <v>0</v>
      </c>
      <c r="J4" s="3">
        <f>(E4+F4+($K$19*H4+$M$19)*$L$19)/(1-G4)/(1-$O$19)/(1-I4)/$N$19</f>
        <v>20.8399787347156</v>
      </c>
      <c r="K4" s="4">
        <f>(E4+F4+($K$19*H4+$M$19)*$L$19)/(1-G4)/(1-$P$19)/(1-I4)/$N$19</f>
        <v>23.2917409387998</v>
      </c>
      <c r="L4">
        <f>E4+F4+($K$19*H4+$M$19)*$L$19</f>
        <v>98</v>
      </c>
      <c r="M4" s="5">
        <f>L4/(1-G4)/(1-$O$19)/$N$19</f>
        <v>20.8399787347156</v>
      </c>
      <c r="N4" s="5">
        <f>L4/(1-G4)/(1-$P$19)/$N$19</f>
        <v>23.2917409387998</v>
      </c>
      <c r="O4" s="5">
        <f>L4/(1-G4)/$N$19</f>
        <v>19.7979797979798</v>
      </c>
      <c r="P4" s="6">
        <f>O4*$N$19-L4</f>
        <v>32.6666666666667</v>
      </c>
    </row>
    <row r="6" spans="1:1">
      <c r="A6" s="2"/>
    </row>
    <row r="18" spans="11:16">
      <c r="K18" s="7" t="s">
        <v>21</v>
      </c>
      <c r="L18" s="7" t="s">
        <v>22</v>
      </c>
      <c r="M18" s="7" t="s">
        <v>23</v>
      </c>
      <c r="N18" s="7" t="s">
        <v>24</v>
      </c>
      <c r="O18" s="7" t="s">
        <v>25</v>
      </c>
      <c r="P18" s="7" t="s">
        <v>26</v>
      </c>
    </row>
    <row r="19" spans="11:16">
      <c r="K19" s="2">
        <v>100</v>
      </c>
      <c r="L19" s="1">
        <v>0.82</v>
      </c>
      <c r="M19">
        <v>8</v>
      </c>
      <c r="N19">
        <v>6.6</v>
      </c>
      <c r="O19" s="1">
        <v>0.05</v>
      </c>
      <c r="P19" s="1">
        <v>0.15</v>
      </c>
    </row>
  </sheetData>
  <dataValidations count="4">
    <dataValidation type="list" allowBlank="1" showInputMessage="1" showErrorMessage="1" sqref="C4:C6">
      <formula1>"爬爬服,婴儿套装"</formula1>
    </dataValidation>
    <dataValidation type="custom" allowBlank="1" showInputMessage="1" showErrorMessage="1" sqref="C1 C7:C15">
      <formula1>"爬爬服"</formula1>
    </dataValidation>
    <dataValidation type="list" allowBlank="1" showInputMessage="1" showErrorMessage="1" sqref="C2:C3">
      <formula1>"爬爬服,婴儿套装,连衣裙,外套,鞋子"</formula1>
    </dataValidation>
    <dataValidation type="list" allowBlank="1" showInputMessage="1" showErrorMessage="1" sqref="Q2:Q5 R2:R4">
      <formula1>"0,1"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terms:modified xsi:type="dcterms:W3CDTF">2016-07-27T13:47:04Z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