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 concurrentCalc="0"/>
</workbook>
</file>

<file path=xl/sharedStrings.xml><?xml version="1.0" encoding="utf-8"?>
<sst xmlns="http://schemas.openxmlformats.org/spreadsheetml/2006/main" count="57">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</sst>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26" formatCode="\$#,##0.00_);[Red]\(\$#,##0.00\)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-&quot;US$&quot;* #,##0.00_ ;_-&quot;US$&quot;* \-#,##0.00\ ;_-&quot;US$&quot;* &quot;-&quot;??_ ;_-@_ 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jpe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5085" y="23092410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370" y="2431034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3495" y="2542540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2658300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1076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2700" y="2891853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7"/>
  <sheetViews>
    <sheetView tabSelected="1" zoomScale="115" zoomScaleNormal="115" topLeftCell="E1" workbookViewId="0">
      <pane ySplit="1" topLeftCell="A26" activePane="bottomLeft" state="frozen"/>
      <selection/>
      <selection pane="bottomLeft" activeCell="S28" sqref="S28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(E2+F2+($K$37*H2+$M$37)*$L$37)/(1-G2)/(1-$O$37)/(1-I2)/$N$37</f>
        <v>16.5518966757357</v>
      </c>
      <c r="K2" s="10">
        <f t="shared" ref="K2:K14" si="1">(E2+F2+($K$37*H2+$M$37)*$L$37)/(1-G2)/(1-$P$37)/(1-I2)/$N$37</f>
        <v>18.4991786375869</v>
      </c>
      <c r="L2" s="1">
        <f t="shared" ref="L2:L14" si="2">E2+F2+($K$37*H2+$M$37)*$L$37</f>
        <v>66.16</v>
      </c>
      <c r="M2" s="11">
        <f t="shared" ref="M2:M14" si="3">L2/(1-G2)/(1-$O$37)/$N$37</f>
        <v>14.0691121743753</v>
      </c>
      <c r="N2" s="11">
        <f t="shared" ref="N2:N14" si="4">L2/(1-G2)/(1-$P$37)/$N$37</f>
        <v>15.7243018419489</v>
      </c>
      <c r="O2" s="11">
        <f>L2/(1-G2)/$N$37</f>
        <v>13.3656565656566</v>
      </c>
      <c r="P2" s="12">
        <f>O2*$N$37-L2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8.07230196703881</v>
      </c>
      <c r="N3" s="11">
        <f t="shared" si="4"/>
        <v>9.02198455139632</v>
      </c>
      <c r="O3" s="11">
        <f>L3/(1-G3)/$N$37</f>
        <v>7.66868686868687</v>
      </c>
      <c r="P3" s="12">
        <f>O3*$N$37-L3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L4/(1-G4)/$N$37</f>
        <v>12.5171717171717</v>
      </c>
      <c r="P4" s="12">
        <f>O4*$N$37-L4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</v>
      </c>
      <c r="K5" s="10">
        <f t="shared" si="1"/>
        <v>19.9531648666597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L5/(1-G5)/$N$37</f>
        <v>14.4161616161616</v>
      </c>
      <c r="P5" s="12">
        <f>O5*$N$37-L5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16.8187060920625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</v>
      </c>
      <c r="O6" s="11">
        <f t="shared" ref="O6:O14" si="5">L6/(1-G6)/$N$37</f>
        <v>12.1515151515152</v>
      </c>
      <c r="P6" s="12">
        <f t="shared" ref="P6:P14" si="6">O6*$N$37-L6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</v>
      </c>
      <c r="K7" s="10">
        <f t="shared" si="1"/>
        <v>18.8347139212191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16.0095068330362</v>
      </c>
      <c r="O7" s="11">
        <f t="shared" si="5"/>
        <v>13.6080808080808</v>
      </c>
      <c r="P7" s="12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</v>
      </c>
      <c r="O8" s="11">
        <f t="shared" si="5"/>
        <v>16.5643939393939</v>
      </c>
      <c r="P8" s="12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20.5901116427432</v>
      </c>
      <c r="K9" s="10">
        <f t="shared" si="1"/>
        <v>23.0124777183601</v>
      </c>
      <c r="L9" s="1">
        <f t="shared" si="2"/>
        <v>77.46</v>
      </c>
      <c r="M9" s="11">
        <f t="shared" si="3"/>
        <v>16.4720893141946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</v>
      </c>
      <c r="K10" s="10">
        <f t="shared" si="1"/>
        <v>40.797894915542</v>
      </c>
      <c r="L10" s="1">
        <f t="shared" si="2"/>
        <v>120.16</v>
      </c>
      <c r="M10" s="11">
        <f t="shared" si="3"/>
        <v>25.5523657628921</v>
      </c>
      <c r="N10" s="11">
        <f t="shared" si="4"/>
        <v>28.5585264408794</v>
      </c>
      <c r="O10" s="11">
        <f t="shared" si="5"/>
        <v>24.2747474747475</v>
      </c>
      <c r="P10" s="12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32.3632610939113</v>
      </c>
      <c r="K11" s="10">
        <f t="shared" si="1"/>
        <v>36.1707035755479</v>
      </c>
      <c r="L11" s="1">
        <f t="shared" si="2"/>
        <v>129.36</v>
      </c>
      <c r="M11" s="11">
        <f t="shared" si="3"/>
        <v>27.5087719298246</v>
      </c>
      <c r="N11" s="11">
        <f t="shared" si="4"/>
        <v>30.7450980392157</v>
      </c>
      <c r="O11" s="11">
        <f t="shared" si="5"/>
        <v>26.1333333333333</v>
      </c>
      <c r="P11" s="12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32.3441933349054</v>
      </c>
      <c r="K12" s="10">
        <f t="shared" si="1"/>
        <v>36.1493925507766</v>
      </c>
      <c r="L12" s="1">
        <f t="shared" si="2"/>
        <v>127.56</v>
      </c>
      <c r="M12" s="11">
        <f t="shared" si="3"/>
        <v>27.4925643346696</v>
      </c>
      <c r="N12" s="11">
        <f t="shared" si="4"/>
        <v>30.7269836681601</v>
      </c>
      <c r="O12" s="11">
        <f t="shared" si="5"/>
        <v>26.1179361179361</v>
      </c>
      <c r="P12" s="12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16.569850756702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</v>
      </c>
      <c r="K14" s="10">
        <f t="shared" si="1"/>
        <v>65.4830659536542</v>
      </c>
      <c r="L14" s="1">
        <f t="shared" si="2"/>
        <v>137.76</v>
      </c>
      <c r="M14" s="11">
        <f t="shared" si="3"/>
        <v>29.2950558213716</v>
      </c>
      <c r="N14" s="11">
        <f t="shared" si="4"/>
        <v>32.7415329768271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(E15+F15+(Sheet1!$K$37*H15+Sheet1!$M$37)*Sheet1!$L$37)/(1-G15)/(1-Sheet1!$O$37)/(1-I15)/Sheet1!$N$37</f>
        <v>22.6062482409232</v>
      </c>
      <c r="K15" s="10">
        <f>(E15+F15+(Sheet1!$K$37*H15+Sheet1!$M$37)*Sheet1!$L$37)/(1-G15)/(1-Sheet1!$P$37)/(1-I15)/Sheet1!$N$37</f>
        <v>25.2658068575024</v>
      </c>
      <c r="L15" s="1">
        <f>E15+F15+(Sheet1!$K$37*H15+Sheet1!$M$37)*Sheet1!$L$37</f>
        <v>90.36</v>
      </c>
      <c r="M15" s="11">
        <f>L15/(1-G15)/(1-Sheet1!$O$37)/Sheet1!$N$37</f>
        <v>19.2153110047847</v>
      </c>
      <c r="N15" s="11">
        <f>L15/(1-G15)/(1-Sheet1!$P$37)/Sheet1!$N$37</f>
        <v>21.475935828877</v>
      </c>
      <c r="O15" s="11">
        <f>L15/(1-G15)/Sheet1!$N$37</f>
        <v>18.2545454545455</v>
      </c>
      <c r="P15" s="12">
        <f>O15*Sheet1!$N$37-L15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(E16+F16+(Sheet1!$K$37*H16+Sheet1!$M$37)*Sheet1!$L$37)/(1-G16)/(1-Sheet1!$O$37)/(1-I16)/Sheet1!$N$37</f>
        <v>11.4194577352472</v>
      </c>
      <c r="K16" s="10">
        <f>(E16+F16+(Sheet1!$K$37*H16+Sheet1!$M$37)*Sheet1!$L$37)/(1-G16)/(1-Sheet1!$P$37)/(1-I16)/Sheet1!$N$37</f>
        <v>12.7629233511586</v>
      </c>
      <c r="L16" s="1">
        <f>E16+F16+(Sheet1!$K$37*H16+Sheet1!$M$37)*Sheet1!$L$37</f>
        <v>42.96</v>
      </c>
      <c r="M16" s="11">
        <f>L16/(1-G16)/(1-Sheet1!$O$37)/Sheet1!$N$37</f>
        <v>8.56459330143541</v>
      </c>
      <c r="N16" s="11">
        <f>L16/(1-G16)/(1-Sheet1!$P$37)/Sheet1!$N$37</f>
        <v>9.57219251336898</v>
      </c>
      <c r="O16" s="11">
        <f>L16/(1-G16)/Sheet1!$N$37</f>
        <v>8.13636363636363</v>
      </c>
      <c r="P16" s="12">
        <f>O16*Sheet1!$N$37-L16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1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1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/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/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/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/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/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/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6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/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/>
      <c r="O28" s="11">
        <f>L28/(1-G28)/[1]Sheet1!$N$26</f>
        <v>14.6383838383838</v>
      </c>
      <c r="P28" s="12">
        <f>O28*[1]Sheet1!$N$26-L28</f>
        <v>24.1533333333333</v>
      </c>
      <c r="Q28">
        <v>45</v>
      </c>
      <c r="R28">
        <v>30</v>
      </c>
    </row>
    <row r="29" ht="90.75" customHeight="1" spans="3:16">
      <c r="C29" s="1"/>
      <c r="D29" s="6"/>
      <c r="G29" s="3"/>
      <c r="I29" s="13"/>
      <c r="J29" s="9"/>
      <c r="K29" s="10"/>
      <c r="L29" s="1"/>
      <c r="M29" s="11"/>
      <c r="N29" s="11"/>
      <c r="O29" s="11"/>
      <c r="P29" s="12"/>
    </row>
    <row r="30" ht="90.75" customHeight="1" spans="3:16">
      <c r="C30" s="1"/>
      <c r="D30" s="6"/>
      <c r="G30" s="3"/>
      <c r="I30" s="13"/>
      <c r="J30" s="9"/>
      <c r="K30" s="10"/>
      <c r="L30" s="1"/>
      <c r="M30" s="11"/>
      <c r="N30" s="11"/>
      <c r="O30" s="11"/>
      <c r="P30" s="12"/>
    </row>
    <row r="31" ht="90.75" customHeight="1" spans="3:16">
      <c r="C31" s="1"/>
      <c r="D31" s="6"/>
      <c r="G31" s="3"/>
      <c r="I31" s="13"/>
      <c r="J31" s="9"/>
      <c r="K31" s="10"/>
      <c r="L31" s="1"/>
      <c r="M31" s="11"/>
      <c r="N31" s="11"/>
      <c r="O31" s="11"/>
      <c r="P31" s="12"/>
    </row>
    <row r="32" ht="90.75" customHeight="1" spans="3:16">
      <c r="C32" s="1"/>
      <c r="D32" s="7"/>
      <c r="G32" s="3"/>
      <c r="I32" s="13"/>
      <c r="J32" s="9"/>
      <c r="K32" s="10"/>
      <c r="L32" s="1"/>
      <c r="M32" s="11"/>
      <c r="N32" s="11"/>
      <c r="O32" s="11"/>
      <c r="P32" s="12"/>
    </row>
    <row r="33" ht="90.75" customHeight="1" spans="3:16">
      <c r="C33" s="1"/>
      <c r="D33" s="7"/>
      <c r="G33" s="3"/>
      <c r="I33" s="13"/>
      <c r="J33" s="9"/>
      <c r="K33" s="10"/>
      <c r="L33" s="1"/>
      <c r="M33" s="11"/>
      <c r="N33" s="11"/>
      <c r="O33" s="11"/>
      <c r="P33" s="12"/>
    </row>
    <row r="36" spans="11:16">
      <c r="K36" s="14" t="s">
        <v>51</v>
      </c>
      <c r="L36" s="14" t="s">
        <v>52</v>
      </c>
      <c r="M36" s="14" t="s">
        <v>53</v>
      </c>
      <c r="N36" s="14" t="s">
        <v>54</v>
      </c>
      <c r="O36" s="14" t="s">
        <v>55</v>
      </c>
      <c r="P36" s="14" t="s">
        <v>56</v>
      </c>
    </row>
    <row r="37" spans="11:16">
      <c r="K37" s="15">
        <v>100</v>
      </c>
      <c r="L37" s="13">
        <v>0.82</v>
      </c>
      <c r="M37">
        <v>8</v>
      </c>
      <c r="N37">
        <v>6.6</v>
      </c>
      <c r="O37" s="13">
        <v>0.05</v>
      </c>
      <c r="P37" s="13">
        <v>0.15</v>
      </c>
    </row>
  </sheetData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4 C25 C26 C28 C29 C17:C21 C30:C31 C32:C33">
      <formula1>"爬爬服,婴儿套装,连衣裙,套装,外套,鞋子"</formula1>
    </dataValidation>
    <dataValidation type="list" allowBlank="1" showInputMessage="1" showErrorMessage="1" sqref="C27 C2:C16">
      <formula1>"爬爬服,婴儿套装,连衣裙,套装,外套,鞋子,裤子"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2016-11-28T15:04:03Z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