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<sst xmlns="http://schemas.openxmlformats.org/spreadsheetml/2006/main" count="62">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</sst>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-&quot;US$&quot;* #,##0.00_ ;_-&quot;US$&quot;* \-#,##0.00\ ;_-&quot;US$&quot;* &quot;-&quot;??_ ;_-@_ "/>
    <numFmt numFmtId="26" formatCode="\$#,##0.00_);[Red]\(\$#,##0.00\)"/>
    <numFmt numFmtId="177" formatCode="\¥#,##0.00_);[Red]\(\¥#,##0.00\)"/>
    <numFmt numFmtId="178" formatCode="0.00_);[Red]\(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jpeg"/><Relationship Id="rId29" Type="http://schemas.openxmlformats.org/officeDocument/2006/relationships/image" Target="../media/image29.pn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tabSelected="1" zoomScale="115" zoomScaleNormal="115" topLeftCell="G1" workbookViewId="0">
      <pane ySplit="1" topLeftCell="A31" activePane="bottomLeft" state="frozen"/>
      <selection/>
      <selection pane="bottomLeft" activeCell="N34" sqref="N34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(E2+F2+($K$38*H2+$M$38)*$L$38)/(1-G2)/(1-$O$38)/(1-I2)/$N$38</f>
        <v>16.5518966757357</v>
      </c>
      <c r="K2" s="10">
        <f t="shared" ref="K2:K14" si="1">(E2+F2+($K$38*H2+$M$38)*$L$38)/(1-G2)/(1-$P$38)/(1-I2)/$N$38</f>
        <v>18.4991786375869</v>
      </c>
      <c r="L2" s="1">
        <f t="shared" ref="L2:L14" si="2">E2+F2+($K$38*H2+$M$38)*$L$38</f>
        <v>66.16</v>
      </c>
      <c r="M2" s="11">
        <f t="shared" ref="M2:M14" si="3">L2/(1-G2)/(1-$O$38)/$N$38</f>
        <v>14.0691121743753</v>
      </c>
      <c r="N2" s="11">
        <f t="shared" ref="N2:N14" si="4">L2/(1-G2)/(1-$P$38)/$N$38</f>
        <v>15.7243018419489</v>
      </c>
      <c r="O2" s="11">
        <f>L2/(1-G2)/$N$38</f>
        <v>13.3656565656566</v>
      </c>
      <c r="P2" s="12">
        <f>O2*$N$38-L2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8.07230196703881</v>
      </c>
      <c r="N3" s="11">
        <f t="shared" si="4"/>
        <v>9.02198455139632</v>
      </c>
      <c r="O3" s="11">
        <f>L3/(1-G3)/$N$38</f>
        <v>7.66868686868687</v>
      </c>
      <c r="P3" s="12">
        <f>O3*$N$38-L3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L4/(1-G4)/$N$38</f>
        <v>12.5171717171717</v>
      </c>
      <c r="P4" s="12">
        <f>O4*$N$38-L4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</v>
      </c>
      <c r="K5" s="10">
        <f t="shared" si="1"/>
        <v>19.9531648666597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L5/(1-G5)/$N$38</f>
        <v>14.4161616161616</v>
      </c>
      <c r="P5" s="12">
        <f>O5*$N$38-L5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16.8187060920625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</v>
      </c>
      <c r="O6" s="11">
        <f t="shared" ref="O6:O14" si="5">L6/(1-G6)/$N$38</f>
        <v>12.1515151515152</v>
      </c>
      <c r="P6" s="12">
        <f t="shared" ref="P6:P14" si="6">O6*$N$38-L6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</v>
      </c>
      <c r="K7" s="10">
        <f t="shared" si="1"/>
        <v>18.8347139212191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16.0095068330362</v>
      </c>
      <c r="O7" s="11">
        <f t="shared" si="5"/>
        <v>13.6080808080808</v>
      </c>
      <c r="P7" s="12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</v>
      </c>
      <c r="O8" s="11">
        <f t="shared" si="5"/>
        <v>16.5643939393939</v>
      </c>
      <c r="P8" s="12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20.5901116427432</v>
      </c>
      <c r="K9" s="10">
        <f t="shared" si="1"/>
        <v>23.0124777183601</v>
      </c>
      <c r="L9" s="1">
        <f t="shared" si="2"/>
        <v>77.46</v>
      </c>
      <c r="M9" s="11">
        <f t="shared" si="3"/>
        <v>16.4720893141946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</v>
      </c>
      <c r="K10" s="10">
        <f t="shared" si="1"/>
        <v>40.797894915542</v>
      </c>
      <c r="L10" s="1">
        <f t="shared" si="2"/>
        <v>120.16</v>
      </c>
      <c r="M10" s="11">
        <f t="shared" si="3"/>
        <v>25.5523657628921</v>
      </c>
      <c r="N10" s="11">
        <f t="shared" si="4"/>
        <v>28.5585264408794</v>
      </c>
      <c r="O10" s="11">
        <f t="shared" si="5"/>
        <v>24.2747474747475</v>
      </c>
      <c r="P10" s="12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32.3632610939113</v>
      </c>
      <c r="K11" s="10">
        <f t="shared" si="1"/>
        <v>36.1707035755479</v>
      </c>
      <c r="L11" s="1">
        <f t="shared" si="2"/>
        <v>129.36</v>
      </c>
      <c r="M11" s="11">
        <f t="shared" si="3"/>
        <v>27.5087719298246</v>
      </c>
      <c r="N11" s="11">
        <f t="shared" si="4"/>
        <v>30.7450980392157</v>
      </c>
      <c r="O11" s="11">
        <f t="shared" si="5"/>
        <v>26.1333333333333</v>
      </c>
      <c r="P11" s="12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32.3441933349054</v>
      </c>
      <c r="K12" s="10">
        <f t="shared" si="1"/>
        <v>36.1493925507766</v>
      </c>
      <c r="L12" s="1">
        <f t="shared" si="2"/>
        <v>127.56</v>
      </c>
      <c r="M12" s="11">
        <f t="shared" si="3"/>
        <v>27.4925643346696</v>
      </c>
      <c r="N12" s="11">
        <f t="shared" si="4"/>
        <v>30.7269836681601</v>
      </c>
      <c r="O12" s="11">
        <f t="shared" si="5"/>
        <v>26.1179361179361</v>
      </c>
      <c r="P12" s="12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16.569850756702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</v>
      </c>
      <c r="K14" s="10">
        <f t="shared" si="1"/>
        <v>65.4830659536542</v>
      </c>
      <c r="L14" s="1">
        <f t="shared" si="2"/>
        <v>137.76</v>
      </c>
      <c r="M14" s="11">
        <f t="shared" si="3"/>
        <v>29.2950558213716</v>
      </c>
      <c r="N14" s="11">
        <f t="shared" si="4"/>
        <v>32.7415329768271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(E15+F15+(Sheet1!$K$38*H15+Sheet1!$M$38)*Sheet1!$L$38)/(1-G15)/(1-Sheet1!$O$38)/(1-I15)/Sheet1!$N$38</f>
        <v>22.6062482409232</v>
      </c>
      <c r="K15" s="10">
        <f>(E15+F15+(Sheet1!$K$38*H15+Sheet1!$M$38)*Sheet1!$L$38)/(1-G15)/(1-Sheet1!$P$38)/(1-I15)/Sheet1!$N$38</f>
        <v>25.2658068575024</v>
      </c>
      <c r="L15" s="1">
        <f>E15+F15+(Sheet1!$K$38*H15+Sheet1!$M$38)*Sheet1!$L$38</f>
        <v>90.36</v>
      </c>
      <c r="M15" s="11">
        <f>L15/(1-G15)/(1-Sheet1!$O$38)/Sheet1!$N$38</f>
        <v>19.2153110047847</v>
      </c>
      <c r="N15" s="11">
        <f>L15/(1-G15)/(1-Sheet1!$P$38)/Sheet1!$N$38</f>
        <v>21.475935828877</v>
      </c>
      <c r="O15" s="11">
        <f>L15/(1-G15)/Sheet1!$N$38</f>
        <v>18.2545454545455</v>
      </c>
      <c r="P15" s="12">
        <f>O15*Sheet1!$N$38-L15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(E16+F16+(Sheet1!$K$38*H16+Sheet1!$M$38)*Sheet1!$L$38)/(1-G16)/(1-Sheet1!$O$38)/(1-I16)/Sheet1!$N$38</f>
        <v>11.4194577352472</v>
      </c>
      <c r="K16" s="10">
        <f>(E16+F16+(Sheet1!$K$38*H16+Sheet1!$M$38)*Sheet1!$L$38)/(1-G16)/(1-Sheet1!$P$38)/(1-I16)/Sheet1!$N$38</f>
        <v>12.7629233511586</v>
      </c>
      <c r="L16" s="1">
        <f>E16+F16+(Sheet1!$K$38*H16+Sheet1!$M$38)*Sheet1!$L$38</f>
        <v>42.96</v>
      </c>
      <c r="M16" s="11">
        <f>L16/(1-G16)/(1-Sheet1!$O$38)/Sheet1!$N$38</f>
        <v>8.56459330143541</v>
      </c>
      <c r="N16" s="11">
        <f>L16/(1-G16)/(1-Sheet1!$P$38)/Sheet1!$N$38</f>
        <v>9.57219251336898</v>
      </c>
      <c r="O16" s="11">
        <f>L16/(1-G16)/Sheet1!$N$38</f>
        <v>8.13636363636363</v>
      </c>
      <c r="P16" s="12">
        <f>O16*Sheet1!$N$38-L16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>
        <f>L25/(1-G25)/(1-[1]Sheet1!$P$26)/[1]Sheet1!$N$26</f>
        <v>16.698752228164</v>
      </c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>
        <f>L26/(1-G26)/(1-[1]Sheet1!$P$26)/[1]Sheet1!$N$26</f>
        <v>14.9875222816399</v>
      </c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</v>
      </c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>
        <f>L28/(1-G28)/(1-[1]Sheet1!$P$26)/[1]Sheet1!$N$26</f>
        <v>17.2216280451575</v>
      </c>
      <c r="O28" s="11">
        <f>L28/(1-G28)/[1]Sheet1!$N$26</f>
        <v>14.6383838383838</v>
      </c>
      <c r="P28" s="12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21.1121743753323</v>
      </c>
      <c r="K29" s="10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1">
        <f>L29/(1-G29)/(1-[1]Sheet1!$O$26)/[1]Sheet1!$N$26</f>
        <v>15.8341307814992</v>
      </c>
      <c r="N29" s="11">
        <f>L29/(1-G29)/(1-[1]Sheet1!$P$26)/[1]Sheet1!$N$26</f>
        <v>17.6969696969697</v>
      </c>
      <c r="O29" s="11">
        <f>L29/(1-G29)/[1]Sheet1!$N$26</f>
        <v>15.0424242424242</v>
      </c>
      <c r="P29" s="12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26.04417379537</v>
      </c>
      <c r="K30" s="10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1">
        <f>L30/(1-G30)/(1-[1]Sheet1!$O$26)/[1]Sheet1!$N$26</f>
        <v>14.3242955874535</v>
      </c>
      <c r="N30" s="11">
        <f>L30/(1-G30)/(1-[1]Sheet1!$P$26)/[1]Sheet1!$N$26</f>
        <v>16.0095068330362</v>
      </c>
      <c r="O30" s="11">
        <f>L30/(1-G30)/[1]Sheet1!$N$26</f>
        <v>13.6080808080808</v>
      </c>
      <c r="P30" s="12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3">
        <v>0.2</v>
      </c>
      <c r="J31" s="9">
        <f>(E31+F31+([1]Sheet1!$K$26*H31+[1]Sheet1!$M$26)*[1]Sheet1!$L$26)/(1-G31)/(1-[1]Sheet1!$O$26)/(1-I31)/[1]Sheet1!$N$26</f>
        <v>12.5093035619351</v>
      </c>
      <c r="K31" s="10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1">
        <f>L31/(1-G31)/(1-[1]Sheet1!$O$26)/[1]Sheet1!$N$26</f>
        <v>10.0074428495481</v>
      </c>
      <c r="N31" s="11">
        <f>L31/(1-G31)/(1-[1]Sheet1!$P$26)/[1]Sheet1!$N$26</f>
        <v>11.184789067142</v>
      </c>
      <c r="O31" s="11">
        <f>L31/(1-G31)/[1]Sheet1!$N$26</f>
        <v>9.50707070707071</v>
      </c>
      <c r="P31" s="12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6" t="s">
        <v>54</v>
      </c>
      <c r="E32">
        <v>22</v>
      </c>
      <c r="F32">
        <v>5</v>
      </c>
      <c r="G32" s="3">
        <v>0.25</v>
      </c>
      <c r="H32">
        <v>0.2</v>
      </c>
      <c r="I32" s="13">
        <v>0.4</v>
      </c>
      <c r="J32" s="9">
        <f>(E32+F32+([1]Sheet1!$K$26*H32+[1]Sheet1!$M$26)*[1]Sheet1!$L$26)/(1-G32)/(1-[1]Sheet1!$O$26)/(1-I32)/[1]Sheet1!$N$26</f>
        <v>17.7068934963672</v>
      </c>
      <c r="K32" s="10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1">
        <f>L32/(1-G32)/(1-[1]Sheet1!$O$26)/[1]Sheet1!$N$26</f>
        <v>10.6241360978203</v>
      </c>
      <c r="N32" s="11">
        <f>L32/(1-G32)/(1-[1]Sheet1!$P$26)/[1]Sheet1!$N$26</f>
        <v>11.8740344622698</v>
      </c>
      <c r="O32" s="11">
        <f>L32/(1-G32)/[1]Sheet1!$N$26</f>
        <v>10.0929292929293</v>
      </c>
      <c r="P32" s="12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3">
        <v>0.45</v>
      </c>
      <c r="J33" s="9">
        <f>(E33+F33+([1]Sheet1!$K$26*H33+[1]Sheet1!$M$26)*[1]Sheet1!$L$26)/(1-G33)/(1-[1]Sheet1!$O$26)/(1-I33)/[1]Sheet1!$N$26</f>
        <v>25.5802039534097</v>
      </c>
      <c r="K33" s="10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1">
        <f>L33/(1-G33)/(1-[1]Sheet1!$O$26)/[1]Sheet1!$N$26</f>
        <v>14.0691121743753</v>
      </c>
      <c r="N33" s="11">
        <f>L33/(1-G33)/(1-[1]Sheet1!$P$26)/[1]Sheet1!$N$26</f>
        <v>15.7243018419489</v>
      </c>
      <c r="O33" s="11">
        <f>L33/(1-G33)/[1]Sheet1!$N$26</f>
        <v>13.3656565656566</v>
      </c>
      <c r="P33" s="12">
        <f>O33*[1]Sheet1!$N$26-L33</f>
        <v>22.0533333333333</v>
      </c>
      <c r="Q33">
        <v>45</v>
      </c>
      <c r="R33">
        <v>30</v>
      </c>
    </row>
    <row r="34" ht="90.75" customHeight="1" spans="3:16">
      <c r="C34" s="1"/>
      <c r="D34" s="7"/>
      <c r="G34" s="3"/>
      <c r="I34" s="13"/>
      <c r="J34" s="9"/>
      <c r="K34" s="10"/>
      <c r="L34" s="1"/>
      <c r="M34" s="11"/>
      <c r="N34" s="11"/>
      <c r="O34" s="11"/>
      <c r="P34" s="12"/>
    </row>
    <row r="37" spans="11:16">
      <c r="K37" s="14" t="s">
        <v>56</v>
      </c>
      <c r="L37" s="14" t="s">
        <v>57</v>
      </c>
      <c r="M37" s="14" t="s">
        <v>58</v>
      </c>
      <c r="N37" s="14" t="s">
        <v>59</v>
      </c>
      <c r="O37" s="14" t="s">
        <v>60</v>
      </c>
      <c r="P37" s="14" t="s">
        <v>61</v>
      </c>
    </row>
    <row r="38" spans="11:16">
      <c r="K38" s="15">
        <v>100</v>
      </c>
      <c r="L38" s="13">
        <v>0.82</v>
      </c>
      <c r="M38">
        <v>8</v>
      </c>
      <c r="N38">
        <v>6.6</v>
      </c>
      <c r="O38" s="13">
        <v>0.05</v>
      </c>
      <c r="P38" s="13">
        <v>0.15</v>
      </c>
    </row>
  </sheetData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7 C29 C30 C2:C16">
      <formula1>"爬爬服,婴儿套装,连衣裙,套装,外套,鞋子,裤子"</formula1>
    </dataValidation>
    <dataValidation type="list" allowBlank="1" showInputMessage="1" showErrorMessage="1" sqref="C28 C17:C21 C24:C26 C31:C34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/>
    <hyperlink ref="D33" r:id="rId27" display="https://detail.1688.com/offer/537733197961.html?spm=b26110380.8015204.tkhy006.2.6IBVa5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2016-11-30T14:52:17Z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