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095" windowHeight="8685"/>
  </bookViews>
  <sheets>
    <sheet name="Sheet1" sheetId="1" r:id="rId1"/>
    <sheet name="Sheet2" sheetId="2" r:id="rId2"/>
    <sheet name="Sheet3" sheetId="3" r:id="rId3"/>
  </sheets>
  <calcPr calcId="124519" concurrentCalc="0"/>
</workbook>
</file>

<file path=xl/calcChain.xml><?xml version="1.0" encoding="utf-8"?>
<calcChain xmlns="http://schemas.openxmlformats.org/spreadsheetml/2006/main">
  <c r="L15" i="1"/>
  <c r="O15"/>
  <c r="P15"/>
  <c r="N15"/>
  <c r="M15"/>
  <c r="K15"/>
  <c r="J15"/>
  <c r="L14"/>
  <c r="O14"/>
  <c r="P14"/>
  <c r="N14"/>
  <c r="M14"/>
  <c r="K14"/>
  <c r="J14"/>
  <c r="L13"/>
  <c r="O13"/>
  <c r="P13"/>
  <c r="N13"/>
  <c r="M13"/>
  <c r="K13"/>
  <c r="J13"/>
  <c r="L12"/>
  <c r="O12"/>
  <c r="P12"/>
  <c r="N12"/>
  <c r="M12"/>
  <c r="K12"/>
  <c r="J12"/>
  <c r="L11"/>
  <c r="O11"/>
  <c r="P11"/>
  <c r="N11"/>
  <c r="M11"/>
  <c r="K11"/>
  <c r="J11"/>
  <c r="L10"/>
  <c r="O10"/>
  <c r="P10"/>
  <c r="N10"/>
  <c r="M10"/>
  <c r="K10"/>
  <c r="J10"/>
  <c r="L9"/>
  <c r="O9"/>
  <c r="P9"/>
  <c r="N9"/>
  <c r="M9"/>
  <c r="K9"/>
  <c r="J9"/>
  <c r="L8"/>
  <c r="O8"/>
  <c r="P8"/>
  <c r="N8"/>
  <c r="M8"/>
  <c r="K8"/>
  <c r="J8"/>
  <c r="L7"/>
  <c r="O7"/>
  <c r="P7"/>
  <c r="N7"/>
  <c r="M7"/>
  <c r="K7"/>
  <c r="J7"/>
  <c r="L6"/>
  <c r="O6"/>
  <c r="P6"/>
  <c r="N6"/>
  <c r="M6"/>
  <c r="K6"/>
  <c r="J6"/>
  <c r="L5"/>
  <c r="O5"/>
  <c r="P5"/>
  <c r="N5"/>
  <c r="M5"/>
  <c r="K5"/>
  <c r="J5"/>
  <c r="L4"/>
  <c r="O4"/>
  <c r="P4"/>
  <c r="N4"/>
  <c r="M4"/>
  <c r="K4"/>
  <c r="J4"/>
  <c r="L3"/>
  <c r="O3"/>
  <c r="P3"/>
  <c r="N3"/>
  <c r="M3"/>
  <c r="K3"/>
  <c r="J3"/>
  <c r="L2"/>
  <c r="O2"/>
  <c r="P2"/>
  <c r="N2"/>
  <c r="M2"/>
  <c r="K2"/>
  <c r="J2"/>
</calcChain>
</file>

<file path=xl/sharedStrings.xml><?xml version="1.0" encoding="utf-8"?>
<sst xmlns="http://schemas.openxmlformats.org/spreadsheetml/2006/main" count="53" uniqueCount="44">
  <si>
    <t>产品标题</t>
  </si>
  <si>
    <t>产品编码</t>
  </si>
  <si>
    <t>类型</t>
  </si>
  <si>
    <t>链接</t>
  </si>
  <si>
    <t>进货价</t>
  </si>
  <si>
    <t>国内运费</t>
  </si>
  <si>
    <t>利润率</t>
  </si>
  <si>
    <t>重量/kg</t>
  </si>
  <si>
    <t>产品折扣</t>
  </si>
  <si>
    <t>速卖通标价</t>
  </si>
  <si>
    <t>wish标价</t>
  </si>
  <si>
    <t>成本/￥</t>
  </si>
  <si>
    <t>速卖通售价</t>
  </si>
  <si>
    <t>wish售价</t>
  </si>
  <si>
    <t>获得售价</t>
  </si>
  <si>
    <t>利润</t>
  </si>
  <si>
    <t>Tina</t>
  </si>
  <si>
    <t>Jerry</t>
  </si>
  <si>
    <t>爬爬服</t>
  </si>
  <si>
    <t>无</t>
  </si>
  <si>
    <t>https://detail.1688.com/offer/525047668329.html?spm=a261y.7663282.0.0.tkCnpt</t>
  </si>
  <si>
    <t>连衣裙</t>
  </si>
  <si>
    <t>https://detail.1688.com/offer/532946594199.html?spm=a2615.7691456.0.0.KfqxAP</t>
  </si>
  <si>
    <t>鞋子</t>
  </si>
  <si>
    <t>https://detail.1688.com/offer/43388465240.html?spm=a2615.7691456.0.0.SVo0SF</t>
  </si>
  <si>
    <t>套装</t>
  </si>
  <si>
    <t>https://item.taobao.com/item.htm?spm=a230r.1.0.0.NVkYXr&amp;id=535812571550&amp;ns=1#detail</t>
  </si>
  <si>
    <t>https://detail.1688.com/offer/40271270024.html?spm=a2615.7691456.0.0.cNqYof</t>
  </si>
  <si>
    <t>外套</t>
  </si>
  <si>
    <t>https://detail.1688.com/offer/521926765457.html?spm=a2615.7691456.0.0.Iw9wYb</t>
  </si>
  <si>
    <t>https://detail.1688.com/offer/539601777542.html?spm=b26110380.8015204.1688002.1.tV3mIo</t>
  </si>
  <si>
    <t>https://detail.1688.com/offer/534650922032.html</t>
  </si>
  <si>
    <t>https://detail.1688.com/offer/525196220868.html?spm=b26110380.8015204.xshy005.911.FMmHAe</t>
  </si>
  <si>
    <t>https://detail.1688.com/offer/525739109360.html?spm=b26110380.sw311.0.0.2w3SJa</t>
  </si>
  <si>
    <t>https://detail.1688.com/offer/536964765017.html?spm=b26110380.8015204.1688002.2.0qEfTf</t>
  </si>
  <si>
    <t>国际运费 1kg/￥</t>
  </si>
  <si>
    <t>国际运费折扣</t>
  </si>
  <si>
    <t>挂号费</t>
  </si>
  <si>
    <t>汇率</t>
  </si>
  <si>
    <t>速卖通费率</t>
  </si>
  <si>
    <t>wish费率</t>
  </si>
  <si>
    <t>https://detail.1688.com/offer/523084291442.html?spm=b26110380.8015204.tkhy006.2.7zxqcs</t>
    <phoneticPr fontId="4" type="noConversion"/>
  </si>
  <si>
    <t>婴儿套装</t>
  </si>
  <si>
    <t>https://detail.1688.com/offer/539464650849.html?spm=b26110380.8015204.tkhy006.13.LriGRm</t>
    <phoneticPr fontId="4" type="noConversion"/>
  </si>
</sst>
</file>

<file path=xl/styles.xml><?xml version="1.0" encoding="utf-8"?>
<styleSheet xmlns="http://schemas.openxmlformats.org/spreadsheetml/2006/main">
  <numFmts count="4">
    <numFmt numFmtId="26" formatCode="\$#,##0.00_);[Red]\(\$#,##0.00\)"/>
    <numFmt numFmtId="178" formatCode="_-&quot;US$&quot;* #,##0.00_ ;_-&quot;US$&quot;* \-#,##0.00\ ;_-&quot;US$&quot;* &quot;-&quot;??_ ;_-@_ "/>
    <numFmt numFmtId="179" formatCode="\¥#,##0.00_);[Red]\(\¥#,##0.00\)"/>
    <numFmt numFmtId="180" formatCode="0.00_);[Red]\(0.00\)"/>
  </numFmts>
  <fonts count="5">
    <font>
      <sz val="11"/>
      <color theme="1"/>
      <name val="宋体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9" fontId="0" fillId="0" borderId="0" xfId="0" applyNumberFormat="1" applyAlignment="1">
      <alignment vertical="center"/>
    </xf>
    <xf numFmtId="180" fontId="0" fillId="0" borderId="0" xfId="0" applyNumberFormat="1" applyAlignment="1">
      <alignment vertical="center"/>
    </xf>
    <xf numFmtId="0" fontId="1" fillId="0" borderId="0" xfId="1" applyFont="1" applyAlignment="1">
      <alignment vertical="center"/>
    </xf>
    <xf numFmtId="0" fontId="1" fillId="0" borderId="0" xfId="1">
      <alignment vertical="center"/>
    </xf>
    <xf numFmtId="26" fontId="0" fillId="0" borderId="0" xfId="0" applyNumberFormat="1" applyAlignment="1">
      <alignment vertical="center"/>
    </xf>
    <xf numFmtId="178" fontId="0" fillId="0" borderId="0" xfId="0" applyNumberFormat="1" applyAlignment="1">
      <alignment vertical="center"/>
    </xf>
    <xf numFmtId="178" fontId="0" fillId="0" borderId="0" xfId="2" applyNumberFormat="1" applyFont="1" applyAlignment="1">
      <alignment vertical="center"/>
    </xf>
    <xf numFmtId="179" fontId="0" fillId="0" borderId="0" xfId="0" applyNumberFormat="1" applyAlignment="1">
      <alignment vertical="center"/>
    </xf>
    <xf numFmtId="9" fontId="0" fillId="0" borderId="0" xfId="0" applyNumberFormat="1">
      <alignment vertical="center"/>
    </xf>
    <xf numFmtId="0" fontId="2" fillId="0" borderId="0" xfId="0" applyFont="1">
      <alignment vertical="center"/>
    </xf>
    <xf numFmtId="180" fontId="0" fillId="0" borderId="0" xfId="0" applyNumberFormat="1">
      <alignment vertical="center"/>
    </xf>
    <xf numFmtId="0" fontId="1" fillId="0" borderId="0" xfId="1" applyFont="1">
      <alignment vertical="center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</xdr:row>
      <xdr:rowOff>0</xdr:rowOff>
    </xdr:from>
    <xdr:to>
      <xdr:col>1</xdr:col>
      <xdr:colOff>20560</xdr:colOff>
      <xdr:row>2</xdr:row>
      <xdr:rowOff>0</xdr:rowOff>
    </xdr:to>
    <xdr:pic>
      <xdr:nvPicPr>
        <xdr:cNvPr id="4" name="图片 3" descr="QQ截图20160717170805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77800"/>
          <a:ext cx="1007110" cy="1095375"/>
        </a:xfrm>
        <a:prstGeom prst="rect">
          <a:avLst/>
        </a:prstGeom>
      </xdr:spPr>
    </xdr:pic>
    <xdr:clientData/>
  </xdr:twoCellAnchor>
  <xdr:twoCellAnchor editAs="oneCell">
    <xdr:from>
      <xdr:col>0</xdr:col>
      <xdr:colOff>32385</xdr:colOff>
      <xdr:row>2</xdr:row>
      <xdr:rowOff>123825</xdr:rowOff>
    </xdr:from>
    <xdr:to>
      <xdr:col>0</xdr:col>
      <xdr:colOff>855980</xdr:colOff>
      <xdr:row>2</xdr:row>
      <xdr:rowOff>941705</xdr:rowOff>
    </xdr:to>
    <xdr:pic>
      <xdr:nvPicPr>
        <xdr:cNvPr id="2" name="图片 1" descr="首图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385" y="1397000"/>
          <a:ext cx="823595" cy="817880"/>
        </a:xfrm>
        <a:prstGeom prst="rect">
          <a:avLst/>
        </a:prstGeom>
      </xdr:spPr>
    </xdr:pic>
    <xdr:clientData/>
  </xdr:twoCellAnchor>
  <xdr:twoCellAnchor editAs="oneCell">
    <xdr:from>
      <xdr:col>0</xdr:col>
      <xdr:colOff>185420</xdr:colOff>
      <xdr:row>3</xdr:row>
      <xdr:rowOff>81915</xdr:rowOff>
    </xdr:from>
    <xdr:to>
      <xdr:col>0</xdr:col>
      <xdr:colOff>884555</xdr:colOff>
      <xdr:row>3</xdr:row>
      <xdr:rowOff>803910</xdr:rowOff>
    </xdr:to>
    <xdr:pic>
      <xdr:nvPicPr>
        <xdr:cNvPr id="3" name="图片 2" descr="746-20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5420" y="2450465"/>
          <a:ext cx="699135" cy="721995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4</xdr:row>
      <xdr:rowOff>76200</xdr:rowOff>
    </xdr:from>
    <xdr:to>
      <xdr:col>0</xdr:col>
      <xdr:colOff>923925</xdr:colOff>
      <xdr:row>4</xdr:row>
      <xdr:rowOff>953135</xdr:rowOff>
    </xdr:to>
    <xdr:pic>
      <xdr:nvPicPr>
        <xdr:cNvPr id="5" name="图片 4" descr="1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35" y="3330575"/>
          <a:ext cx="923290" cy="87693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</xdr:row>
      <xdr:rowOff>0</xdr:rowOff>
    </xdr:from>
    <xdr:to>
      <xdr:col>0</xdr:col>
      <xdr:colOff>901932</xdr:colOff>
      <xdr:row>5</xdr:row>
      <xdr:rowOff>906087</xdr:rowOff>
    </xdr:to>
    <xdr:pic>
      <xdr:nvPicPr>
        <xdr:cNvPr id="6" name="图片 5" descr="QQ截图20160730215449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4244975"/>
          <a:ext cx="901700" cy="905510"/>
        </a:xfrm>
        <a:prstGeom prst="rect">
          <a:avLst/>
        </a:prstGeom>
      </xdr:spPr>
    </xdr:pic>
    <xdr:clientData/>
  </xdr:twoCellAnchor>
  <xdr:twoCellAnchor editAs="oneCell">
    <xdr:from>
      <xdr:col>0</xdr:col>
      <xdr:colOff>44450</xdr:colOff>
      <xdr:row>6</xdr:row>
      <xdr:rowOff>69850</xdr:rowOff>
    </xdr:from>
    <xdr:to>
      <xdr:col>0</xdr:col>
      <xdr:colOff>843280</xdr:colOff>
      <xdr:row>6</xdr:row>
      <xdr:rowOff>842010</xdr:rowOff>
    </xdr:to>
    <xdr:pic>
      <xdr:nvPicPr>
        <xdr:cNvPr id="7" name="图片 6" descr="小图03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4450" y="5305425"/>
          <a:ext cx="798830" cy="772160"/>
        </a:xfrm>
        <a:prstGeom prst="rect">
          <a:avLst/>
        </a:prstGeom>
      </xdr:spPr>
    </xdr:pic>
    <xdr:clientData/>
  </xdr:twoCellAnchor>
  <xdr:twoCellAnchor editAs="oneCell">
    <xdr:from>
      <xdr:col>0</xdr:col>
      <xdr:colOff>114935</xdr:colOff>
      <xdr:row>7</xdr:row>
      <xdr:rowOff>73025</xdr:rowOff>
    </xdr:from>
    <xdr:to>
      <xdr:col>0</xdr:col>
      <xdr:colOff>944245</xdr:colOff>
      <xdr:row>7</xdr:row>
      <xdr:rowOff>889635</xdr:rowOff>
    </xdr:to>
    <xdr:pic>
      <xdr:nvPicPr>
        <xdr:cNvPr id="8" name="图片 7" descr="小图01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114935" y="6184900"/>
          <a:ext cx="829310" cy="8166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1</xdr:col>
      <xdr:colOff>0</xdr:colOff>
      <xdr:row>8</xdr:row>
      <xdr:rowOff>954024</xdr:rowOff>
    </xdr:to>
    <xdr:pic>
      <xdr:nvPicPr>
        <xdr:cNvPr id="10" name="图片 9" descr="xiaotu1.jp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7102475"/>
          <a:ext cx="986790" cy="95377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1</xdr:rowOff>
    </xdr:from>
    <xdr:to>
      <xdr:col>1</xdr:col>
      <xdr:colOff>0</xdr:colOff>
      <xdr:row>9</xdr:row>
      <xdr:rowOff>1000125</xdr:rowOff>
    </xdr:to>
    <xdr:pic>
      <xdr:nvPicPr>
        <xdr:cNvPr id="12" name="图片 11" descr="QQ截图20161009224643.jpg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8274050"/>
          <a:ext cx="986790" cy="10001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961635</xdr:colOff>
      <xdr:row>10</xdr:row>
      <xdr:rowOff>981075</xdr:rowOff>
    </xdr:to>
    <xdr:pic>
      <xdr:nvPicPr>
        <xdr:cNvPr id="11" name="图片 10" descr="QQ截图20161016225716.jpg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9407525"/>
          <a:ext cx="961390" cy="9810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11</xdr:row>
      <xdr:rowOff>1</xdr:rowOff>
    </xdr:from>
    <xdr:to>
      <xdr:col>1</xdr:col>
      <xdr:colOff>0</xdr:colOff>
      <xdr:row>11</xdr:row>
      <xdr:rowOff>1028701</xdr:rowOff>
    </xdr:to>
    <xdr:pic>
      <xdr:nvPicPr>
        <xdr:cNvPr id="13" name="图片 12" descr="QQ截图20161016234633.jpg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0" y="10617200"/>
          <a:ext cx="986790" cy="1028700"/>
        </a:xfrm>
        <a:prstGeom prst="rect">
          <a:avLst/>
        </a:prstGeom>
      </xdr:spPr>
    </xdr:pic>
    <xdr:clientData/>
  </xdr:twoCellAnchor>
  <xdr:twoCellAnchor>
    <xdr:from>
      <xdr:col>0</xdr:col>
      <xdr:colOff>635</xdr:colOff>
      <xdr:row>12</xdr:row>
      <xdr:rowOff>28575</xdr:rowOff>
    </xdr:from>
    <xdr:to>
      <xdr:col>0</xdr:col>
      <xdr:colOff>926465</xdr:colOff>
      <xdr:row>12</xdr:row>
      <xdr:rowOff>1038860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635" y="11684000"/>
          <a:ext cx="925830" cy="10102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</xdr:colOff>
      <xdr:row>13</xdr:row>
      <xdr:rowOff>2</xdr:rowOff>
    </xdr:from>
    <xdr:to>
      <xdr:col>0</xdr:col>
      <xdr:colOff>1000126</xdr:colOff>
      <xdr:row>13</xdr:row>
      <xdr:rowOff>1000126</xdr:rowOff>
    </xdr:to>
    <xdr:pic>
      <xdr:nvPicPr>
        <xdr:cNvPr id="16" name="图片 15" descr="QQ截图20161017222412_副本.jpg"/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2" y="11649077"/>
          <a:ext cx="1000124" cy="100012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14</xdr:row>
      <xdr:rowOff>1</xdr:rowOff>
    </xdr:from>
    <xdr:to>
      <xdr:col>0</xdr:col>
      <xdr:colOff>1037551</xdr:colOff>
      <xdr:row>14</xdr:row>
      <xdr:rowOff>1019175</xdr:rowOff>
    </xdr:to>
    <xdr:pic>
      <xdr:nvPicPr>
        <xdr:cNvPr id="17" name="图片 16" descr="QQ截图20161017204316.jpg"/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1" y="12687301"/>
          <a:ext cx="1037550" cy="10191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etail.1688.com/offer/525196220868.html?spm=b26110380.8015204.xshy005.911.FMmHAe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s://item.taobao.com/item.htm?spm=a230r.1.0.0.NVkYXr&amp;id=535812571550&amp;ns=1" TargetMode="External"/><Relationship Id="rId7" Type="http://schemas.openxmlformats.org/officeDocument/2006/relationships/hyperlink" Target="https://detail.1688.com/offer/534650922032.html" TargetMode="External"/><Relationship Id="rId12" Type="http://schemas.openxmlformats.org/officeDocument/2006/relationships/hyperlink" Target="https://detail.1688.com/offer/539464650849.html?spm=b26110380.8015204.tkhy006.13.LriGRm" TargetMode="External"/><Relationship Id="rId2" Type="http://schemas.openxmlformats.org/officeDocument/2006/relationships/hyperlink" Target="https://detail.1688.com/offer/532946594199.html?spm=a2615.7691456.0.0.KfqxAP" TargetMode="External"/><Relationship Id="rId1" Type="http://schemas.openxmlformats.org/officeDocument/2006/relationships/hyperlink" Target="https://detail.1688.com/offer/43388465240.html?spm=a2615.7691456.0.0.SVo0SF" TargetMode="External"/><Relationship Id="rId6" Type="http://schemas.openxmlformats.org/officeDocument/2006/relationships/hyperlink" Target="https://detail.1688.com/offer/539601777542.html?spm=b26110380.8015204.1688002.1.tV3mIo" TargetMode="External"/><Relationship Id="rId11" Type="http://schemas.openxmlformats.org/officeDocument/2006/relationships/hyperlink" Target="https://detail.1688.com/offer/523084291442.html?spm=b26110380.8015204.tkhy006.2.7zxqcs" TargetMode="External"/><Relationship Id="rId5" Type="http://schemas.openxmlformats.org/officeDocument/2006/relationships/hyperlink" Target="https://detail.1688.com/offer/521926765457.html?spm=a2615.7691456.0.0.Iw9wYb" TargetMode="External"/><Relationship Id="rId10" Type="http://schemas.openxmlformats.org/officeDocument/2006/relationships/hyperlink" Target="https://detail.1688.com/offer/536964765017.html?spm=b26110380.8015204.1688002.2.0qEfTf" TargetMode="External"/><Relationship Id="rId4" Type="http://schemas.openxmlformats.org/officeDocument/2006/relationships/hyperlink" Target="https://item.taobao.com/item.htm?spm=a230r.1.0.0.NVkYXr&amp;id=535812571550&amp;ns=1" TargetMode="External"/><Relationship Id="rId9" Type="http://schemas.openxmlformats.org/officeDocument/2006/relationships/hyperlink" Target="https://detail.1688.com/offer/525739109360.html?spm=b26110380.sw311.0.0.2w3SJ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4"/>
  <sheetViews>
    <sheetView tabSelected="1" zoomScale="115" zoomScaleNormal="115" workbookViewId="0">
      <pane ySplit="1" topLeftCell="A14" activePane="bottomLeft" state="frozen"/>
      <selection pane="bottomLeft" activeCell="D17" sqref="D17"/>
    </sheetView>
  </sheetViews>
  <sheetFormatPr defaultColWidth="9" defaultRowHeight="13.5"/>
  <cols>
    <col min="1" max="1" width="14.125" customWidth="1"/>
    <col min="2" max="2" width="9.5" customWidth="1"/>
    <col min="3" max="3" width="9.625" customWidth="1"/>
    <col min="4" max="4" width="17.375" customWidth="1"/>
    <col min="5" max="5" width="8.125" customWidth="1"/>
    <col min="6" max="6" width="9.875" customWidth="1"/>
    <col min="7" max="7" width="8.25" customWidth="1"/>
    <col min="10" max="10" width="11.25" customWidth="1"/>
    <col min="11" max="11" width="11.125" customWidth="1"/>
    <col min="12" max="12" width="7.625" customWidth="1"/>
    <col min="13" max="13" width="11.875" customWidth="1"/>
    <col min="14" max="15" width="11.625" customWidth="1"/>
    <col min="16" max="16" width="9.875" customWidth="1"/>
    <col min="17" max="17" width="6.5" customWidth="1"/>
    <col min="18" max="18" width="6.875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9" ht="86.25" customHeight="1">
      <c r="A2" s="1"/>
      <c r="B2" s="1">
        <v>16072601</v>
      </c>
      <c r="C2" s="1" t="s">
        <v>18</v>
      </c>
      <c r="D2" s="1" t="s">
        <v>19</v>
      </c>
      <c r="E2" s="1">
        <v>33</v>
      </c>
      <c r="F2" s="1">
        <v>2</v>
      </c>
      <c r="G2" s="3">
        <v>0.25</v>
      </c>
      <c r="H2" s="4">
        <v>0.3</v>
      </c>
      <c r="I2" s="3">
        <v>0.15</v>
      </c>
      <c r="J2" s="7">
        <f t="shared" ref="J2:J13" si="0">(E2+F2+($K$24*H2+$M$24)*$L$24)/(1-G2)/(1-$O$24)/(1-I2)/$N$24</f>
        <v>16.551896675735684</v>
      </c>
      <c r="K2" s="8">
        <f t="shared" ref="K2:K13" si="1">(E2+F2+($K$24*H2+$M$24)*$L$24)/(1-G2)/(1-$P$24)/(1-I2)/$N$24</f>
        <v>18.49917863758694</v>
      </c>
      <c r="L2" s="1">
        <f t="shared" ref="L2:L13" si="2">E2+F2+($K$24*H2+$M$24)*$L$24</f>
        <v>66.16</v>
      </c>
      <c r="M2" s="9">
        <f t="shared" ref="M2:M13" si="3">L2/(1-G2)/(1-$O$24)/$N$24</f>
        <v>14.069112174375331</v>
      </c>
      <c r="N2" s="9">
        <f t="shared" ref="N2:N13" si="4">L2/(1-G2)/(1-$P$24)/$N$24</f>
        <v>15.7243018419489</v>
      </c>
      <c r="O2" s="9">
        <f>L2/(1-G2)/$N$24</f>
        <v>13.365656565656565</v>
      </c>
      <c r="P2" s="10">
        <f>O2*$N$24-L2</f>
        <v>22.053333333333327</v>
      </c>
      <c r="Q2" s="1">
        <v>1</v>
      </c>
      <c r="R2" s="1">
        <v>0</v>
      </c>
    </row>
    <row r="3" spans="1:19" ht="86.25" customHeight="1">
      <c r="A3" s="1"/>
      <c r="B3" s="1">
        <v>16072701</v>
      </c>
      <c r="C3" s="1" t="s">
        <v>18</v>
      </c>
      <c r="D3" s="1" t="s">
        <v>20</v>
      </c>
      <c r="E3" s="1">
        <v>12</v>
      </c>
      <c r="F3" s="1">
        <v>3</v>
      </c>
      <c r="G3" s="3">
        <v>0.25</v>
      </c>
      <c r="H3" s="4">
        <v>0.2</v>
      </c>
      <c r="I3" s="3">
        <v>0.25</v>
      </c>
      <c r="J3" s="7">
        <f t="shared" si="0"/>
        <v>10.763069289385077</v>
      </c>
      <c r="K3" s="8">
        <f t="shared" si="1"/>
        <v>12.029312735195086</v>
      </c>
      <c r="L3" s="1">
        <f t="shared" si="2"/>
        <v>37.959999999999994</v>
      </c>
      <c r="M3" s="9">
        <f t="shared" si="3"/>
        <v>8.0723019670388076</v>
      </c>
      <c r="N3" s="9">
        <f t="shared" si="4"/>
        <v>9.0219845513963151</v>
      </c>
      <c r="O3" s="9">
        <f>L3/(1-G3)/$N$24</f>
        <v>7.6686868686868674</v>
      </c>
      <c r="P3" s="10">
        <f>O3*$N$24-L3</f>
        <v>12.653333333333329</v>
      </c>
      <c r="Q3" s="1">
        <v>1</v>
      </c>
      <c r="R3" s="1">
        <v>1</v>
      </c>
    </row>
    <row r="4" spans="1:19" ht="69.75" customHeight="1">
      <c r="A4" s="1"/>
      <c r="B4" s="1">
        <v>16072901</v>
      </c>
      <c r="C4" s="1" t="s">
        <v>21</v>
      </c>
      <c r="D4" s="5" t="s">
        <v>22</v>
      </c>
      <c r="E4" s="1">
        <v>34</v>
      </c>
      <c r="F4" s="1">
        <v>5</v>
      </c>
      <c r="G4" s="3">
        <v>0.25</v>
      </c>
      <c r="H4" s="1">
        <v>0.2</v>
      </c>
      <c r="I4" s="3">
        <v>0.3</v>
      </c>
      <c r="J4" s="7">
        <f t="shared" si="0"/>
        <v>18.822814612288298</v>
      </c>
      <c r="K4" s="8">
        <f t="shared" si="1"/>
        <v>21.037263390204565</v>
      </c>
      <c r="L4" s="1">
        <f t="shared" si="2"/>
        <v>61.959999999999994</v>
      </c>
      <c r="M4" s="9">
        <f t="shared" si="3"/>
        <v>13.175970228601807</v>
      </c>
      <c r="N4" s="9">
        <f t="shared" si="4"/>
        <v>14.726084373143197</v>
      </c>
      <c r="O4" s="9">
        <f>L4/(1-G4)/$N$24</f>
        <v>12.517171717171717</v>
      </c>
      <c r="P4" s="10">
        <f>O4*$N$24-L4</f>
        <v>20.653333333333336</v>
      </c>
      <c r="Q4" s="1">
        <v>1</v>
      </c>
      <c r="R4" s="1">
        <v>1</v>
      </c>
    </row>
    <row r="5" spans="1:19" ht="78" customHeight="1">
      <c r="A5" s="1"/>
      <c r="B5" s="1">
        <v>16073001</v>
      </c>
      <c r="C5" s="1" t="s">
        <v>23</v>
      </c>
      <c r="D5" s="5" t="s">
        <v>24</v>
      </c>
      <c r="E5" s="1">
        <v>27</v>
      </c>
      <c r="F5" s="1">
        <v>5</v>
      </c>
      <c r="G5" s="3">
        <v>0.25</v>
      </c>
      <c r="H5" s="1">
        <v>0.4</v>
      </c>
      <c r="I5" s="3">
        <v>0.15</v>
      </c>
      <c r="J5" s="7">
        <f t="shared" si="0"/>
        <v>17.852831722800765</v>
      </c>
      <c r="K5" s="8">
        <f t="shared" si="1"/>
        <v>19.953164866659677</v>
      </c>
      <c r="L5" s="1">
        <f t="shared" si="2"/>
        <v>71.36</v>
      </c>
      <c r="M5" s="9">
        <f t="shared" si="3"/>
        <v>15.17490696438065</v>
      </c>
      <c r="N5" s="9">
        <f t="shared" si="4"/>
        <v>16.960190136660724</v>
      </c>
      <c r="O5" s="9">
        <f>L5/(1-G5)/$N$24</f>
        <v>14.416161616161617</v>
      </c>
      <c r="P5" s="10">
        <f>O5*$N$24-L5</f>
        <v>23.786666666666662</v>
      </c>
      <c r="Q5" s="1">
        <v>1</v>
      </c>
      <c r="R5" s="1">
        <v>1</v>
      </c>
    </row>
    <row r="6" spans="1:19" ht="78" customHeight="1">
      <c r="A6" s="4"/>
      <c r="B6" s="1">
        <v>16073002</v>
      </c>
      <c r="C6" s="1" t="s">
        <v>25</v>
      </c>
      <c r="D6" s="5" t="s">
        <v>26</v>
      </c>
      <c r="E6" s="1">
        <v>31</v>
      </c>
      <c r="F6" s="1">
        <v>2</v>
      </c>
      <c r="G6" s="3">
        <v>0.2</v>
      </c>
      <c r="H6" s="1">
        <v>0.3</v>
      </c>
      <c r="I6" s="3">
        <v>0.15</v>
      </c>
      <c r="J6" s="7">
        <f t="shared" si="0"/>
        <v>15.048315977108548</v>
      </c>
      <c r="K6" s="8">
        <f t="shared" si="1"/>
        <v>16.818706092062492</v>
      </c>
      <c r="L6" s="1">
        <f t="shared" si="2"/>
        <v>64.16</v>
      </c>
      <c r="M6" s="9">
        <f t="shared" si="3"/>
        <v>12.791068580542266</v>
      </c>
      <c r="N6" s="9">
        <f t="shared" si="4"/>
        <v>14.295900178253119</v>
      </c>
      <c r="O6" s="9">
        <f t="shared" ref="O6:O13" si="5">L6/(1-G6)/$N$24</f>
        <v>12.15151515151515</v>
      </c>
      <c r="P6" s="10">
        <f t="shared" ref="P6:P13" si="6">O6*$N$24-L6</f>
        <v>16.039999999999992</v>
      </c>
      <c r="Q6" s="1">
        <v>0</v>
      </c>
      <c r="R6" s="1">
        <v>1</v>
      </c>
      <c r="S6" s="14" t="s">
        <v>26</v>
      </c>
    </row>
    <row r="7" spans="1:19" ht="69" customHeight="1">
      <c r="A7" s="1"/>
      <c r="B7" s="1">
        <v>16080301</v>
      </c>
      <c r="C7" s="1" t="s">
        <v>23</v>
      </c>
      <c r="D7" s="1" t="s">
        <v>27</v>
      </c>
      <c r="E7" s="1">
        <v>23</v>
      </c>
      <c r="F7" s="1">
        <v>5</v>
      </c>
      <c r="G7" s="3">
        <v>0.25</v>
      </c>
      <c r="H7" s="1">
        <v>0.4</v>
      </c>
      <c r="I7" s="3">
        <v>0.15</v>
      </c>
      <c r="J7" s="7">
        <f t="shared" si="0"/>
        <v>16.85211245582763</v>
      </c>
      <c r="K7" s="8">
        <f t="shared" si="1"/>
        <v>18.834713921219112</v>
      </c>
      <c r="L7" s="1">
        <f t="shared" si="2"/>
        <v>67.36</v>
      </c>
      <c r="M7" s="9">
        <f t="shared" si="3"/>
        <v>14.324295587453484</v>
      </c>
      <c r="N7" s="9">
        <f t="shared" si="4"/>
        <v>16.009506833036248</v>
      </c>
      <c r="O7" s="9">
        <f t="shared" si="5"/>
        <v>13.608080808080809</v>
      </c>
      <c r="P7" s="10">
        <f t="shared" si="6"/>
        <v>22.453333333333333</v>
      </c>
      <c r="Q7" s="1">
        <v>1</v>
      </c>
      <c r="R7" s="1">
        <v>1</v>
      </c>
    </row>
    <row r="8" spans="1:19" ht="78" customHeight="1">
      <c r="B8">
        <v>16080401</v>
      </c>
      <c r="C8" s="1" t="s">
        <v>28</v>
      </c>
      <c r="D8" s="6" t="s">
        <v>29</v>
      </c>
      <c r="E8">
        <v>39</v>
      </c>
      <c r="F8">
        <v>5</v>
      </c>
      <c r="G8" s="3">
        <v>0.2</v>
      </c>
      <c r="H8">
        <v>0.45</v>
      </c>
      <c r="I8" s="11">
        <v>0.5</v>
      </c>
      <c r="J8" s="7">
        <f t="shared" si="0"/>
        <v>34.872408293460929</v>
      </c>
      <c r="K8" s="8">
        <f t="shared" si="1"/>
        <v>38.975044563279859</v>
      </c>
      <c r="L8" s="1">
        <f t="shared" si="2"/>
        <v>87.460000000000008</v>
      </c>
      <c r="M8" s="9">
        <f t="shared" si="3"/>
        <v>17.436204146730464</v>
      </c>
      <c r="N8" s="9">
        <f t="shared" si="4"/>
        <v>19.487522281639929</v>
      </c>
      <c r="O8" s="9">
        <f t="shared" si="5"/>
        <v>16.564393939393941</v>
      </c>
      <c r="P8" s="10">
        <f t="shared" si="6"/>
        <v>21.864999999999995</v>
      </c>
      <c r="Q8">
        <v>1</v>
      </c>
      <c r="R8">
        <v>1</v>
      </c>
    </row>
    <row r="9" spans="1:19" ht="92.25" customHeight="1">
      <c r="B9">
        <v>16100801</v>
      </c>
      <c r="C9" s="1" t="s">
        <v>18</v>
      </c>
      <c r="D9" s="6" t="s">
        <v>30</v>
      </c>
      <c r="E9">
        <v>32</v>
      </c>
      <c r="F9">
        <v>2</v>
      </c>
      <c r="G9" s="3">
        <v>0.25</v>
      </c>
      <c r="H9">
        <v>0.45</v>
      </c>
      <c r="I9" s="11">
        <v>0.2</v>
      </c>
      <c r="J9" s="7">
        <f t="shared" si="0"/>
        <v>20.590111642743221</v>
      </c>
      <c r="K9" s="8">
        <f t="shared" si="1"/>
        <v>23.012477718360074</v>
      </c>
      <c r="L9" s="1">
        <f t="shared" si="2"/>
        <v>77.460000000000008</v>
      </c>
      <c r="M9" s="9">
        <f t="shared" si="3"/>
        <v>16.47208931419458</v>
      </c>
      <c r="N9" s="9">
        <f t="shared" si="4"/>
        <v>18.409982174688061</v>
      </c>
      <c r="O9" s="9">
        <f t="shared" si="5"/>
        <v>15.648484848484852</v>
      </c>
      <c r="P9" s="10">
        <f t="shared" si="6"/>
        <v>25.820000000000007</v>
      </c>
      <c r="Q9">
        <v>1</v>
      </c>
      <c r="R9">
        <v>1</v>
      </c>
    </row>
    <row r="10" spans="1:19" ht="89.25" customHeight="1">
      <c r="B10">
        <v>16100901</v>
      </c>
      <c r="C10" s="1" t="s">
        <v>18</v>
      </c>
      <c r="D10" s="6" t="s">
        <v>31</v>
      </c>
      <c r="E10">
        <v>46</v>
      </c>
      <c r="F10">
        <v>2</v>
      </c>
      <c r="G10" s="3">
        <v>0.25</v>
      </c>
      <c r="H10">
        <v>0.8</v>
      </c>
      <c r="I10" s="11">
        <v>0.3</v>
      </c>
      <c r="J10" s="7">
        <f t="shared" si="0"/>
        <v>36.503379661274401</v>
      </c>
      <c r="K10" s="8">
        <f t="shared" si="1"/>
        <v>40.797894915541981</v>
      </c>
      <c r="L10" s="1">
        <f t="shared" si="2"/>
        <v>120.16</v>
      </c>
      <c r="M10" s="9">
        <f t="shared" si="3"/>
        <v>25.552365762892084</v>
      </c>
      <c r="N10" s="9">
        <f t="shared" si="4"/>
        <v>28.558526440879387</v>
      </c>
      <c r="O10" s="9">
        <f t="shared" si="5"/>
        <v>24.274747474747478</v>
      </c>
      <c r="P10" s="10">
        <f t="shared" si="6"/>
        <v>40.053333333333342</v>
      </c>
      <c r="Q10">
        <v>1</v>
      </c>
      <c r="R10">
        <v>1</v>
      </c>
    </row>
    <row r="11" spans="1:19" ht="95.25" customHeight="1">
      <c r="B11">
        <v>16101601</v>
      </c>
      <c r="C11" s="1" t="s">
        <v>18</v>
      </c>
      <c r="D11" s="6" t="s">
        <v>32</v>
      </c>
      <c r="E11">
        <v>88</v>
      </c>
      <c r="F11">
        <v>2</v>
      </c>
      <c r="G11" s="3">
        <v>0.25</v>
      </c>
      <c r="H11">
        <v>0.4</v>
      </c>
      <c r="I11" s="11">
        <v>0.15</v>
      </c>
      <c r="J11" s="7">
        <f t="shared" si="0"/>
        <v>32.363261093911255</v>
      </c>
      <c r="K11" s="8">
        <f t="shared" si="1"/>
        <v>36.170703575547869</v>
      </c>
      <c r="L11" s="1">
        <f t="shared" si="2"/>
        <v>129.36000000000001</v>
      </c>
      <c r="M11" s="9">
        <f t="shared" si="3"/>
        <v>27.508771929824569</v>
      </c>
      <c r="N11" s="9">
        <f t="shared" si="4"/>
        <v>30.745098039215691</v>
      </c>
      <c r="O11" s="9">
        <f t="shared" si="5"/>
        <v>26.133333333333336</v>
      </c>
      <c r="P11" s="10">
        <f t="shared" si="6"/>
        <v>43.120000000000005</v>
      </c>
      <c r="Q11">
        <v>1</v>
      </c>
      <c r="R11">
        <v>1</v>
      </c>
    </row>
    <row r="12" spans="1:19" ht="81.75" customHeight="1">
      <c r="B12">
        <v>16101602</v>
      </c>
      <c r="C12" s="1" t="s">
        <v>18</v>
      </c>
      <c r="D12" s="6" t="s">
        <v>33</v>
      </c>
      <c r="E12">
        <v>78</v>
      </c>
      <c r="F12">
        <v>2</v>
      </c>
      <c r="G12" s="3">
        <v>0.26</v>
      </c>
      <c r="H12">
        <v>0.5</v>
      </c>
      <c r="I12" s="11">
        <v>0.15</v>
      </c>
      <c r="J12" s="7">
        <f t="shared" si="0"/>
        <v>32.344193334905412</v>
      </c>
      <c r="K12" s="8">
        <f t="shared" si="1"/>
        <v>36.149392550776639</v>
      </c>
      <c r="L12" s="1">
        <f t="shared" si="2"/>
        <v>127.56</v>
      </c>
      <c r="M12" s="9">
        <f t="shared" si="3"/>
        <v>27.492564334669598</v>
      </c>
      <c r="N12" s="9">
        <f t="shared" si="4"/>
        <v>30.726983668160141</v>
      </c>
      <c r="O12" s="9">
        <f t="shared" si="5"/>
        <v>26.117936117936122</v>
      </c>
      <c r="P12" s="10">
        <f t="shared" si="6"/>
        <v>44.818378378378384</v>
      </c>
      <c r="Q12">
        <v>0</v>
      </c>
      <c r="R12">
        <v>1</v>
      </c>
    </row>
    <row r="13" spans="1:19" ht="89.1" customHeight="1">
      <c r="B13">
        <v>16101701</v>
      </c>
      <c r="C13" s="1" t="s">
        <v>23</v>
      </c>
      <c r="D13" s="6" t="s">
        <v>34</v>
      </c>
      <c r="E13">
        <v>23</v>
      </c>
      <c r="F13">
        <v>1</v>
      </c>
      <c r="G13" s="3">
        <v>0.25</v>
      </c>
      <c r="H13">
        <v>0.35</v>
      </c>
      <c r="I13" s="11">
        <v>0.15</v>
      </c>
      <c r="J13" s="7">
        <f t="shared" si="0"/>
        <v>14.825655940207024</v>
      </c>
      <c r="K13" s="8">
        <f t="shared" si="1"/>
        <v>16.569850756701971</v>
      </c>
      <c r="L13" s="1">
        <f t="shared" si="2"/>
        <v>59.26</v>
      </c>
      <c r="M13" s="9">
        <f t="shared" si="3"/>
        <v>12.601807549175971</v>
      </c>
      <c r="N13" s="9">
        <f t="shared" si="4"/>
        <v>14.084373143196675</v>
      </c>
      <c r="O13" s="9">
        <f t="shared" si="5"/>
        <v>11.971717171717172</v>
      </c>
      <c r="P13" s="10">
        <f t="shared" si="6"/>
        <v>19.753333333333337</v>
      </c>
      <c r="Q13">
        <v>1</v>
      </c>
      <c r="R13">
        <v>1</v>
      </c>
    </row>
    <row r="14" spans="1:19" ht="84" customHeight="1">
      <c r="B14">
        <v>16101703</v>
      </c>
      <c r="C14" s="1" t="s">
        <v>28</v>
      </c>
      <c r="D14" s="14" t="s">
        <v>41</v>
      </c>
      <c r="E14">
        <v>80</v>
      </c>
      <c r="F14">
        <v>2</v>
      </c>
      <c r="G14" s="3">
        <v>0.25</v>
      </c>
      <c r="H14">
        <v>0.6</v>
      </c>
      <c r="I14" s="11">
        <v>0.5</v>
      </c>
      <c r="J14" s="7">
        <f>(E14+F14+($K$24*H14+$M$24)*$L$24)/(1-G14)/(1-$O$24)/(1-I14)/$N$24</f>
        <v>58.590111642743217</v>
      </c>
      <c r="K14" s="8">
        <f>(E14+F14+($K$24*H14+$M$24)*$L$24)/(1-G14)/(1-$P$24)/(1-I14)/$N$24</f>
        <v>65.48306595365419</v>
      </c>
      <c r="L14" s="1">
        <f>E14+F14+($K$24*H14+$M$24)*$L$24</f>
        <v>137.76</v>
      </c>
      <c r="M14" s="9">
        <f>L14/(1-G14)/(1-$O$24)/$N$24</f>
        <v>29.295055821371609</v>
      </c>
      <c r="N14" s="9">
        <f>L14/(1-G14)/(1-$P$24)/$N$24</f>
        <v>32.741532976827095</v>
      </c>
      <c r="O14" s="9">
        <f>L14/(1-G14)/$N$24</f>
        <v>27.830303030303028</v>
      </c>
      <c r="P14" s="10">
        <f>O14*$N$24-L14</f>
        <v>45.919999999999987</v>
      </c>
      <c r="Q14">
        <v>0</v>
      </c>
      <c r="R14">
        <v>1</v>
      </c>
    </row>
    <row r="15" spans="1:19" ht="90.75" customHeight="1">
      <c r="B15">
        <v>16101702</v>
      </c>
      <c r="C15" s="1" t="s">
        <v>42</v>
      </c>
      <c r="D15" s="14" t="s">
        <v>43</v>
      </c>
      <c r="E15">
        <v>50</v>
      </c>
      <c r="F15">
        <v>1</v>
      </c>
      <c r="G15" s="3">
        <v>0.25</v>
      </c>
      <c r="H15">
        <v>0.4</v>
      </c>
      <c r="I15" s="11">
        <v>0.15</v>
      </c>
      <c r="J15" s="7">
        <f>(E15+F15+(Sheet1!$K$24*H15+Sheet1!$M$24)*Sheet1!$L$24)/(1-G15)/(1-Sheet1!$O$24)/(1-I15)/Sheet1!$N$24</f>
        <v>22.606248240923168</v>
      </c>
      <c r="K15" s="8">
        <f>(E15+F15+(Sheet1!$K$24*H15+Sheet1!$M$24)*Sheet1!$L$24)/(1-G15)/(1-Sheet1!$P$24)/(1-I15)/Sheet1!$N$24</f>
        <v>25.265806857502362</v>
      </c>
      <c r="L15" s="1">
        <f>E15+F15+(Sheet1!$K$24*H15+Sheet1!$M$24)*Sheet1!$L$24</f>
        <v>90.36</v>
      </c>
      <c r="M15" s="9">
        <f>L15/(1-G15)/(1-Sheet1!$O$24)/Sheet1!$N$24</f>
        <v>19.215311004784692</v>
      </c>
      <c r="N15" s="9">
        <f>L15/(1-G15)/(1-Sheet1!$P$24)/Sheet1!$N$24</f>
        <v>21.475935828877009</v>
      </c>
      <c r="O15" s="9">
        <f>L15/(1-G15)/Sheet1!$N$24</f>
        <v>18.254545454545458</v>
      </c>
      <c r="P15" s="10">
        <f>O15*Sheet1!$N$24-L15</f>
        <v>30.120000000000019</v>
      </c>
      <c r="Q15">
        <v>0</v>
      </c>
      <c r="R15">
        <v>1</v>
      </c>
    </row>
    <row r="16" spans="1:19" ht="90.75" customHeight="1">
      <c r="C16" s="1"/>
      <c r="D16" s="14"/>
      <c r="G16" s="3"/>
      <c r="I16" s="11"/>
      <c r="J16" s="7"/>
      <c r="K16" s="8"/>
      <c r="L16" s="1"/>
      <c r="M16" s="9"/>
      <c r="N16" s="9"/>
      <c r="O16" s="9"/>
      <c r="P16" s="10"/>
    </row>
    <row r="17" spans="3:16" ht="90.75" customHeight="1">
      <c r="C17" s="1"/>
      <c r="D17" s="14"/>
      <c r="G17" s="3"/>
      <c r="I17" s="11"/>
      <c r="J17" s="7"/>
      <c r="K17" s="8"/>
      <c r="L17" s="1"/>
      <c r="M17" s="9"/>
      <c r="N17" s="9"/>
      <c r="O17" s="9"/>
      <c r="P17" s="10"/>
    </row>
    <row r="18" spans="3:16" ht="90.75" customHeight="1">
      <c r="C18" s="1"/>
      <c r="D18" s="14"/>
      <c r="G18" s="3"/>
      <c r="I18" s="11"/>
      <c r="J18" s="7"/>
      <c r="K18" s="8"/>
      <c r="L18" s="1"/>
      <c r="M18" s="9"/>
      <c r="N18" s="9"/>
      <c r="O18" s="9"/>
      <c r="P18" s="10"/>
    </row>
    <row r="19" spans="3:16" ht="90.75" customHeight="1">
      <c r="C19" s="1"/>
      <c r="D19" s="14"/>
      <c r="G19" s="3"/>
      <c r="I19" s="11"/>
      <c r="J19" s="7"/>
      <c r="K19" s="8"/>
      <c r="L19" s="1"/>
      <c r="M19" s="9"/>
      <c r="N19" s="9"/>
      <c r="O19" s="9"/>
      <c r="P19" s="10"/>
    </row>
    <row r="20" spans="3:16" ht="90.75" customHeight="1">
      <c r="C20" s="1"/>
      <c r="D20" s="14"/>
      <c r="G20" s="3"/>
      <c r="I20" s="11"/>
      <c r="J20" s="7"/>
      <c r="K20" s="8"/>
      <c r="L20" s="1"/>
      <c r="M20" s="9"/>
      <c r="N20" s="9"/>
      <c r="O20" s="9"/>
      <c r="P20" s="10"/>
    </row>
    <row r="23" spans="3:16">
      <c r="K23" s="12" t="s">
        <v>35</v>
      </c>
      <c r="L23" s="12" t="s">
        <v>36</v>
      </c>
      <c r="M23" s="12" t="s">
        <v>37</v>
      </c>
      <c r="N23" s="12" t="s">
        <v>38</v>
      </c>
      <c r="O23" s="12" t="s">
        <v>39</v>
      </c>
      <c r="P23" s="12" t="s">
        <v>40</v>
      </c>
    </row>
    <row r="24" spans="3:16">
      <c r="K24" s="13">
        <v>100</v>
      </c>
      <c r="L24" s="11">
        <v>0.82</v>
      </c>
      <c r="M24">
        <v>8</v>
      </c>
      <c r="N24">
        <v>6.6</v>
      </c>
      <c r="O24" s="11">
        <v>0.05</v>
      </c>
      <c r="P24" s="11">
        <v>0.15</v>
      </c>
    </row>
  </sheetData>
  <phoneticPr fontId="4" type="noConversion"/>
  <dataValidations count="3">
    <dataValidation type="custom" allowBlank="1" showInputMessage="1" showErrorMessage="1" sqref="C1">
      <formula1>"爬爬服"</formula1>
    </dataValidation>
    <dataValidation type="list" allowBlank="1" showInputMessage="1" showErrorMessage="1" sqref="C2:C20">
      <formula1>"爬爬服,婴儿套装,连衣裙,套装,外套,鞋子"</formula1>
    </dataValidation>
    <dataValidation type="list" allowBlank="1" showInputMessage="1" showErrorMessage="1" sqref="Q2:Q6 R2:R4">
      <formula1>"0,1"</formula1>
    </dataValidation>
  </dataValidations>
  <hyperlinks>
    <hyperlink ref="D5" r:id="rId1"/>
    <hyperlink ref="D4" r:id="rId2"/>
    <hyperlink ref="D6" r:id="rId3"/>
    <hyperlink ref="S6" r:id="rId4"/>
    <hyperlink ref="D8" r:id="rId5"/>
    <hyperlink ref="D9" r:id="rId6"/>
    <hyperlink ref="D10" r:id="rId7"/>
    <hyperlink ref="D11" r:id="rId8"/>
    <hyperlink ref="D12" r:id="rId9"/>
    <hyperlink ref="D13" r:id="rId10"/>
    <hyperlink ref="D14" r:id="rId11"/>
    <hyperlink ref="D15" r:id="rId12"/>
  </hyperlinks>
  <pageMargins left="0.69930555555555596" right="0.69930555555555596" top="0.75" bottom="0.75" header="0.3" footer="0.3"/>
  <pageSetup paperSize="9" orientation="portrait" horizontalDpi="200" verticalDpi="300"/>
  <drawing r:id="rId1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4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4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2006-09-13T11:21:00Z</dcterms:created>
  <dcterms:modified xsi:type="dcterms:W3CDTF">2016-10-17T15:08:14Z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