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<sst xmlns="http://schemas.openxmlformats.org/spreadsheetml/2006/main" count="80">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</sst>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_-&quot;US$&quot;* #,##0.00_ ;_-&quot;US$&quot;* \-#,##0.00\ ;_-&quot;US$&quot;* &quot;-&quot;??_ ;_-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26" formatCode="\$#,##0.00_);[Red]\(\$#,##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0" Type="http://schemas.openxmlformats.org/officeDocument/2006/relationships/image" Target="../media/image50.png"/><Relationship Id="rId5" Type="http://schemas.openxmlformats.org/officeDocument/2006/relationships/image" Target="../media/image5.jpeg"/><Relationship Id="rId49" Type="http://schemas.openxmlformats.org/officeDocument/2006/relationships/image" Target="../media/image49.jpeg"/><Relationship Id="rId48" Type="http://schemas.openxmlformats.org/officeDocument/2006/relationships/image" Target="../media/image48.pn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967691</xdr:colOff>
      <xdr:row>46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0" y="50653950"/>
          <a:ext cx="967105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960782</xdr:colOff>
      <xdr:row>47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0" y="51806475"/>
          <a:ext cx="960755" cy="102616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45</xdr:row>
      <xdr:rowOff>67310</xdr:rowOff>
    </xdr:from>
    <xdr:to>
      <xdr:col>0</xdr:col>
      <xdr:colOff>957580</xdr:colOff>
      <xdr:row>45</xdr:row>
      <xdr:rowOff>1083310</xdr:rowOff>
    </xdr:to>
    <xdr:pic>
      <xdr:nvPicPr>
        <xdr:cNvPr id="41" name="图片 4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22860" y="49568735"/>
          <a:ext cx="934720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48</xdr:row>
      <xdr:rowOff>66261</xdr:rowOff>
    </xdr:from>
    <xdr:to>
      <xdr:col>1</xdr:col>
      <xdr:colOff>0</xdr:colOff>
      <xdr:row>48</xdr:row>
      <xdr:rowOff>1076740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9" cstate="print"/>
        <a:stretch>
          <a:fillRect/>
        </a:stretch>
      </xdr:blipFill>
      <xdr:spPr>
        <a:xfrm>
          <a:off x="0" y="53025040"/>
          <a:ext cx="986790" cy="1010285"/>
        </a:xfrm>
        <a:prstGeom prst="rect">
          <a:avLst/>
        </a:prstGeom>
      </xdr:spPr>
    </xdr:pic>
    <xdr:clientData/>
  </xdr:twoCellAnchor>
  <xdr:twoCellAnchor>
    <xdr:from>
      <xdr:col>0</xdr:col>
      <xdr:colOff>6350</xdr:colOff>
      <xdr:row>49</xdr:row>
      <xdr:rowOff>85725</xdr:rowOff>
    </xdr:from>
    <xdr:to>
      <xdr:col>0</xdr:col>
      <xdr:colOff>938530</xdr:colOff>
      <xdr:row>50</xdr:row>
      <xdr:rowOff>28575</xdr:rowOff>
    </xdr:to>
    <xdr:pic>
      <xdr:nvPicPr>
        <xdr:cNvPr id="53" name="图片 52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350" y="54197250"/>
          <a:ext cx="932180" cy="1095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"/>
  <sheetViews>
    <sheetView tabSelected="1" zoomScale="115" zoomScaleNormal="115" topLeftCell="F1" workbookViewId="0">
      <pane ySplit="1" topLeftCell="A49" activePane="bottomLeft" state="frozen"/>
      <selection/>
      <selection pane="bottomLeft" activeCell="O51" sqref="O51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1.2545454545455" customWidth="1"/>
    <col min="11" max="11" width="10.5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(E2+F2+($K$55*H2+$M$55)*$L$55)/(1-G2)/(1-$O$55)/(1-I2)/$N$55</f>
        <v>16.8747806027782</v>
      </c>
      <c r="K2" s="11">
        <f t="shared" ref="K2" si="1">(E2+F2+($K$55*H2+$M$55)*$L$55)/(1-G2)/(1-$P$55)/(1-I2)/$N$55</f>
        <v>18.2644684171246</v>
      </c>
      <c r="L2" s="1">
        <f t="shared" ref="L2" si="2">E2+F2+($K$55*H2+$M$55)*$L$55</f>
        <v>67.3</v>
      </c>
      <c r="M2" s="12">
        <f t="shared" ref="M2" si="3">L2/(1-G2)/(1-$O$55)/$N$55</f>
        <v>14.3435635123615</v>
      </c>
      <c r="N2" s="12">
        <f t="shared" ref="N2" si="4">L2/(1-G2)/(1-$P$55)/$N$55</f>
        <v>15.5247981545559</v>
      </c>
      <c r="O2" s="12">
        <f>L2/(1-G2)/$N$55</f>
        <v>13.1960784313726</v>
      </c>
      <c r="P2" s="13">
        <f>O2*$N$55-L2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</v>
      </c>
      <c r="K3" s="11">
        <f t="shared" ref="K3:K6" si="5">(E3+F3+($K$55*H3+$M$55)*$L$55)/(1-G3)/(1-$P$55)/(1-I3)/$N$55</f>
        <v>11.9338715878508</v>
      </c>
      <c r="L3" s="1">
        <f t="shared" ref="L3:L6" si="6">E3+F3+($K$55*H3+$M$55)*$L$55</f>
        <v>38.8</v>
      </c>
      <c r="M3" s="12">
        <f t="shared" ref="M3:M6" si="7">L3/(1-G3)/(1-$O$55)/$N$55</f>
        <v>8.2693947144075</v>
      </c>
      <c r="N3" s="12">
        <f t="shared" ref="N3:N6" si="8">L3/(1-G3)/(1-$P$55)/$N$55</f>
        <v>8.95040369088812</v>
      </c>
      <c r="O3" s="12">
        <f t="shared" ref="O3:O6" si="9">L3/(1-G3)/$N$55</f>
        <v>7.6078431372549</v>
      </c>
      <c r="P3" s="13">
        <f t="shared" ref="P3:P6" si="10">O3*$N$55-L3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19.1206917549629</v>
      </c>
      <c r="K4" s="11">
        <f t="shared" si="5"/>
        <v>20.6953369583127</v>
      </c>
      <c r="L4" s="1">
        <f t="shared" si="6"/>
        <v>62.8</v>
      </c>
      <c r="M4" s="12">
        <f t="shared" si="7"/>
        <v>13.384484228474</v>
      </c>
      <c r="N4" s="12">
        <f t="shared" si="8"/>
        <v>14.4867358708189</v>
      </c>
      <c r="O4" s="12">
        <f t="shared" si="9"/>
        <v>12.3137254901961</v>
      </c>
      <c r="P4" s="13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18.2538488541197</v>
      </c>
      <c r="K5" s="11">
        <f t="shared" si="5"/>
        <v>19.7571069950472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16.7935409457901</v>
      </c>
      <c r="O5" s="12">
        <f t="shared" si="9"/>
        <v>14.2745098039216</v>
      </c>
      <c r="P5" s="13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</v>
      </c>
      <c r="K7" s="11">
        <f t="shared" ref="K7:K49" si="11">(E7+F7+($K$55*H7+$M$55)*$L$55)/(1-G7)/(1-$P$55)/(1-I7)/$N$55</f>
        <v>18.671551665649</v>
      </c>
      <c r="L7" s="1">
        <f t="shared" ref="L7:L49" si="12">E7+F7+($K$55*H7+$M$55)*$L$55</f>
        <v>68.8</v>
      </c>
      <c r="M7" s="12">
        <f t="shared" ref="M7:M49" si="13">L7/(1-G7)/(1-$O$55)/$N$55</f>
        <v>14.6632566069906</v>
      </c>
      <c r="N7" s="12">
        <f t="shared" ref="N7:N49" si="14">L7/(1-G7)/(1-$P$55)/$N$55</f>
        <v>15.8708189158016</v>
      </c>
      <c r="O7" s="12">
        <f t="shared" ref="O7:O49" si="15">L7/(1-G7)/$N$55</f>
        <v>13.4901960784314</v>
      </c>
      <c r="P7" s="13">
        <f t="shared" ref="P7:P49" si="16">O7*$N$55-L7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</v>
      </c>
      <c r="K8" s="11">
        <f t="shared" si="11"/>
        <v>38.5164359861592</v>
      </c>
      <c r="L8" s="1">
        <f t="shared" si="12"/>
        <v>89.05</v>
      </c>
      <c r="M8" s="12">
        <f t="shared" si="13"/>
        <v>17.792918797954</v>
      </c>
      <c r="N8" s="12">
        <f t="shared" si="14"/>
        <v>19.2582179930796</v>
      </c>
      <c r="O8" s="12">
        <f t="shared" si="15"/>
        <v>16.3694852941176</v>
      </c>
      <c r="P8" s="13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</v>
      </c>
      <c r="K9" s="11">
        <f t="shared" si="11"/>
        <v>22.7941176470588</v>
      </c>
      <c r="L9" s="1">
        <f t="shared" si="12"/>
        <v>79.05</v>
      </c>
      <c r="M9" s="12">
        <f t="shared" si="13"/>
        <v>16.8478260869565</v>
      </c>
      <c r="N9" s="12">
        <f t="shared" si="14"/>
        <v>18.2352941176471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</v>
      </c>
      <c r="K10" s="11">
        <f t="shared" si="11"/>
        <v>40.467951886637</v>
      </c>
      <c r="L10" s="1">
        <f t="shared" si="12"/>
        <v>122.8</v>
      </c>
      <c r="M10" s="12">
        <f t="shared" si="13"/>
        <v>26.1722080136402</v>
      </c>
      <c r="N10" s="12">
        <f t="shared" si="14"/>
        <v>28.3275663206459</v>
      </c>
      <c r="O10" s="12">
        <f t="shared" si="15"/>
        <v>24.078431372549</v>
      </c>
      <c r="P10" s="13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</v>
      </c>
      <c r="K11" s="11">
        <f t="shared" si="11"/>
        <v>35.497659271321</v>
      </c>
      <c r="L11" s="1">
        <f t="shared" si="12"/>
        <v>130.8</v>
      </c>
      <c r="M11" s="12">
        <f t="shared" si="13"/>
        <v>27.8772378516624</v>
      </c>
      <c r="N11" s="12">
        <f t="shared" si="14"/>
        <v>30.1730103806228</v>
      </c>
      <c r="O11" s="12">
        <f t="shared" si="15"/>
        <v>25.6470588235294</v>
      </c>
      <c r="P11" s="13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</v>
      </c>
      <c r="K12" s="11">
        <f t="shared" si="11"/>
        <v>35.5647729960777</v>
      </c>
      <c r="L12" s="1">
        <f t="shared" si="12"/>
        <v>129.3</v>
      </c>
      <c r="M12" s="12">
        <f t="shared" si="13"/>
        <v>27.9299440105067</v>
      </c>
      <c r="N12" s="12">
        <f t="shared" si="14"/>
        <v>30.230057046666</v>
      </c>
      <c r="O12" s="12">
        <f t="shared" si="15"/>
        <v>25.6955484896661</v>
      </c>
      <c r="P12" s="13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11.8725490196078</v>
      </c>
      <c r="P13" s="13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59.5907928388747</v>
      </c>
      <c r="K14" s="11">
        <f t="shared" si="11"/>
        <v>64.4982698961938</v>
      </c>
      <c r="L14" s="1">
        <f t="shared" si="12"/>
        <v>139.8</v>
      </c>
      <c r="M14" s="12">
        <f t="shared" si="13"/>
        <v>29.7953964194373</v>
      </c>
      <c r="N14" s="12">
        <f t="shared" si="14"/>
        <v>32.2491349480969</v>
      </c>
      <c r="O14" s="12">
        <f t="shared" si="15"/>
        <v>27.4117647058824</v>
      </c>
      <c r="P14" s="13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</v>
      </c>
      <c r="K15" s="11">
        <f t="shared" si="11"/>
        <v>24.9134948096886</v>
      </c>
      <c r="L15" s="1">
        <f t="shared" si="12"/>
        <v>91.8</v>
      </c>
      <c r="M15" s="12">
        <f t="shared" si="13"/>
        <v>19.5652173913043</v>
      </c>
      <c r="N15" s="12">
        <f t="shared" si="14"/>
        <v>21.1764705882353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</v>
      </c>
      <c r="L16" s="1">
        <f t="shared" si="12"/>
        <v>43.8</v>
      </c>
      <c r="M16" s="12">
        <f t="shared" si="13"/>
        <v>8.75159846547314</v>
      </c>
      <c r="N16" s="12">
        <f t="shared" si="14"/>
        <v>9.47231833910035</v>
      </c>
      <c r="O16" s="12">
        <f t="shared" si="15"/>
        <v>8.05147058823529</v>
      </c>
      <c r="P16" s="13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16.4986710796851</v>
      </c>
      <c r="K17" s="11">
        <f t="shared" si="11"/>
        <v>17.8573851686003</v>
      </c>
      <c r="L17" s="1">
        <f t="shared" si="12"/>
        <v>65.8</v>
      </c>
      <c r="M17" s="12">
        <f t="shared" si="13"/>
        <v>14.0238704177323</v>
      </c>
      <c r="N17" s="12">
        <f t="shared" si="14"/>
        <v>15.1787773933103</v>
      </c>
      <c r="O17" s="12">
        <f t="shared" si="15"/>
        <v>12.9019607843137</v>
      </c>
      <c r="P17" s="13">
        <f t="shared" si="16"/>
        <v>21.9333333333333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16.4986710796851</v>
      </c>
      <c r="K18" s="11">
        <f t="shared" si="11"/>
        <v>17.8573851686003</v>
      </c>
      <c r="L18" s="1">
        <f t="shared" si="12"/>
        <v>65.8</v>
      </c>
      <c r="M18" s="12">
        <f t="shared" si="13"/>
        <v>14.0238704177323</v>
      </c>
      <c r="N18" s="12">
        <f t="shared" si="14"/>
        <v>15.1787773933103</v>
      </c>
      <c r="O18" s="12">
        <f t="shared" si="15"/>
        <v>12.9019607843137</v>
      </c>
      <c r="P18" s="13">
        <f t="shared" si="16"/>
        <v>21.9333333333333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17.0716112531969</v>
      </c>
      <c r="K19" s="11">
        <f t="shared" si="11"/>
        <v>18.477508650519</v>
      </c>
      <c r="L19" s="1">
        <f t="shared" si="12"/>
        <v>40.05</v>
      </c>
      <c r="M19" s="12">
        <f t="shared" si="13"/>
        <v>8.53580562659847</v>
      </c>
      <c r="N19" s="12">
        <f t="shared" si="14"/>
        <v>9.23875432525952</v>
      </c>
      <c r="O19" s="12">
        <f t="shared" si="15"/>
        <v>7.85294117647059</v>
      </c>
      <c r="P19" s="13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</v>
      </c>
      <c r="K20" s="11">
        <f t="shared" si="11"/>
        <v>20.0362497940353</v>
      </c>
      <c r="L20" s="1">
        <f t="shared" si="12"/>
        <v>60.8</v>
      </c>
      <c r="M20" s="12">
        <f t="shared" si="13"/>
        <v>12.9582267689685</v>
      </c>
      <c r="N20" s="12">
        <f t="shared" si="14"/>
        <v>14.0253748558247</v>
      </c>
      <c r="O20" s="12">
        <f t="shared" si="15"/>
        <v>11.921568627451</v>
      </c>
      <c r="P20" s="13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28.1220509594212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15.4671280276817</v>
      </c>
      <c r="O21" s="12">
        <f t="shared" si="15"/>
        <v>13.1470588235294</v>
      </c>
      <c r="P21" s="13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28.1220509594212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15.4671280276817</v>
      </c>
      <c r="O22" s="12">
        <f t="shared" si="15"/>
        <v>13.1470588235294</v>
      </c>
      <c r="P22" s="13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27.5323568162443</v>
      </c>
      <c r="K23" s="11">
        <f t="shared" si="11"/>
        <v>29.799727377582</v>
      </c>
      <c r="L23" s="1">
        <f t="shared" si="12"/>
        <v>71.05</v>
      </c>
      <c r="M23" s="12">
        <f t="shared" si="13"/>
        <v>15.1427962489344</v>
      </c>
      <c r="N23" s="12">
        <f t="shared" si="14"/>
        <v>16.3898500576701</v>
      </c>
      <c r="O23" s="12">
        <f t="shared" si="15"/>
        <v>13.9313725490196</v>
      </c>
      <c r="P23" s="13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26.3698364721383</v>
      </c>
      <c r="K24" s="11">
        <f t="shared" si="11"/>
        <v>28.5414700639614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15.6978085351788</v>
      </c>
      <c r="O24" s="12">
        <f t="shared" si="15"/>
        <v>13.343137254902</v>
      </c>
      <c r="P24" s="13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15.2493606138107</v>
      </c>
      <c r="N25" s="12">
        <f t="shared" si="14"/>
        <v>16.5051903114187</v>
      </c>
      <c r="O25" s="12">
        <f t="shared" si="15"/>
        <v>14.0294117647059</v>
      </c>
      <c r="P25" s="13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22.7514919011083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19.3338204847156</v>
      </c>
      <c r="K27" s="11">
        <f t="shared" si="11"/>
        <v>20.9260174658099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28.6948771603503</v>
      </c>
      <c r="K28" s="11">
        <f t="shared" si="11"/>
        <v>31.0579846912027</v>
      </c>
      <c r="L28" s="1">
        <f t="shared" si="12"/>
        <v>74.05</v>
      </c>
      <c r="M28" s="12">
        <f t="shared" si="13"/>
        <v>15.7821824381927</v>
      </c>
      <c r="N28" s="12">
        <f t="shared" si="14"/>
        <v>17.0818915801615</v>
      </c>
      <c r="O28" s="12">
        <f t="shared" si="15"/>
        <v>14.5196078431373</v>
      </c>
      <c r="P28" s="13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16.2084398976982</v>
      </c>
      <c r="N29" s="12">
        <f t="shared" si="14"/>
        <v>17.5432525951557</v>
      </c>
      <c r="O29" s="12">
        <f t="shared" si="15"/>
        <v>14.9117647058824</v>
      </c>
      <c r="P29" s="13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26.6604665581648</v>
      </c>
      <c r="K30" s="11">
        <f t="shared" si="11"/>
        <v>28.8560343923666</v>
      </c>
      <c r="L30" s="1">
        <f t="shared" si="12"/>
        <v>68.8</v>
      </c>
      <c r="M30" s="12">
        <f t="shared" si="13"/>
        <v>14.6632566069906</v>
      </c>
      <c r="N30" s="12">
        <f t="shared" si="14"/>
        <v>15.8708189158016</v>
      </c>
      <c r="O30" s="12">
        <f t="shared" si="15"/>
        <v>13.4901960784314</v>
      </c>
      <c r="P30" s="13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</v>
      </c>
      <c r="K31" s="11">
        <f t="shared" si="11"/>
        <v>13.8552479815456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</v>
      </c>
      <c r="P31" s="13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19.5309496347559</v>
      </c>
      <c r="L32" s="1">
        <f t="shared" si="12"/>
        <v>50.8</v>
      </c>
      <c r="M32" s="12">
        <f t="shared" si="13"/>
        <v>10.8269394714407</v>
      </c>
      <c r="N32" s="12">
        <f t="shared" si="14"/>
        <v>11.7185697808535</v>
      </c>
      <c r="O32" s="12">
        <f t="shared" si="15"/>
        <v>9.96078431372549</v>
      </c>
      <c r="P32" s="13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15.5247981545559</v>
      </c>
      <c r="O33" s="12">
        <f t="shared" si="15"/>
        <v>13.1960784313726</v>
      </c>
      <c r="P33" s="13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</v>
      </c>
      <c r="K34" s="11">
        <f t="shared" si="11"/>
        <v>21.6224529027297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16.0645780051151</v>
      </c>
      <c r="K35" s="11">
        <f t="shared" si="11"/>
        <v>17.3875432525952</v>
      </c>
      <c r="L35" s="1">
        <f t="shared" si="12"/>
        <v>60.3</v>
      </c>
      <c r="M35" s="12">
        <f t="shared" si="13"/>
        <v>12.8516624040921</v>
      </c>
      <c r="N35" s="12">
        <f t="shared" si="14"/>
        <v>13.9100346020761</v>
      </c>
      <c r="O35" s="12">
        <f t="shared" si="15"/>
        <v>11.8235294117647</v>
      </c>
      <c r="P35" s="13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</v>
      </c>
      <c r="L36" s="1">
        <f t="shared" si="12"/>
        <v>63.3</v>
      </c>
      <c r="M36" s="12">
        <f t="shared" si="13"/>
        <v>13.4910485933504</v>
      </c>
      <c r="N36" s="12">
        <f t="shared" si="14"/>
        <v>14.6020761245675</v>
      </c>
      <c r="O36" s="12">
        <f t="shared" si="15"/>
        <v>12.4117647058824</v>
      </c>
      <c r="P36" s="13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7.33962063086104</v>
      </c>
      <c r="K37" s="11">
        <f t="shared" si="11"/>
        <v>7.94405997693195</v>
      </c>
      <c r="L37" s="1">
        <f t="shared" si="12"/>
        <v>27.55</v>
      </c>
      <c r="M37" s="12">
        <f t="shared" si="13"/>
        <v>5.87169650468883</v>
      </c>
      <c r="N37" s="12">
        <f t="shared" si="14"/>
        <v>6.35524798154556</v>
      </c>
      <c r="O37" s="12">
        <f t="shared" si="15"/>
        <v>5.40196078431373</v>
      </c>
      <c r="P37" s="13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</v>
      </c>
      <c r="K38" s="11">
        <f t="shared" si="11"/>
        <v>17.6701268742791</v>
      </c>
      <c r="L38" s="1">
        <f t="shared" si="12"/>
        <v>38.3</v>
      </c>
      <c r="M38" s="12">
        <f t="shared" si="13"/>
        <v>8.16283034953112</v>
      </c>
      <c r="N38" s="12">
        <f t="shared" si="14"/>
        <v>8.83506343713956</v>
      </c>
      <c r="O38" s="12">
        <f t="shared" si="15"/>
        <v>7.50980392156863</v>
      </c>
      <c r="P38" s="13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19.5309496347559</v>
      </c>
      <c r="L39" s="1">
        <f t="shared" si="12"/>
        <v>50.8</v>
      </c>
      <c r="M39" s="12">
        <f t="shared" si="13"/>
        <v>10.8269394714407</v>
      </c>
      <c r="N39" s="12">
        <f t="shared" si="14"/>
        <v>11.7185697808535</v>
      </c>
      <c r="O39" s="12">
        <f t="shared" si="15"/>
        <v>9.96078431372549</v>
      </c>
      <c r="P39" s="13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12.4259900038447</v>
      </c>
      <c r="L41" s="1">
        <f t="shared" si="12"/>
        <v>40.4</v>
      </c>
      <c r="M41" s="12">
        <f t="shared" si="13"/>
        <v>8.61040068201194</v>
      </c>
      <c r="N41" s="12">
        <f t="shared" si="14"/>
        <v>9.31949250288351</v>
      </c>
      <c r="O41" s="12">
        <f t="shared" si="15"/>
        <v>7.92156862745098</v>
      </c>
      <c r="P41" s="13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</v>
      </c>
      <c r="L43" s="1">
        <f t="shared" si="12"/>
        <v>44.8</v>
      </c>
      <c r="M43" s="12">
        <f t="shared" si="13"/>
        <v>9.54816709292412</v>
      </c>
      <c r="N43" s="12">
        <f t="shared" si="14"/>
        <v>10.3344867358708</v>
      </c>
      <c r="O43" s="12">
        <f t="shared" si="15"/>
        <v>8.7843137254902</v>
      </c>
      <c r="P43" s="13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</v>
      </c>
      <c r="K44" s="11">
        <f t="shared" si="11"/>
        <v>18.5467128027682</v>
      </c>
      <c r="L44" s="1">
        <f t="shared" si="12"/>
        <v>60.3</v>
      </c>
      <c r="M44" s="12">
        <f t="shared" si="13"/>
        <v>12.8516624040921</v>
      </c>
      <c r="N44" s="12">
        <f t="shared" si="14"/>
        <v>13.9100346020761</v>
      </c>
      <c r="O44" s="12">
        <f t="shared" si="15"/>
        <v>11.8235294117647</v>
      </c>
      <c r="P44" s="13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21.3322483143455</v>
      </c>
      <c r="K45" s="11">
        <f t="shared" si="11"/>
        <v>23.0890217049387</v>
      </c>
      <c r="L45" s="1">
        <f t="shared" si="12"/>
        <v>55.05</v>
      </c>
      <c r="M45" s="12">
        <f t="shared" si="13"/>
        <v>11.73273657289</v>
      </c>
      <c r="N45" s="12">
        <f t="shared" si="14"/>
        <v>12.6989619377163</v>
      </c>
      <c r="O45" s="12">
        <f t="shared" si="15"/>
        <v>10.7941176470588</v>
      </c>
      <c r="P45" s="13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22.2501834958582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</v>
      </c>
      <c r="O46" s="12">
        <f t="shared" si="15"/>
        <v>10.4019607843137</v>
      </c>
      <c r="P46" s="13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12.7703287197232</v>
      </c>
      <c r="O47" s="12">
        <f t="shared" si="15"/>
        <v>10.8547794117647</v>
      </c>
      <c r="P47" s="13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12.7703287197232</v>
      </c>
      <c r="O48" s="12">
        <f t="shared" si="15"/>
        <v>10.8547794117647</v>
      </c>
      <c r="P48" s="13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16.4961636828644</v>
      </c>
      <c r="K49" s="11">
        <f t="shared" si="11"/>
        <v>17.8546712802768</v>
      </c>
      <c r="L49" s="1">
        <f t="shared" si="12"/>
        <v>58.05</v>
      </c>
      <c r="M49" s="12">
        <f t="shared" si="13"/>
        <v>12.3721227621483</v>
      </c>
      <c r="N49" s="12">
        <f t="shared" si="14"/>
        <v>13.3910034602076</v>
      </c>
      <c r="O49" s="12">
        <f t="shared" si="15"/>
        <v>11.3823529411765</v>
      </c>
      <c r="P49" s="13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>(E50+F50+($K$55*H50+$M$55)*$L$55)/(1-G50)/(1-$O$55)/(1-I50)/$N$55</f>
        <v>17.0696737192901</v>
      </c>
      <c r="K50" s="11">
        <f>(E50+F50+($K$55*H50+$M$55)*$L$55)/(1-G50)/(1-$P$55)/(1-I50)/$N$55</f>
        <v>18.4754115549963</v>
      </c>
      <c r="L50" s="1">
        <f>E50+F50+($K$55*H50+$M$55)*$L$55</f>
        <v>44.05</v>
      </c>
      <c r="M50" s="12">
        <f>L50/(1-G50)/(1-$O$55)/$N$55</f>
        <v>9.38832054560955</v>
      </c>
      <c r="N50" s="12">
        <f>L50/(1-G50)/(1-$P$55)/$N$55</f>
        <v>10.161476355248</v>
      </c>
      <c r="O50" s="12">
        <f>L50/(1-G50)/$N$55</f>
        <v>8.63725490196078</v>
      </c>
      <c r="P50" s="13">
        <f>O50*$N$55-L50</f>
        <v>14.6833333333333</v>
      </c>
      <c r="Q50">
        <v>25</v>
      </c>
      <c r="R50">
        <v>45</v>
      </c>
    </row>
    <row r="51" ht="90.75" customHeight="1" spans="3:16">
      <c r="C51" s="1"/>
      <c r="D51" s="9"/>
      <c r="G51" s="3"/>
      <c r="I51" s="14"/>
      <c r="J51" s="10"/>
      <c r="K51" s="11"/>
      <c r="L51" s="1"/>
      <c r="M51" s="12"/>
      <c r="N51" s="12"/>
      <c r="O51" s="12"/>
      <c r="P51" s="13"/>
    </row>
    <row r="52" ht="90.75" customHeight="1" spans="3:16">
      <c r="C52" s="1"/>
      <c r="D52" s="9"/>
      <c r="G52" s="3"/>
      <c r="I52" s="14"/>
      <c r="J52" s="10"/>
      <c r="K52" s="11"/>
      <c r="L52" s="1"/>
      <c r="M52" s="12"/>
      <c r="N52" s="12"/>
      <c r="O52" s="12"/>
      <c r="P52" s="13"/>
    </row>
    <row r="54" spans="11:16">
      <c r="K54" s="15" t="s">
        <v>74</v>
      </c>
      <c r="L54" s="15" t="s">
        <v>75</v>
      </c>
      <c r="M54" s="15" t="s">
        <v>76</v>
      </c>
      <c r="N54" s="15" t="s">
        <v>77</v>
      </c>
      <c r="O54" s="15" t="s">
        <v>78</v>
      </c>
      <c r="P54" s="15" t="s">
        <v>79</v>
      </c>
    </row>
    <row r="55" spans="11:16">
      <c r="K55" s="16">
        <v>100</v>
      </c>
      <c r="L55" s="14">
        <v>0.85</v>
      </c>
      <c r="M55">
        <v>8</v>
      </c>
      <c r="N55">
        <v>6.8</v>
      </c>
      <c r="O55" s="14">
        <v>0.08</v>
      </c>
      <c r="P55" s="14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2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2017-01-19T14:45:31Z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