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 concurrentCalc="0"/>
</workbook>
</file>

<file path=xl/sharedStrings.xml><?xml version="1.0" encoding="utf-8"?>
<sst xmlns="http://schemas.openxmlformats.org/spreadsheetml/2006/main" count="59">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</sst>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26" formatCode="\$#,##0.00_);[Red]\(\$#,##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9" Type="http://schemas.openxmlformats.org/officeDocument/2006/relationships/image" Target="../media/image29.pn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print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print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print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print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print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print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print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print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print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print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print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print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" Type="http://schemas.openxmlformats.org/officeDocument/2006/relationships/hyperlink" Target="https://detail.1688.com/offer/532946594199.html?spm=a2615.7691456.0.0.KfqxAP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tabSelected="1" zoomScale="115" zoomScaleNormal="115" workbookViewId="0">
      <pane ySplit="1" topLeftCell="A29" activePane="bottomLeft" state="frozen"/>
      <selection/>
      <selection pane="bottomLeft" activeCell="M31" sqref="M31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(E2+F2+($K$38*H2+$M$38)*$L$38)/(1-G2)/(1-$O$38)/(1-I2)/$N$38</f>
        <v>16.5518966757357</v>
      </c>
      <c r="K2" s="10">
        <f t="shared" ref="K2:K14" si="1">(E2+F2+($K$38*H2+$M$38)*$L$38)/(1-G2)/(1-$P$38)/(1-I2)/$N$38</f>
        <v>18.4991786375869</v>
      </c>
      <c r="L2" s="1">
        <f t="shared" ref="L2:L14" si="2">E2+F2+($K$38*H2+$M$38)*$L$38</f>
        <v>66.16</v>
      </c>
      <c r="M2" s="11">
        <f t="shared" ref="M2:M14" si="3">L2/(1-G2)/(1-$O$38)/$N$38</f>
        <v>14.0691121743753</v>
      </c>
      <c r="N2" s="11">
        <f t="shared" ref="N2:N14" si="4">L2/(1-G2)/(1-$P$38)/$N$38</f>
        <v>15.7243018419489</v>
      </c>
      <c r="O2" s="11">
        <f>L2/(1-G2)/$N$38</f>
        <v>13.3656565656566</v>
      </c>
      <c r="P2" s="12">
        <f>O2*$N$38-L2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10.7630692893851</v>
      </c>
      <c r="K3" s="10">
        <f t="shared" si="1"/>
        <v>12.0293127351951</v>
      </c>
      <c r="L3" s="1">
        <f t="shared" si="2"/>
        <v>37.96</v>
      </c>
      <c r="M3" s="11">
        <f t="shared" si="3"/>
        <v>8.07230196703881</v>
      </c>
      <c r="N3" s="11">
        <f t="shared" si="4"/>
        <v>9.02198455139632</v>
      </c>
      <c r="O3" s="11">
        <f>L3/(1-G3)/$N$38</f>
        <v>7.66868686868687</v>
      </c>
      <c r="P3" s="12">
        <f>O3*$N$38-L3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18.8228146122883</v>
      </c>
      <c r="K4" s="10">
        <f t="shared" si="1"/>
        <v>21.0372633902046</v>
      </c>
      <c r="L4" s="1">
        <f t="shared" si="2"/>
        <v>61.96</v>
      </c>
      <c r="M4" s="11">
        <f t="shared" si="3"/>
        <v>13.1759702286018</v>
      </c>
      <c r="N4" s="11">
        <f t="shared" si="4"/>
        <v>14.7260843731432</v>
      </c>
      <c r="O4" s="11">
        <f>L4/(1-G4)/$N$38</f>
        <v>12.5171717171717</v>
      </c>
      <c r="P4" s="12">
        <f>O4*$N$38-L4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17.8528317228008</v>
      </c>
      <c r="K5" s="10">
        <f t="shared" si="1"/>
        <v>19.9531648666597</v>
      </c>
      <c r="L5" s="1">
        <f t="shared" si="2"/>
        <v>71.36</v>
      </c>
      <c r="M5" s="11">
        <f t="shared" si="3"/>
        <v>15.1749069643806</v>
      </c>
      <c r="N5" s="11">
        <f t="shared" si="4"/>
        <v>16.9601901366607</v>
      </c>
      <c r="O5" s="11">
        <f>L5/(1-G5)/$N$38</f>
        <v>14.4161616161616</v>
      </c>
      <c r="P5" s="12">
        <f>O5*$N$38-L5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15.0483159771085</v>
      </c>
      <c r="K6" s="10">
        <f t="shared" si="1"/>
        <v>16.8187060920625</v>
      </c>
      <c r="L6" s="1">
        <f t="shared" si="2"/>
        <v>64.16</v>
      </c>
      <c r="M6" s="11">
        <f t="shared" si="3"/>
        <v>12.7910685805423</v>
      </c>
      <c r="N6" s="11">
        <f t="shared" si="4"/>
        <v>14.2959001782531</v>
      </c>
      <c r="O6" s="11">
        <f t="shared" ref="O6:O14" si="5">L6/(1-G6)/$N$38</f>
        <v>12.1515151515152</v>
      </c>
      <c r="P6" s="12">
        <f t="shared" ref="P6:P14" si="6">O6*$N$38-L6</f>
        <v>16.04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16.8521124558276</v>
      </c>
      <c r="K7" s="10">
        <f t="shared" si="1"/>
        <v>18.8347139212191</v>
      </c>
      <c r="L7" s="1">
        <f t="shared" si="2"/>
        <v>67.36</v>
      </c>
      <c r="M7" s="11">
        <f t="shared" si="3"/>
        <v>14.3242955874535</v>
      </c>
      <c r="N7" s="11">
        <f t="shared" si="4"/>
        <v>16.0095068330362</v>
      </c>
      <c r="O7" s="11">
        <f t="shared" si="5"/>
        <v>13.6080808080808</v>
      </c>
      <c r="P7" s="12">
        <f t="shared" si="6"/>
        <v>22.4533333333333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34.8724082934609</v>
      </c>
      <c r="K8" s="10">
        <f t="shared" si="1"/>
        <v>38.9750445632799</v>
      </c>
      <c r="L8" s="1">
        <f t="shared" si="2"/>
        <v>87.46</v>
      </c>
      <c r="M8" s="11">
        <f t="shared" si="3"/>
        <v>17.4362041467305</v>
      </c>
      <c r="N8" s="11">
        <f t="shared" si="4"/>
        <v>19.4875222816399</v>
      </c>
      <c r="O8" s="11">
        <f t="shared" si="5"/>
        <v>16.5643939393939</v>
      </c>
      <c r="P8" s="12">
        <f t="shared" si="6"/>
        <v>21.865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20.5901116427432</v>
      </c>
      <c r="K9" s="10">
        <f t="shared" si="1"/>
        <v>23.0124777183601</v>
      </c>
      <c r="L9" s="1">
        <f t="shared" si="2"/>
        <v>77.46</v>
      </c>
      <c r="M9" s="11">
        <f t="shared" si="3"/>
        <v>16.4720893141946</v>
      </c>
      <c r="N9" s="11">
        <f t="shared" si="4"/>
        <v>18.4099821746881</v>
      </c>
      <c r="O9" s="11">
        <f t="shared" si="5"/>
        <v>15.6484848484849</v>
      </c>
      <c r="P9" s="12">
        <f t="shared" si="6"/>
        <v>25.82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36.5033796612744</v>
      </c>
      <c r="K10" s="10">
        <f t="shared" si="1"/>
        <v>40.797894915542</v>
      </c>
      <c r="L10" s="1">
        <f t="shared" si="2"/>
        <v>120.16</v>
      </c>
      <c r="M10" s="11">
        <f t="shared" si="3"/>
        <v>25.5523657628921</v>
      </c>
      <c r="N10" s="11">
        <f t="shared" si="4"/>
        <v>28.5585264408794</v>
      </c>
      <c r="O10" s="11">
        <f t="shared" si="5"/>
        <v>24.2747474747475</v>
      </c>
      <c r="P10" s="12">
        <f t="shared" si="6"/>
        <v>40.0533333333333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32.3632610939113</v>
      </c>
      <c r="K11" s="10">
        <f t="shared" si="1"/>
        <v>36.1707035755479</v>
      </c>
      <c r="L11" s="1">
        <f t="shared" si="2"/>
        <v>129.36</v>
      </c>
      <c r="M11" s="11">
        <f t="shared" si="3"/>
        <v>27.5087719298246</v>
      </c>
      <c r="N11" s="11">
        <f t="shared" si="4"/>
        <v>30.7450980392157</v>
      </c>
      <c r="O11" s="11">
        <f t="shared" si="5"/>
        <v>26.1333333333333</v>
      </c>
      <c r="P11" s="12">
        <f t="shared" si="6"/>
        <v>43.12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32.3441933349054</v>
      </c>
      <c r="K12" s="10">
        <f t="shared" si="1"/>
        <v>36.1493925507766</v>
      </c>
      <c r="L12" s="1">
        <f t="shared" si="2"/>
        <v>127.56</v>
      </c>
      <c r="M12" s="11">
        <f t="shared" si="3"/>
        <v>27.4925643346696</v>
      </c>
      <c r="N12" s="11">
        <f t="shared" si="4"/>
        <v>30.7269836681601</v>
      </c>
      <c r="O12" s="11">
        <f t="shared" si="5"/>
        <v>26.1179361179361</v>
      </c>
      <c r="P12" s="12">
        <f t="shared" si="6"/>
        <v>44.8183783783784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14.825655940207</v>
      </c>
      <c r="K13" s="10">
        <f t="shared" si="1"/>
        <v>16.569850756702</v>
      </c>
      <c r="L13" s="1">
        <f t="shared" si="2"/>
        <v>59.26</v>
      </c>
      <c r="M13" s="11">
        <f t="shared" si="3"/>
        <v>12.601807549176</v>
      </c>
      <c r="N13" s="11">
        <f t="shared" si="4"/>
        <v>14.0843731431967</v>
      </c>
      <c r="O13" s="11">
        <f t="shared" si="5"/>
        <v>11.9717171717172</v>
      </c>
      <c r="P13" s="12">
        <f t="shared" si="6"/>
        <v>19.7533333333333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58.5901116427432</v>
      </c>
      <c r="K14" s="10">
        <f t="shared" si="1"/>
        <v>65.4830659536542</v>
      </c>
      <c r="L14" s="1">
        <f t="shared" si="2"/>
        <v>137.76</v>
      </c>
      <c r="M14" s="11">
        <f t="shared" si="3"/>
        <v>29.2950558213716</v>
      </c>
      <c r="N14" s="11">
        <f t="shared" si="4"/>
        <v>32.7415329768271</v>
      </c>
      <c r="O14" s="11">
        <f t="shared" si="5"/>
        <v>27.830303030303</v>
      </c>
      <c r="P14" s="12">
        <f t="shared" si="6"/>
        <v>45.92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(E15+F15+(Sheet1!$K$38*H15+Sheet1!$M$38)*Sheet1!$L$38)/(1-G15)/(1-Sheet1!$O$38)/(1-I15)/Sheet1!$N$38</f>
        <v>22.6062482409232</v>
      </c>
      <c r="K15" s="10">
        <f>(E15+F15+(Sheet1!$K$38*H15+Sheet1!$M$38)*Sheet1!$L$38)/(1-G15)/(1-Sheet1!$P$38)/(1-I15)/Sheet1!$N$38</f>
        <v>25.2658068575024</v>
      </c>
      <c r="L15" s="1">
        <f>E15+F15+(Sheet1!$K$38*H15+Sheet1!$M$38)*Sheet1!$L$38</f>
        <v>90.36</v>
      </c>
      <c r="M15" s="11">
        <f>L15/(1-G15)/(1-Sheet1!$O$38)/Sheet1!$N$38</f>
        <v>19.2153110047847</v>
      </c>
      <c r="N15" s="11">
        <f>L15/(1-G15)/(1-Sheet1!$P$38)/Sheet1!$N$38</f>
        <v>21.475935828877</v>
      </c>
      <c r="O15" s="11">
        <f>L15/(1-G15)/Sheet1!$N$38</f>
        <v>18.2545454545455</v>
      </c>
      <c r="P15" s="12">
        <f>O15*Sheet1!$N$38-L15</f>
        <v>30.12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(E16+F16+(Sheet1!$K$38*H16+Sheet1!$M$38)*Sheet1!$L$38)/(1-G16)/(1-Sheet1!$O$38)/(1-I16)/Sheet1!$N$38</f>
        <v>11.4194577352472</v>
      </c>
      <c r="K16" s="10">
        <f>(E16+F16+(Sheet1!$K$38*H16+Sheet1!$M$38)*Sheet1!$L$38)/(1-G16)/(1-Sheet1!$P$38)/(1-I16)/Sheet1!$N$38</f>
        <v>12.7629233511586</v>
      </c>
      <c r="L16" s="1">
        <f>E16+F16+(Sheet1!$K$38*H16+Sheet1!$M$38)*Sheet1!$L$38</f>
        <v>42.96</v>
      </c>
      <c r="M16" s="11">
        <f>L16/(1-G16)/(1-Sheet1!$O$38)/Sheet1!$N$38</f>
        <v>8.56459330143541</v>
      </c>
      <c r="N16" s="11">
        <f>L16/(1-G16)/(1-Sheet1!$P$38)/Sheet1!$N$38</f>
        <v>9.57219251336898</v>
      </c>
      <c r="O16" s="11">
        <f>L16/(1-G16)/Sheet1!$N$38</f>
        <v>8.13636363636363</v>
      </c>
      <c r="P16" s="12">
        <f>O16*Sheet1!$N$38-L16</f>
        <v>10.74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16.1015730055978</v>
      </c>
      <c r="K17" s="10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1">
        <f>L17/(1-G17)/(1-[1]Sheet1!$O$26)/[1]Sheet1!$N$26</f>
        <v>13.6863370547581</v>
      </c>
      <c r="N17" s="11">
        <f>L17/(1-G17)/(1-[1]Sheet1!$P$26)/[1]Sheet1!$N$26</f>
        <v>15.2964943553179</v>
      </c>
      <c r="O17" s="11">
        <f>L17/(1-G17)/[1]Sheet1!$N$26</f>
        <v>13.0020202020202</v>
      </c>
      <c r="P17" s="12">
        <f>O17*[1]Sheet1!$N$26-L17</f>
        <v>21.4533333333333</v>
      </c>
      <c r="Q17" s="13">
        <v>0.15</v>
      </c>
      <c r="R17" s="13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16.1015730055978</v>
      </c>
      <c r="K18" s="10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1">
        <f>L18/(1-G18)/(1-[1]Sheet1!$O$26)/[1]Sheet1!$N$26</f>
        <v>13.6863370547581</v>
      </c>
      <c r="N18" s="11">
        <f>L18/(1-G18)/(1-[1]Sheet1!$P$26)/[1]Sheet1!$N$26</f>
        <v>15.2964943553179</v>
      </c>
      <c r="O18" s="11">
        <f>L18/(1-G18)/[1]Sheet1!$N$26</f>
        <v>13.0020202020202</v>
      </c>
      <c r="P18" s="12">
        <f>O18*[1]Sheet1!$N$26-L18</f>
        <v>21.4533333333333</v>
      </c>
      <c r="Q18" s="13">
        <v>0.15</v>
      </c>
      <c r="R18" s="13">
        <v>0.4</v>
      </c>
    </row>
    <row r="19" ht="90.75" customHeight="1" spans="2:18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16.7400318979266</v>
      </c>
      <c r="K19" s="10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1">
        <f>L19/(1-G19)/(1-[1]Sheet1!$O$26)/[1]Sheet1!$N$26</f>
        <v>8.37001594896332</v>
      </c>
      <c r="N19" s="11">
        <f>L19/(1-G19)/(1-[1]Sheet1!$P$26)/[1]Sheet1!$N$26</f>
        <v>9.35472370766488</v>
      </c>
      <c r="O19" s="11">
        <f>L19/(1-G19)/[1]Sheet1!$N$26</f>
        <v>7.95151515151515</v>
      </c>
      <c r="P19" s="12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</v>
      </c>
      <c r="K20" s="10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1">
        <f>L20/(1-G20)/(1-[1]Sheet1!$O$26)/[1]Sheet1!$N$26</f>
        <v>12.6868686868687</v>
      </c>
      <c r="N20" s="11">
        <f>L20/(1-G20)/(1-[1]Sheet1!$P$26)/[1]Sheet1!$N$26</f>
        <v>14.1794414735591</v>
      </c>
      <c r="O20" s="11">
        <f>L20/(1-G20)/[1]Sheet1!$N$26</f>
        <v>12.0525252525253</v>
      </c>
      <c r="P20" s="12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</v>
      </c>
      <c r="K21" s="10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1">
        <f>L21/(1-G21)/(1-[1]Sheet1!$O$26)/[1]Sheet1!$N$26</f>
        <v>14.0478468899522</v>
      </c>
      <c r="N21" s="11">
        <f>L21/(1-G21)/(1-[1]Sheet1!$P$26)/[1]Sheet1!$N$26</f>
        <v>15.7005347593583</v>
      </c>
      <c r="O21" s="11">
        <f>L21/(1-G21)/[1]Sheet1!$N$26</f>
        <v>13.3454545454545</v>
      </c>
      <c r="P21" s="12">
        <f>O21*[1]Sheet1!$N$26-L21</f>
        <v>22.02</v>
      </c>
      <c r="R21">
        <v>45</v>
      </c>
    </row>
    <row r="22" ht="90.95" customHeight="1" spans="2:18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</v>
      </c>
      <c r="K22" s="10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1">
        <f>L22/(1-G22)/(1-[1]Sheet1!$O$26)/[1]Sheet1!$N$26</f>
        <v>14.0478468899522</v>
      </c>
      <c r="N22" s="11">
        <f>L22/(1-G22)/(1-[1]Sheet1!$P$26)/[1]Sheet1!$N$26</f>
        <v>15.7005347593583</v>
      </c>
      <c r="O22" s="11">
        <f>L22/(1-G22)/[1]Sheet1!$N$26</f>
        <v>13.3454545454545</v>
      </c>
      <c r="P22" s="12">
        <f>O22*[1]Sheet1!$N$26-L22</f>
        <v>22.02</v>
      </c>
      <c r="R22">
        <v>45</v>
      </c>
    </row>
    <row r="23" ht="90.95" customHeight="1" spans="2:18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27.0881059397806</v>
      </c>
      <c r="K23" s="10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1">
        <f>L23/(1-G23)/(1-[1]Sheet1!$O$26)/[1]Sheet1!$N$26</f>
        <v>14.8984582668793</v>
      </c>
      <c r="N23" s="11">
        <f>L23/(1-G23)/(1-[1]Sheet1!$P$26)/[1]Sheet1!$N$26</f>
        <v>16.6512180629828</v>
      </c>
      <c r="O23" s="11">
        <f>L23/(1-G23)/[1]Sheet1!$N$26</f>
        <v>14.1535353535354</v>
      </c>
      <c r="P23" s="12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25.9281813348799</v>
      </c>
      <c r="K24" s="10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1">
        <f>L24/(1-G24)/(1-[1]Sheet1!$O$26)/[1]Sheet1!$N$26</f>
        <v>14.2604997341839</v>
      </c>
      <c r="N24" s="11">
        <f>L24/(1-G24)/(1-[1]Sheet1!$P$26)/[1]Sheet1!$N$26</f>
        <v>15.9382055852644</v>
      </c>
      <c r="O24" s="11">
        <f>L24/(1-G24)/[1]Sheet1!$N$26</f>
        <v>13.5474747474747</v>
      </c>
      <c r="P24" s="12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</v>
      </c>
      <c r="K25" s="10">
        <f>(E25+F25+([1]Sheet1!$K$26*H25+[1]Sheet1!$M$26)*[1]Sheet1!$L$26)/(1-G25)/(1-[1]Sheet1!$P$26)/(1-I25)/[1]Sheet1!$N$26</f>
        <v>27.8312537136067</v>
      </c>
      <c r="L25" s="1">
        <f>E25+F25+([1]Sheet1!$K$26*H25+[1]Sheet1!$M$26)*[1]Sheet1!$L$26</f>
        <v>70.26</v>
      </c>
      <c r="M25" s="11">
        <f>L25/(1-G25)/(1-[1]Sheet1!$O$26)/[1]Sheet1!$N$26</f>
        <v>14.9409888357257</v>
      </c>
      <c r="N25" s="11">
        <f>L25/(1-G25)/(1-[1]Sheet1!$P$26)/[1]Sheet1!$N$26</f>
        <v>16.698752228164</v>
      </c>
      <c r="O25" s="11">
        <f>L25/(1-G25)/[1]Sheet1!$N$26</f>
        <v>14.1939393939394</v>
      </c>
      <c r="P25" s="12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>
        <f>(E26+F26+([1]Sheet1!$K$26*H26+[1]Sheet1!$M$26)*[1]Sheet1!$L$26)/(1-G26)/(1-[1]Sheet1!$P$26)/(1-I26)/[1]Sheet1!$N$26</f>
        <v>24.9792038027332</v>
      </c>
      <c r="L26" s="1">
        <f>E26+F26+([1]Sheet1!$K$26*H26+[1]Sheet1!$M$26)*[1]Sheet1!$L$26</f>
        <v>63.06</v>
      </c>
      <c r="M26" s="11">
        <f>L26/(1-G26)/(1-[1]Sheet1!$O$26)/[1]Sheet1!$N$26</f>
        <v>13.4098883572568</v>
      </c>
      <c r="N26" s="11">
        <f>L26/(1-G26)/(1-[1]Sheet1!$P$26)/[1]Sheet1!$N$26</f>
        <v>14.9875222816399</v>
      </c>
      <c r="O26" s="11">
        <f>L26/(1-G26)/[1]Sheet1!$N$26</f>
        <v>12.7393939393939</v>
      </c>
      <c r="P26" s="12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19.0172400698717</v>
      </c>
      <c r="K27" s="10">
        <f>(E27+F27+([1]Sheet1!$K$26*H27+[1]Sheet1!$M$26)*[1]Sheet1!$L$26)/(1-G27)/(1-[1]Sheet1!$P$26)/(1-I27)/[1]Sheet1!$N$26</f>
        <v>21.254562431033</v>
      </c>
      <c r="L27" s="1">
        <f>E27+F27+([1]Sheet1!$K$26*H27+[1]Sheet1!$M$26)*[1]Sheet1!$L$26</f>
        <v>62.6</v>
      </c>
      <c r="M27" s="11">
        <f>L27/(1-G27)/(1-[1]Sheet1!$O$26)/[1]Sheet1!$N$26</f>
        <v>13.3120680489102</v>
      </c>
      <c r="N27" s="11">
        <f>L27/(1-G27)/(1-[1]Sheet1!$P$26)/[1]Sheet1!$N$26</f>
        <v>14.8781937017231</v>
      </c>
      <c r="O27" s="11">
        <f>L27/(1-G27)/[1]Sheet1!$N$26</f>
        <v>12.6464646464646</v>
      </c>
      <c r="P27" s="12">
        <f>O27*[1]Sheet1!$N$26-L27</f>
        <v>20.8666666666667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3">
        <v>0.45</v>
      </c>
      <c r="J28" s="9">
        <f>(E28+F28+([1]Sheet1!$K$26*H28+[1]Sheet1!$M$26)*[1]Sheet1!$L$26)/(1-G28)/(1-[1]Sheet1!$O$26)/(1-I28)/[1]Sheet1!$N$26</f>
        <v>28.0160456237011</v>
      </c>
      <c r="K28" s="10">
        <f>(E28+F28+([1]Sheet1!$K$26*H28+[1]Sheet1!$M$26)*[1]Sheet1!$L$26)/(1-G28)/(1-[1]Sheet1!$P$26)/(1-I28)/[1]Sheet1!$N$26</f>
        <v>31.3120509911954</v>
      </c>
      <c r="L28" s="1">
        <f>E28+F28+([1]Sheet1!$K$26*H28+[1]Sheet1!$M$26)*[1]Sheet1!$L$26</f>
        <v>72.46</v>
      </c>
      <c r="M28" s="11">
        <f>L28/(1-G28)/(1-[1]Sheet1!$O$26)/[1]Sheet1!$N$26</f>
        <v>15.4088250930356</v>
      </c>
      <c r="N28" s="11">
        <f>L28/(1-G28)/(1-[1]Sheet1!$P$26)/[1]Sheet1!$N$26</f>
        <v>17.2216280451575</v>
      </c>
      <c r="O28" s="11">
        <f>L28/(1-G28)/[1]Sheet1!$N$26</f>
        <v>14.6383838383838</v>
      </c>
      <c r="P28" s="12">
        <f>O28*[1]Sheet1!$N$26-L28</f>
        <v>24.1533333333333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3">
        <v>0.25</v>
      </c>
      <c r="J29" s="9">
        <f>(E29+F29+([1]Sheet1!$K$26*H29+[1]Sheet1!$M$26)*[1]Sheet1!$L$26)/(1-G29)/(1-[1]Sheet1!$O$26)/(1-I29)/[1]Sheet1!$N$26</f>
        <v>21.1121743753323</v>
      </c>
      <c r="K29" s="10">
        <f>(E29+F29+([1]Sheet1!$K$26*H29+[1]Sheet1!$M$26)*[1]Sheet1!$L$26)/(1-G29)/(1-[1]Sheet1!$P$26)/(1-I29)/[1]Sheet1!$N$26</f>
        <v>23.5959595959596</v>
      </c>
      <c r="L29" s="1">
        <f>E29+F29+([1]Sheet1!$K$26*H29+[1]Sheet1!$M$26)*[1]Sheet1!$L$26</f>
        <v>74.46</v>
      </c>
      <c r="M29" s="11">
        <f>L29/(1-G29)/(1-[1]Sheet1!$O$26)/[1]Sheet1!$N$26</f>
        <v>15.8341307814992</v>
      </c>
      <c r="N29" s="11">
        <f>L29/(1-G29)/(1-[1]Sheet1!$P$26)/[1]Sheet1!$N$26</f>
        <v>17.6969696969697</v>
      </c>
      <c r="O29" s="11">
        <f>L29/(1-G29)/[1]Sheet1!$N$26</f>
        <v>15.0424242424242</v>
      </c>
      <c r="P29" s="12">
        <f>O29*[1]Sheet1!$N$26-L29</f>
        <v>24.82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3">
        <v>0.45</v>
      </c>
      <c r="J30" s="9">
        <f>(E30+F30+([1]Sheet1!$K$26*H30+[1]Sheet1!$M$26)*[1]Sheet1!$L$26)/(1-G30)/(1-[1]Sheet1!$O$26)/(1-I30)/[1]Sheet1!$N$26</f>
        <v>26.04417379537</v>
      </c>
      <c r="K30" s="10">
        <f>(E30+F30+([1]Sheet1!$K$26*H30+[1]Sheet1!$M$26)*[1]Sheet1!$L$26)/(1-G30)/(1-[1]Sheet1!$P$26)/(1-I30)/[1]Sheet1!$N$26</f>
        <v>29.1081942418841</v>
      </c>
      <c r="L30" s="1">
        <f>E30+F30+([1]Sheet1!$K$26*H30+[1]Sheet1!$M$26)*[1]Sheet1!$L$26</f>
        <v>67.36</v>
      </c>
      <c r="M30" s="11">
        <f>L30/(1-G30)/(1-[1]Sheet1!$O$26)/[1]Sheet1!$N$26</f>
        <v>14.3242955874535</v>
      </c>
      <c r="N30" s="11">
        <f>L30/(1-G30)/(1-[1]Sheet1!$P$26)/[1]Sheet1!$N$26</f>
        <v>16.0095068330362</v>
      </c>
      <c r="O30" s="11">
        <f>L30/(1-G30)/[1]Sheet1!$N$26</f>
        <v>13.6080808080808</v>
      </c>
      <c r="P30" s="12">
        <f>O30*[1]Sheet1!$N$26-L30</f>
        <v>22.4533333333333</v>
      </c>
      <c r="Q30">
        <v>30</v>
      </c>
      <c r="R30">
        <v>45</v>
      </c>
    </row>
    <row r="31" ht="90.75" customHeight="1" spans="3:16">
      <c r="C31" s="1"/>
      <c r="D31" s="6"/>
      <c r="G31" s="3"/>
      <c r="I31" s="13"/>
      <c r="J31" s="9"/>
      <c r="K31" s="10"/>
      <c r="L31" s="1"/>
      <c r="M31" s="11"/>
      <c r="N31" s="11"/>
      <c r="O31" s="11"/>
      <c r="P31" s="12"/>
    </row>
    <row r="32" ht="90.75" customHeight="1" spans="3:16">
      <c r="C32" s="1"/>
      <c r="D32" s="6"/>
      <c r="G32" s="3"/>
      <c r="I32" s="13"/>
      <c r="J32" s="9"/>
      <c r="K32" s="10"/>
      <c r="L32" s="1"/>
      <c r="M32" s="11"/>
      <c r="N32" s="11"/>
      <c r="O32" s="11"/>
      <c r="P32" s="12"/>
    </row>
    <row r="33" ht="90.75" customHeight="1" spans="3:16">
      <c r="C33" s="1"/>
      <c r="D33" s="7"/>
      <c r="G33" s="3"/>
      <c r="I33" s="13"/>
      <c r="J33" s="9"/>
      <c r="K33" s="10"/>
      <c r="L33" s="1"/>
      <c r="M33" s="11"/>
      <c r="N33" s="11"/>
      <c r="O33" s="11"/>
      <c r="P33" s="12"/>
    </row>
    <row r="34" ht="90.75" customHeight="1" spans="3:16">
      <c r="C34" s="1"/>
      <c r="D34" s="7"/>
      <c r="G34" s="3"/>
      <c r="I34" s="13"/>
      <c r="J34" s="9"/>
      <c r="K34" s="10"/>
      <c r="L34" s="1"/>
      <c r="M34" s="11"/>
      <c r="N34" s="11"/>
      <c r="O34" s="11"/>
      <c r="P34" s="12"/>
    </row>
    <row r="37" spans="11:16">
      <c r="K37" s="14" t="s">
        <v>53</v>
      </c>
      <c r="L37" s="14" t="s">
        <v>54</v>
      </c>
      <c r="M37" s="14" t="s">
        <v>55</v>
      </c>
      <c r="N37" s="14" t="s">
        <v>56</v>
      </c>
      <c r="O37" s="14" t="s">
        <v>57</v>
      </c>
      <c r="P37" s="14" t="s">
        <v>58</v>
      </c>
    </row>
    <row r="38" spans="11:16">
      <c r="K38" s="15">
        <v>100</v>
      </c>
      <c r="L38" s="13">
        <v>0.82</v>
      </c>
      <c r="M38">
        <v>8</v>
      </c>
      <c r="N38">
        <v>6.6</v>
      </c>
      <c r="O38" s="13">
        <v>0.05</v>
      </c>
      <c r="P38" s="13">
        <v>0.15</v>
      </c>
    </row>
  </sheetData>
  <dataValidations count="4">
    <dataValidation type="custom" allowBlank="1" showInputMessage="1" showErrorMessage="1" sqref="C1">
      <formula1>"爬爬服"</formula1>
    </dataValidation>
    <dataValidation type="list" allowBlank="1" showInputMessage="1" showErrorMessage="1" sqref="C27 C29 C30 C2:C16">
      <formula1>"爬爬服,婴儿套装,连衣裙,套装,外套,鞋子,裤子"</formula1>
    </dataValidation>
    <dataValidation type="list" allowBlank="1" showInputMessage="1" showErrorMessage="1" sqref="C28 C17:C21 C24:C26 C31:C34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2016-11-29T14:41:07Z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