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6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Sheet1!$C$2:$C$27</definedName>
  </definedNames>
  <calcPr calcId="144525"/>
</workbook>
</file>

<file path=xl/sharedStrings.xml><?xml version="1.0" encoding="utf-8"?>
<sst xmlns="http://schemas.openxmlformats.org/spreadsheetml/2006/main" count="68">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</sst>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-&quot;US$&quot;* #,##0.00_ ;_-&quot;US$&quot;* \-#,##0.00\ ;_-&quot;US$&quot;* &quot;-&quot;??_ ;_-@_ "/>
    <numFmt numFmtId="26" formatCode="\$#,##0.00_);[Red]\(\$#,##0.00\)"/>
    <numFmt numFmtId="177" formatCode="0.00_);[Red]\(0.00\)"/>
    <numFmt numFmtId="178" formatCode="\¥#,##0.00_);[Red]\(\¥#,##0.00\)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17" fillId="29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0" applyFont="1" applyAlignment="1">
      <alignment vertical="center"/>
    </xf>
    <xf numFmtId="0" fontId="1" fillId="0" borderId="0" xfId="10">
      <alignment vertical="center"/>
    </xf>
    <xf numFmtId="0" fontId="1" fillId="0" borderId="0" xfId="10" applyFont="1">
      <alignment vertical="center"/>
    </xf>
    <xf numFmtId="0" fontId="2" fillId="0" borderId="0" xfId="10" applyFo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11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0" Type="http://schemas.openxmlformats.org/officeDocument/2006/relationships/image" Target="../media/image40.png"/><Relationship Id="rId4" Type="http://schemas.openxmlformats.org/officeDocument/2006/relationships/image" Target="../media/image4.jpe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jpeg"/><Relationship Id="rId33" Type="http://schemas.openxmlformats.org/officeDocument/2006/relationships/image" Target="../media/image33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pn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14935" y="618490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0" y="7102475"/>
          <a:ext cx="986790" cy="953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1</xdr:col>
      <xdr:colOff>0</xdr:colOff>
      <xdr:row>9</xdr:row>
      <xdr:rowOff>1000125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0" y="8274050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961635</xdr:colOff>
      <xdr:row>10</xdr:row>
      <xdr:rowOff>981075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0" y="9407525"/>
          <a:ext cx="96139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1</xdr:col>
      <xdr:colOff>0</xdr:colOff>
      <xdr:row>11</xdr:row>
      <xdr:rowOff>1028701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10617200"/>
          <a:ext cx="986790" cy="1028700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12</xdr:row>
      <xdr:rowOff>28575</xdr:rowOff>
    </xdr:from>
    <xdr:to>
      <xdr:col>0</xdr:col>
      <xdr:colOff>926465</xdr:colOff>
      <xdr:row>12</xdr:row>
      <xdr:rowOff>1038860</xdr:rowOff>
    </xdr:to>
    <xdr:pic>
      <xdr:nvPicPr>
        <xdr:cNvPr id="9" name="图片 8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35" y="11684000"/>
          <a:ext cx="925830" cy="1010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</xdr:colOff>
      <xdr:row>13</xdr:row>
      <xdr:rowOff>2</xdr:rowOff>
    </xdr:from>
    <xdr:to>
      <xdr:col>1</xdr:col>
      <xdr:colOff>0</xdr:colOff>
      <xdr:row>13</xdr:row>
      <xdr:rowOff>1000126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0" y="12786995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</xdr:rowOff>
    </xdr:from>
    <xdr:to>
      <xdr:col>1</xdr:col>
      <xdr:colOff>0</xdr:colOff>
      <xdr:row>14</xdr:row>
      <xdr:rowOff>1019175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0" y="13853795"/>
          <a:ext cx="98679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</xdr:row>
      <xdr:rowOff>0</xdr:rowOff>
    </xdr:from>
    <xdr:to>
      <xdr:col>1</xdr:col>
      <xdr:colOff>0</xdr:colOff>
      <xdr:row>15</xdr:row>
      <xdr:rowOff>993913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0" y="15006320"/>
          <a:ext cx="986790" cy="993775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16</xdr:row>
      <xdr:rowOff>8255</xdr:rowOff>
    </xdr:from>
    <xdr:to>
      <xdr:col>0</xdr:col>
      <xdr:colOff>951865</xdr:colOff>
      <xdr:row>16</xdr:row>
      <xdr:rowOff>1125855</xdr:rowOff>
    </xdr:to>
    <xdr:pic>
      <xdr:nvPicPr>
        <xdr:cNvPr id="14" name="图片 13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2700" y="16167100"/>
          <a:ext cx="939165" cy="1117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17</xdr:row>
      <xdr:rowOff>73660</xdr:rowOff>
    </xdr:from>
    <xdr:to>
      <xdr:col>0</xdr:col>
      <xdr:colOff>923290</xdr:colOff>
      <xdr:row>17</xdr:row>
      <xdr:rowOff>1058545</xdr:rowOff>
    </xdr:to>
    <xdr:pic>
      <xdr:nvPicPr>
        <xdr:cNvPr id="15" name="图片 14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6350" y="17385030"/>
          <a:ext cx="916940" cy="984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18</xdr:row>
      <xdr:rowOff>137160</xdr:rowOff>
    </xdr:from>
    <xdr:to>
      <xdr:col>0</xdr:col>
      <xdr:colOff>977265</xdr:colOff>
      <xdr:row>18</xdr:row>
      <xdr:rowOff>1040765</xdr:rowOff>
    </xdr:to>
    <xdr:pic>
      <xdr:nvPicPr>
        <xdr:cNvPr id="19" name="图片 1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635" y="18601055"/>
          <a:ext cx="976630" cy="903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17780</xdr:colOff>
      <xdr:row>19</xdr:row>
      <xdr:rowOff>107950</xdr:rowOff>
    </xdr:from>
    <xdr:to>
      <xdr:col>0</xdr:col>
      <xdr:colOff>937895</xdr:colOff>
      <xdr:row>19</xdr:row>
      <xdr:rowOff>1043940</xdr:rowOff>
    </xdr:to>
    <xdr:pic>
      <xdr:nvPicPr>
        <xdr:cNvPr id="20" name="图片 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7780" y="19724370"/>
          <a:ext cx="920115" cy="935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20</xdr:row>
      <xdr:rowOff>58420</xdr:rowOff>
    </xdr:from>
    <xdr:to>
      <xdr:col>0</xdr:col>
      <xdr:colOff>878205</xdr:colOff>
      <xdr:row>20</xdr:row>
      <xdr:rowOff>1040765</xdr:rowOff>
    </xdr:to>
    <xdr:pic>
      <xdr:nvPicPr>
        <xdr:cNvPr id="21" name="图片 2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635" y="20827365"/>
          <a:ext cx="877570" cy="982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21</xdr:row>
      <xdr:rowOff>113665</xdr:rowOff>
    </xdr:from>
    <xdr:to>
      <xdr:col>0</xdr:col>
      <xdr:colOff>861060</xdr:colOff>
      <xdr:row>21</xdr:row>
      <xdr:rowOff>1109980</xdr:rowOff>
    </xdr:to>
    <xdr:pic>
      <xdr:nvPicPr>
        <xdr:cNvPr id="22" name="图片 2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6350" y="22035135"/>
          <a:ext cx="854710" cy="996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45085</xdr:colOff>
      <xdr:row>22</xdr:row>
      <xdr:rowOff>15240</xdr:rowOff>
    </xdr:from>
    <xdr:to>
      <xdr:col>0</xdr:col>
      <xdr:colOff>916940</xdr:colOff>
      <xdr:row>22</xdr:row>
      <xdr:rowOff>1144270</xdr:rowOff>
    </xdr:to>
    <xdr:pic>
      <xdr:nvPicPr>
        <xdr:cNvPr id="23" name="图片 2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5085" y="23091775"/>
          <a:ext cx="871855" cy="1129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39370</xdr:colOff>
      <xdr:row>23</xdr:row>
      <xdr:rowOff>77470</xdr:rowOff>
    </xdr:from>
    <xdr:to>
      <xdr:col>0</xdr:col>
      <xdr:colOff>849630</xdr:colOff>
      <xdr:row>23</xdr:row>
      <xdr:rowOff>1141095</xdr:rowOff>
    </xdr:to>
    <xdr:pic>
      <xdr:nvPicPr>
        <xdr:cNvPr id="24" name="图片 2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9370" y="24309070"/>
          <a:ext cx="810260" cy="106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23495</xdr:colOff>
      <xdr:row>24</xdr:row>
      <xdr:rowOff>40005</xdr:rowOff>
    </xdr:from>
    <xdr:to>
      <xdr:col>0</xdr:col>
      <xdr:colOff>897255</xdr:colOff>
      <xdr:row>24</xdr:row>
      <xdr:rowOff>1129665</xdr:rowOff>
    </xdr:to>
    <xdr:pic>
      <xdr:nvPicPr>
        <xdr:cNvPr id="25" name="图片 24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23495" y="25424130"/>
          <a:ext cx="873760" cy="1089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25</xdr:row>
      <xdr:rowOff>45085</xdr:rowOff>
    </xdr:from>
    <xdr:to>
      <xdr:col>0</xdr:col>
      <xdr:colOff>963295</xdr:colOff>
      <xdr:row>25</xdr:row>
      <xdr:rowOff>1125220</xdr:rowOff>
    </xdr:to>
    <xdr:pic>
      <xdr:nvPicPr>
        <xdr:cNvPr id="26" name="图片 25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635" y="26581735"/>
          <a:ext cx="962660" cy="108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26</xdr:row>
      <xdr:rowOff>20320</xdr:rowOff>
    </xdr:from>
    <xdr:to>
      <xdr:col>0</xdr:col>
      <xdr:colOff>927100</xdr:colOff>
      <xdr:row>26</xdr:row>
      <xdr:rowOff>1123315</xdr:rowOff>
    </xdr:to>
    <xdr:pic>
      <xdr:nvPicPr>
        <xdr:cNvPr id="27" name="图片 26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6350" y="27709495"/>
          <a:ext cx="920750" cy="1102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12700</xdr:colOff>
      <xdr:row>27</xdr:row>
      <xdr:rowOff>75565</xdr:rowOff>
    </xdr:from>
    <xdr:to>
      <xdr:col>0</xdr:col>
      <xdr:colOff>962025</xdr:colOff>
      <xdr:row>27</xdr:row>
      <xdr:rowOff>1115695</xdr:rowOff>
    </xdr:to>
    <xdr:pic>
      <xdr:nvPicPr>
        <xdr:cNvPr id="28" name="图片 27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2700" y="28917265"/>
          <a:ext cx="949325" cy="1040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</xdr:colOff>
      <xdr:row>28</xdr:row>
      <xdr:rowOff>16564</xdr:rowOff>
    </xdr:from>
    <xdr:to>
      <xdr:col>1</xdr:col>
      <xdr:colOff>0</xdr:colOff>
      <xdr:row>28</xdr:row>
      <xdr:rowOff>1068457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0" y="30010735"/>
          <a:ext cx="986790" cy="1051560"/>
        </a:xfrm>
        <a:prstGeom prst="rect">
          <a:avLst/>
        </a:prstGeom>
      </xdr:spPr>
    </xdr:pic>
    <xdr:clientData/>
  </xdr:twoCellAnchor>
  <xdr:twoCellAnchor>
    <xdr:from>
      <xdr:col>0</xdr:col>
      <xdr:colOff>50165</xdr:colOff>
      <xdr:row>29</xdr:row>
      <xdr:rowOff>30480</xdr:rowOff>
    </xdr:from>
    <xdr:to>
      <xdr:col>0</xdr:col>
      <xdr:colOff>883285</xdr:colOff>
      <xdr:row>29</xdr:row>
      <xdr:rowOff>1061085</xdr:rowOff>
    </xdr:to>
    <xdr:pic>
      <xdr:nvPicPr>
        <xdr:cNvPr id="31" name="图片 30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0165" y="31177230"/>
          <a:ext cx="833120" cy="1030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67310</xdr:colOff>
      <xdr:row>30</xdr:row>
      <xdr:rowOff>109220</xdr:rowOff>
    </xdr:from>
    <xdr:to>
      <xdr:col>0</xdr:col>
      <xdr:colOff>883920</xdr:colOff>
      <xdr:row>30</xdr:row>
      <xdr:rowOff>1033145</xdr:rowOff>
    </xdr:to>
    <xdr:pic>
      <xdr:nvPicPr>
        <xdr:cNvPr id="30" name="图片 29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67310" y="32408495"/>
          <a:ext cx="816610" cy="923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50800</xdr:colOff>
      <xdr:row>31</xdr:row>
      <xdr:rowOff>22225</xdr:rowOff>
    </xdr:from>
    <xdr:to>
      <xdr:col>0</xdr:col>
      <xdr:colOff>969010</xdr:colOff>
      <xdr:row>31</xdr:row>
      <xdr:rowOff>1099820</xdr:rowOff>
    </xdr:to>
    <xdr:pic>
      <xdr:nvPicPr>
        <xdr:cNvPr id="32" name="图片 31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50800" y="33474025"/>
          <a:ext cx="918210" cy="1077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100330</xdr:colOff>
      <xdr:row>32</xdr:row>
      <xdr:rowOff>24765</xdr:rowOff>
    </xdr:from>
    <xdr:to>
      <xdr:col>0</xdr:col>
      <xdr:colOff>892810</xdr:colOff>
      <xdr:row>32</xdr:row>
      <xdr:rowOff>1004570</xdr:rowOff>
    </xdr:to>
    <xdr:pic>
      <xdr:nvPicPr>
        <xdr:cNvPr id="33" name="图片 32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100330" y="34629090"/>
          <a:ext cx="792480" cy="979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0</xdr:colOff>
      <xdr:row>35</xdr:row>
      <xdr:rowOff>666888</xdr:rowOff>
    </xdr:to>
    <xdr:pic>
      <xdr:nvPicPr>
        <xdr:cNvPr id="34" name="图片 33" descr="1.jpg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 flipH="1">
          <a:off x="0" y="35756850"/>
          <a:ext cx="0" cy="2971800"/>
        </a:xfrm>
        <a:prstGeom prst="rect">
          <a:avLst/>
        </a:prstGeom>
      </xdr:spPr>
    </xdr:pic>
    <xdr:clientData/>
  </xdr:twoCellAnchor>
  <xdr:twoCellAnchor editAs="oneCell">
    <xdr:from>
      <xdr:col>0</xdr:col>
      <xdr:colOff>8282</xdr:colOff>
      <xdr:row>33</xdr:row>
      <xdr:rowOff>33131</xdr:rowOff>
    </xdr:from>
    <xdr:to>
      <xdr:col>1</xdr:col>
      <xdr:colOff>0</xdr:colOff>
      <xdr:row>33</xdr:row>
      <xdr:rowOff>1043610</xdr:rowOff>
    </xdr:to>
    <xdr:pic>
      <xdr:nvPicPr>
        <xdr:cNvPr id="35" name="图片 34" descr="1.jpg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8255" y="35789870"/>
          <a:ext cx="978535" cy="1010285"/>
        </a:xfrm>
        <a:prstGeom prst="rect">
          <a:avLst/>
        </a:prstGeom>
      </xdr:spPr>
    </xdr:pic>
    <xdr:clientData/>
  </xdr:twoCellAnchor>
  <xdr:twoCellAnchor>
    <xdr:from>
      <xdr:col>0</xdr:col>
      <xdr:colOff>84455</xdr:colOff>
      <xdr:row>34</xdr:row>
      <xdr:rowOff>125730</xdr:rowOff>
    </xdr:from>
    <xdr:to>
      <xdr:col>0</xdr:col>
      <xdr:colOff>899160</xdr:colOff>
      <xdr:row>34</xdr:row>
      <xdr:rowOff>949960</xdr:rowOff>
    </xdr:to>
    <xdr:pic>
      <xdr:nvPicPr>
        <xdr:cNvPr id="37" name="图片 36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84455" y="37035105"/>
          <a:ext cx="814705" cy="824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78105</xdr:colOff>
      <xdr:row>35</xdr:row>
      <xdr:rowOff>80010</xdr:rowOff>
    </xdr:from>
    <xdr:to>
      <xdr:col>0</xdr:col>
      <xdr:colOff>936625</xdr:colOff>
      <xdr:row>35</xdr:row>
      <xdr:rowOff>1026795</xdr:rowOff>
    </xdr:to>
    <xdr:pic>
      <xdr:nvPicPr>
        <xdr:cNvPr id="38" name="图片 37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78105" y="38141910"/>
          <a:ext cx="858520" cy="946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116840</xdr:colOff>
      <xdr:row>36</xdr:row>
      <xdr:rowOff>43180</xdr:rowOff>
    </xdr:from>
    <xdr:to>
      <xdr:col>0</xdr:col>
      <xdr:colOff>886460</xdr:colOff>
      <xdr:row>36</xdr:row>
      <xdr:rowOff>1021715</xdr:rowOff>
    </xdr:to>
    <xdr:pic>
      <xdr:nvPicPr>
        <xdr:cNvPr id="39" name="图片 38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116840" y="39257605"/>
          <a:ext cx="769620" cy="978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33655</xdr:colOff>
      <xdr:row>37</xdr:row>
      <xdr:rowOff>57785</xdr:rowOff>
    </xdr:from>
    <xdr:to>
      <xdr:col>0</xdr:col>
      <xdr:colOff>904240</xdr:colOff>
      <xdr:row>37</xdr:row>
      <xdr:rowOff>680720</xdr:rowOff>
    </xdr:to>
    <xdr:pic>
      <xdr:nvPicPr>
        <xdr:cNvPr id="40" name="图片 39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33655" y="40424735"/>
          <a:ext cx="870585" cy="622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27940</xdr:colOff>
      <xdr:row>38</xdr:row>
      <xdr:rowOff>30480</xdr:rowOff>
    </xdr:from>
    <xdr:to>
      <xdr:col>0</xdr:col>
      <xdr:colOff>975360</xdr:colOff>
      <xdr:row>38</xdr:row>
      <xdr:rowOff>844550</xdr:rowOff>
    </xdr:to>
    <xdr:pic>
      <xdr:nvPicPr>
        <xdr:cNvPr id="42" name="图片 41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27940" y="41549955"/>
          <a:ext cx="947420" cy="814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22860</xdr:colOff>
      <xdr:row>39</xdr:row>
      <xdr:rowOff>14605</xdr:rowOff>
    </xdr:from>
    <xdr:to>
      <xdr:col>0</xdr:col>
      <xdr:colOff>968375</xdr:colOff>
      <xdr:row>39</xdr:row>
      <xdr:rowOff>1105535</xdr:rowOff>
    </xdr:to>
    <xdr:pic>
      <xdr:nvPicPr>
        <xdr:cNvPr id="36" name="图片 35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22860" y="42600880"/>
          <a:ext cx="945515" cy="1090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mt\git\&#20135;&#21697;&#34920;&#21333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6">
          <cell r="K26">
            <v>100</v>
          </cell>
          <cell r="L26">
            <v>0.82</v>
          </cell>
          <cell r="M26">
            <v>8</v>
          </cell>
          <cell r="N26">
            <v>6.6</v>
          </cell>
          <cell r="O26">
            <v>0.05</v>
          </cell>
          <cell r="P26">
            <v>0.15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1688.com/offer/525739109360.html?spm=b26110380.sw311.0.0.2w3SJa" TargetMode="External"/><Relationship Id="rId8" Type="http://schemas.openxmlformats.org/officeDocument/2006/relationships/hyperlink" Target="https://detail.1688.com/offer/525196220868.html?spm=b26110380.8015204.xshy005.911.FMmHAe" TargetMode="External"/><Relationship Id="rId7" Type="http://schemas.openxmlformats.org/officeDocument/2006/relationships/hyperlink" Target="https://detail.1688.com/offer/534650922032.html" TargetMode="External"/><Relationship Id="rId6" Type="http://schemas.openxmlformats.org/officeDocument/2006/relationships/hyperlink" Target="https://detail.1688.com/offer/539601777542.html?spm=b26110380.8015204.1688002.1.tV3mIo" TargetMode="External"/><Relationship Id="rId5" Type="http://schemas.openxmlformats.org/officeDocument/2006/relationships/hyperlink" Target="https://detail.1688.com/offer/521926765457.html?spm=a2615.7691456.0.0.Iw9wYb" TargetMode="External"/><Relationship Id="rId4" Type="http://schemas.openxmlformats.org/officeDocument/2006/relationships/hyperlink" Target="https://item.taobao.com/item.htm?spm=a230r.1.0.0.NVkYXr&amp;id=535812571550&amp;ns=1" TargetMode="External"/><Relationship Id="rId31" Type="http://schemas.openxmlformats.org/officeDocument/2006/relationships/hyperlink" Target="https://detail.1688.com/offer/531965973421.html?spm=a2615.7691456.0.0.MQ5cDO" TargetMode="External"/><Relationship Id="rId30" Type="http://schemas.openxmlformats.org/officeDocument/2006/relationships/hyperlink" Target="https://detail.1688.com/offer/531232169182.html?spm=a261y.7663282.0.0.1DCfuw" TargetMode="External"/><Relationship Id="rId3" Type="http://schemas.openxmlformats.org/officeDocument/2006/relationships/hyperlink" Target="https://detail.1688.com/offer/532946594199.html?spm=a2615.7691456.0.0.KfqxAP" TargetMode="External"/><Relationship Id="rId29" Type="http://schemas.openxmlformats.org/officeDocument/2006/relationships/hyperlink" Target="https://detail.1688.com/offer/523975460031.html?spm=b26110380.8015204.1688002.1.dPdaJX" TargetMode="External"/><Relationship Id="rId28" Type="http://schemas.openxmlformats.org/officeDocument/2006/relationships/hyperlink" Target="https://detail.1688.com/offer/39363390916.html?spm=b26110380.sw56474001.0.0.AOuyqk" TargetMode="External"/><Relationship Id="rId27" Type="http://schemas.openxmlformats.org/officeDocument/2006/relationships/hyperlink" Target="https://detail.1688.com/offer/537733197961.html?spm=b26110380.8015204.tkhy006.2.6IBVa5" TargetMode="External"/><Relationship Id="rId26" Type="http://schemas.openxmlformats.org/officeDocument/2006/relationships/hyperlink" Target="https://detail.1688.com/offer/522866160965.html?spm=b26110380.8015204.1688002.2.oTUzYR" TargetMode="External"/><Relationship Id="rId25" Type="http://schemas.openxmlformats.org/officeDocument/2006/relationships/hyperlink" Target="https://detail.1688.com/offer/536564720843.html?spm=a261y.7663282.0.0.CfpkXA&amp;sk=consign" TargetMode="External"/><Relationship Id="rId24" Type="http://schemas.openxmlformats.org/officeDocument/2006/relationships/hyperlink" Target="https://detail.1688.com/offer/522617209176.html?spm=0.0.0.0.OkHehB&amp;sk=consign" TargetMode="External"/><Relationship Id="rId23" Type="http://schemas.openxmlformats.org/officeDocument/2006/relationships/hyperlink" Target="https://detail.1688.com/offer/536605241945.html?spm=b26110380.8015204.xshy005.79.X6yxQK" TargetMode="External"/><Relationship Id="rId22" Type="http://schemas.openxmlformats.org/officeDocument/2006/relationships/hyperlink" Target="https://detail.1688.com/offer/538358020263.html?spm=a2615.7691456.0.0.BXbA7w" TargetMode="External"/><Relationship Id="rId21" Type="http://schemas.openxmlformats.org/officeDocument/2006/relationships/hyperlink" Target="https://detail.1688.com/offer/537572849225.html?spm=a2615.7691456.0.0.0jr1X8" TargetMode="External"/><Relationship Id="rId20" Type="http://schemas.openxmlformats.org/officeDocument/2006/relationships/hyperlink" Target="https://detail.1688.com/offer/535604104982.html?spm=a2615.7691456.0.0.ceDRcB" TargetMode="External"/><Relationship Id="rId2" Type="http://schemas.openxmlformats.org/officeDocument/2006/relationships/hyperlink" Target="https://detail.1688.com/offer/43388465240.html?spm=a2615.7691456.0.0.SVo0SF" TargetMode="External"/><Relationship Id="rId19" Type="http://schemas.openxmlformats.org/officeDocument/2006/relationships/hyperlink" Target="https://detail.1688.com/offer/537712350771.html?spm=a261y.7663282.0.0.HGrgRG&amp;sk=consign" TargetMode="External"/><Relationship Id="rId18" Type="http://schemas.openxmlformats.org/officeDocument/2006/relationships/hyperlink" Target="https://detail.1688.com/offer/542005628301.html?spm=a2615.7691456.0.0.E27Va6" TargetMode="External"/><Relationship Id="rId17" Type="http://schemas.openxmlformats.org/officeDocument/2006/relationships/hyperlink" Target="https://detail.1688.com/offer/539748592006.html?spm=a2615.7691456.0.0.gzA0aC" TargetMode="External"/><Relationship Id="rId16" Type="http://schemas.openxmlformats.org/officeDocument/2006/relationships/hyperlink" Target="https://detail.1688.com/offer/531099455627.html?spm=b26110380.sw311.0.0.NlP3tV" TargetMode="External"/><Relationship Id="rId15" Type="http://schemas.openxmlformats.org/officeDocument/2006/relationships/hyperlink" Target="https://detail.1688.com/offer/525328573875.html?spm=a2615.2177701.0.0.inGNvk" TargetMode="External"/><Relationship Id="rId14" Type="http://schemas.openxmlformats.org/officeDocument/2006/relationships/hyperlink" Target="https://detail.1688.com/offer/37436493140.html?spm=a261y.7663282.0.0.Bdoqfg" TargetMode="External"/><Relationship Id="rId13" Type="http://schemas.openxmlformats.org/officeDocument/2006/relationships/hyperlink" Target="https://detail.1688.com/offer/539024831638.html?spm=a2615.7691456.0.0.erl0H2" TargetMode="External"/><Relationship Id="rId12" Type="http://schemas.openxmlformats.org/officeDocument/2006/relationships/hyperlink" Target="https://detail.1688.com/offer/539464650849.html?spm=b26110380.8015204.tkhy006.13.LriGRm" TargetMode="External"/><Relationship Id="rId11" Type="http://schemas.openxmlformats.org/officeDocument/2006/relationships/hyperlink" Target="https://detail.1688.com/offer/523084291442.html?spm=b26110380.8015204.tkhy006.2.7zxqcs" TargetMode="External"/><Relationship Id="rId10" Type="http://schemas.openxmlformats.org/officeDocument/2006/relationships/hyperlink" Target="https://detail.1688.com/offer/536964765017.html?spm=b26110380.8015204.1688002.2.0qEfT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45"/>
  <sheetViews>
    <sheetView tabSelected="1" zoomScale="115" zoomScaleNormal="115" workbookViewId="0">
      <pane ySplit="1" topLeftCell="A38" activePane="bottomLeft" state="frozen"/>
      <selection/>
      <selection pane="bottomLeft" activeCell="B41" sqref="B41"/>
    </sheetView>
  </sheetViews>
  <sheetFormatPr defaultColWidth="9" defaultRowHeight="14"/>
  <cols>
    <col min="1" max="1" width="14.1272727272727" customWidth="1"/>
    <col min="2" max="2" width="9.5" customWidth="1"/>
    <col min="3" max="3" width="7.50909090909091" customWidth="1"/>
    <col min="4" max="4" width="17.3727272727273" customWidth="1"/>
    <col min="5" max="5" width="8.12727272727273" customWidth="1"/>
    <col min="6" max="6" width="9.87272727272727" customWidth="1"/>
    <col min="7" max="7" width="8.25454545454545" customWidth="1"/>
    <col min="10" max="10" width="11.2545454545455" customWidth="1"/>
    <col min="11" max="11" width="11.1272727272727" customWidth="1"/>
    <col min="12" max="12" width="7.62727272727273" customWidth="1"/>
    <col min="13" max="13" width="11.8727272727273" customWidth="1"/>
    <col min="14" max="15" width="11.6272727272727" customWidth="1"/>
    <col min="16" max="16" width="9.87272727272727" customWidth="1"/>
    <col min="17" max="17" width="6.5" customWidth="1"/>
    <col min="18" max="18" width="6.87272727272727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86.25" customHeight="1" spans="1:18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9">
        <f t="shared" ref="J2:J14" si="0">(E2+F2+($K$45*H2+$M$45)*$L$45)/(1-G2)/(1-$O$45)/(1-I2)/$N$45</f>
        <v>17.3861375907412</v>
      </c>
      <c r="K2" s="10">
        <f t="shared" ref="K2:K14" si="1">(E2+F2+($K$45*H2+$M$45)*$L$45)/(1-G2)/(1-$P$45)/(1-I2)/$N$45</f>
        <v>18.8179371570375</v>
      </c>
      <c r="L2" s="1">
        <f t="shared" ref="L2:L14" si="2">E2+F2+($K$45*H2+$M$45)*$L$45</f>
        <v>67.3</v>
      </c>
      <c r="M2" s="11">
        <f t="shared" ref="M2:M14" si="3">L2/(1-G2)/(1-$O$45)/$N$45</f>
        <v>14.77821695213</v>
      </c>
      <c r="N2" s="11">
        <f t="shared" ref="N2:N14" si="4">L2/(1-G2)/(1-$P$45)/$N$45</f>
        <v>15.9952465834819</v>
      </c>
      <c r="O2" s="11">
        <f>L2/(1-G2)/$N$45</f>
        <v>13.5959595959596</v>
      </c>
      <c r="P2" s="12">
        <f>O2*$N$45-L2</f>
        <v>22.4333333333333</v>
      </c>
      <c r="Q2" s="1">
        <v>1</v>
      </c>
      <c r="R2" s="1">
        <v>0</v>
      </c>
    </row>
    <row r="3" ht="86.25" customHeight="1" spans="1:18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9">
        <f t="shared" si="0"/>
        <v>11.3599765773679</v>
      </c>
      <c r="K3" s="10">
        <f t="shared" si="1"/>
        <v>12.2955040602099</v>
      </c>
      <c r="L3" s="1">
        <f t="shared" si="2"/>
        <v>38.8</v>
      </c>
      <c r="M3" s="11">
        <f t="shared" si="3"/>
        <v>8.51998243302591</v>
      </c>
      <c r="N3" s="11">
        <f t="shared" si="4"/>
        <v>9.22162804515746</v>
      </c>
      <c r="O3" s="11">
        <f>L3/(1-G3)/$N$45</f>
        <v>7.83838383838384</v>
      </c>
      <c r="P3" s="12">
        <f>O3*$N$45-L3</f>
        <v>12.9333333333333</v>
      </c>
      <c r="Q3" s="1">
        <v>1</v>
      </c>
      <c r="R3" s="1">
        <v>1</v>
      </c>
    </row>
    <row r="4" ht="69.75" customHeight="1" spans="1:18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9">
        <f t="shared" si="0"/>
        <v>19.7001066566284</v>
      </c>
      <c r="K4" s="10">
        <f t="shared" si="1"/>
        <v>21.3224683812919</v>
      </c>
      <c r="L4" s="1">
        <f t="shared" si="2"/>
        <v>62.8</v>
      </c>
      <c r="M4" s="11">
        <f t="shared" si="3"/>
        <v>13.7900746596399</v>
      </c>
      <c r="N4" s="11">
        <f t="shared" si="4"/>
        <v>14.9257278669043</v>
      </c>
      <c r="O4" s="11">
        <f>L4/(1-G4)/$N$45</f>
        <v>12.6868686868687</v>
      </c>
      <c r="P4" s="12">
        <f>O4*$N$45-L4</f>
        <v>20.9333333333333</v>
      </c>
      <c r="Q4" s="1">
        <v>1</v>
      </c>
      <c r="R4" s="1">
        <v>1</v>
      </c>
    </row>
    <row r="5" ht="78" customHeight="1" spans="1:18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9">
        <f t="shared" si="0"/>
        <v>18.806995789093</v>
      </c>
      <c r="K5" s="10">
        <f t="shared" si="1"/>
        <v>20.3558072070183</v>
      </c>
      <c r="L5" s="1">
        <f t="shared" si="2"/>
        <v>72.8</v>
      </c>
      <c r="M5" s="11">
        <f t="shared" si="3"/>
        <v>15.985946420729</v>
      </c>
      <c r="N5" s="11">
        <f t="shared" si="4"/>
        <v>17.3024361259655</v>
      </c>
      <c r="O5" s="11">
        <f>L5/(1-G5)/$N$45</f>
        <v>14.7070707070707</v>
      </c>
      <c r="P5" s="12">
        <f>O5*$N$45-L5</f>
        <v>24.2666666666667</v>
      </c>
      <c r="Q5" s="1">
        <v>1</v>
      </c>
      <c r="R5" s="1">
        <v>1</v>
      </c>
    </row>
    <row r="6" ht="78" customHeight="1" spans="1:19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9">
        <f t="shared" si="0"/>
        <v>15.815120514609</v>
      </c>
      <c r="K6" s="10">
        <f t="shared" si="1"/>
        <v>17.1175422040474</v>
      </c>
      <c r="L6" s="1">
        <f t="shared" si="2"/>
        <v>65.3</v>
      </c>
      <c r="M6" s="11">
        <f t="shared" si="3"/>
        <v>13.4428524374177</v>
      </c>
      <c r="N6" s="11">
        <f t="shared" si="4"/>
        <v>14.5499108734403</v>
      </c>
      <c r="O6" s="11">
        <f t="shared" ref="O6:O14" si="5">L6/(1-G6)/$N$45</f>
        <v>12.3674242424242</v>
      </c>
      <c r="P6" s="12">
        <f t="shared" ref="P6:P14" si="6">O6*$N$45-L6</f>
        <v>16.325</v>
      </c>
      <c r="Q6" s="1">
        <v>0</v>
      </c>
      <c r="R6" s="1">
        <v>1</v>
      </c>
      <c r="S6" s="7" t="s">
        <v>26</v>
      </c>
    </row>
    <row r="7" ht="69" customHeight="1" spans="1:18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9">
        <f t="shared" si="0"/>
        <v>17.7736443721098</v>
      </c>
      <c r="K7" s="10">
        <f t="shared" si="1"/>
        <v>19.2373562615777</v>
      </c>
      <c r="L7" s="1">
        <f t="shared" si="2"/>
        <v>68.8</v>
      </c>
      <c r="M7" s="11">
        <f t="shared" si="3"/>
        <v>15.1075977162934</v>
      </c>
      <c r="N7" s="11">
        <f t="shared" si="4"/>
        <v>16.3517528223411</v>
      </c>
      <c r="O7" s="11">
        <f t="shared" si="5"/>
        <v>13.8989898989899</v>
      </c>
      <c r="P7" s="12">
        <f t="shared" si="6"/>
        <v>22.9333333333333</v>
      </c>
      <c r="Q7" s="1">
        <v>1</v>
      </c>
      <c r="R7" s="1">
        <v>1</v>
      </c>
    </row>
    <row r="8" ht="78" customHeight="1" spans="2:18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3">
        <v>0.5</v>
      </c>
      <c r="J8" s="9">
        <f t="shared" si="0"/>
        <v>36.6641963109354</v>
      </c>
      <c r="K8" s="10">
        <f t="shared" si="1"/>
        <v>39.6836007130125</v>
      </c>
      <c r="L8" s="1">
        <f t="shared" si="2"/>
        <v>89.05</v>
      </c>
      <c r="M8" s="11">
        <f t="shared" si="3"/>
        <v>18.3320981554677</v>
      </c>
      <c r="N8" s="11">
        <f t="shared" si="4"/>
        <v>19.8418003565062</v>
      </c>
      <c r="O8" s="11">
        <f t="shared" si="5"/>
        <v>16.8655303030303</v>
      </c>
      <c r="P8" s="12">
        <f t="shared" si="6"/>
        <v>22.2625</v>
      </c>
      <c r="Q8">
        <v>1</v>
      </c>
      <c r="R8">
        <v>1</v>
      </c>
    </row>
    <row r="9" ht="92.25" customHeight="1" spans="2:18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3">
        <v>0.2</v>
      </c>
      <c r="J9" s="9">
        <f t="shared" si="0"/>
        <v>21.6979578392622</v>
      </c>
      <c r="K9" s="10">
        <f t="shared" si="1"/>
        <v>23.4848484848485</v>
      </c>
      <c r="L9" s="1">
        <f t="shared" si="2"/>
        <v>79.05</v>
      </c>
      <c r="M9" s="11">
        <f t="shared" si="3"/>
        <v>17.3583662714097</v>
      </c>
      <c r="N9" s="11">
        <f t="shared" si="4"/>
        <v>18.7878787878788</v>
      </c>
      <c r="O9" s="11">
        <f t="shared" si="5"/>
        <v>15.969696969697</v>
      </c>
      <c r="P9" s="12">
        <f t="shared" si="6"/>
        <v>26.35</v>
      </c>
      <c r="Q9">
        <v>1</v>
      </c>
      <c r="R9">
        <v>1</v>
      </c>
    </row>
    <row r="10" ht="89.25" customHeight="1" spans="2:18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3">
        <v>0.3</v>
      </c>
      <c r="J10" s="9">
        <f t="shared" si="0"/>
        <v>38.5218646088211</v>
      </c>
      <c r="K10" s="10">
        <f t="shared" si="1"/>
        <v>41.6942534589593</v>
      </c>
      <c r="L10" s="1">
        <f t="shared" si="2"/>
        <v>122.8</v>
      </c>
      <c r="M10" s="11">
        <f t="shared" si="3"/>
        <v>26.9653052261748</v>
      </c>
      <c r="N10" s="11">
        <f t="shared" si="4"/>
        <v>29.1859774212715</v>
      </c>
      <c r="O10" s="11">
        <f t="shared" si="5"/>
        <v>24.8080808080808</v>
      </c>
      <c r="P10" s="12">
        <f t="shared" si="6"/>
        <v>40.9333333333333</v>
      </c>
      <c r="Q10">
        <v>1</v>
      </c>
      <c r="R10">
        <v>1</v>
      </c>
    </row>
    <row r="11" ht="95.25" customHeight="1" spans="2:18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3">
        <v>0.15</v>
      </c>
      <c r="J11" s="9">
        <f t="shared" si="0"/>
        <v>33.7905913353484</v>
      </c>
      <c r="K11" s="10">
        <f t="shared" si="1"/>
        <v>36.5733459159065</v>
      </c>
      <c r="L11" s="1">
        <f t="shared" si="2"/>
        <v>130.8</v>
      </c>
      <c r="M11" s="11">
        <f t="shared" si="3"/>
        <v>28.7220026350461</v>
      </c>
      <c r="N11" s="11">
        <f t="shared" si="4"/>
        <v>31.0873440285205</v>
      </c>
      <c r="O11" s="11">
        <f t="shared" si="5"/>
        <v>26.4242424242424</v>
      </c>
      <c r="P11" s="12">
        <f t="shared" si="6"/>
        <v>43.6</v>
      </c>
      <c r="Q11">
        <v>1</v>
      </c>
      <c r="R11">
        <v>1</v>
      </c>
    </row>
    <row r="12" ht="81.75" customHeight="1" spans="2:18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3">
        <v>0.15</v>
      </c>
      <c r="J12" s="9">
        <f t="shared" si="0"/>
        <v>33.8544775884929</v>
      </c>
      <c r="K12" s="10">
        <f t="shared" si="1"/>
        <v>36.6424933898982</v>
      </c>
      <c r="L12" s="1">
        <f t="shared" si="2"/>
        <v>129.3</v>
      </c>
      <c r="M12" s="11">
        <f t="shared" si="3"/>
        <v>28.776305950219</v>
      </c>
      <c r="N12" s="11">
        <f t="shared" si="4"/>
        <v>31.1461193814135</v>
      </c>
      <c r="O12" s="11">
        <f t="shared" si="5"/>
        <v>26.4742014742015</v>
      </c>
      <c r="P12" s="12">
        <f t="shared" si="6"/>
        <v>45.4297297297297</v>
      </c>
      <c r="Q12">
        <v>0</v>
      </c>
      <c r="R12">
        <v>1</v>
      </c>
    </row>
    <row r="13" ht="89.1" customHeight="1" spans="2:18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3">
        <v>0.15</v>
      </c>
      <c r="J13" s="9">
        <f t="shared" si="0"/>
        <v>15.6423570745821</v>
      </c>
      <c r="K13" s="10">
        <f t="shared" si="1"/>
        <v>16.9305511866066</v>
      </c>
      <c r="L13" s="1">
        <f t="shared" si="2"/>
        <v>60.55</v>
      </c>
      <c r="M13" s="11">
        <f t="shared" si="3"/>
        <v>13.2960035133948</v>
      </c>
      <c r="N13" s="11">
        <f t="shared" si="4"/>
        <v>14.3909685086156</v>
      </c>
      <c r="O13" s="11">
        <f t="shared" si="5"/>
        <v>12.2323232323232</v>
      </c>
      <c r="P13" s="12">
        <f t="shared" si="6"/>
        <v>20.1833333333333</v>
      </c>
      <c r="Q13">
        <v>1</v>
      </c>
      <c r="R13">
        <v>1</v>
      </c>
    </row>
    <row r="14" ht="84" customHeight="1" spans="2:18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3">
        <v>0.5</v>
      </c>
      <c r="J14" s="9">
        <f t="shared" si="0"/>
        <v>61.3965744400527</v>
      </c>
      <c r="K14" s="10">
        <f t="shared" si="1"/>
        <v>66.4527629233512</v>
      </c>
      <c r="L14" s="1">
        <f t="shared" si="2"/>
        <v>139.8</v>
      </c>
      <c r="M14" s="11">
        <f t="shared" si="3"/>
        <v>30.6982872200264</v>
      </c>
      <c r="N14" s="11">
        <f t="shared" si="4"/>
        <v>33.2263814616756</v>
      </c>
      <c r="O14" s="11">
        <f t="shared" si="5"/>
        <v>28.2424242424242</v>
      </c>
      <c r="P14" s="12">
        <f t="shared" si="6"/>
        <v>46.6</v>
      </c>
      <c r="Q14">
        <v>0</v>
      </c>
      <c r="R14">
        <v>1</v>
      </c>
    </row>
    <row r="15" ht="90.75" customHeight="1" spans="2:18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3">
        <v>0.15</v>
      </c>
      <c r="J15" s="9">
        <f>(E15+F15+(Sheet1!$K$45*H15+Sheet1!$M$45)*Sheet1!$L$45)/(1-G15)/(1-Sheet1!$O$45)/(1-I15)/Sheet1!$N$45</f>
        <v>23.7154150197628</v>
      </c>
      <c r="K15" s="10">
        <f>(E15+F15+(Sheet1!$K$45*H15+Sheet1!$M$45)*Sheet1!$L$45)/(1-G15)/(1-Sheet1!$P$45)/(1-I15)/Sheet1!$N$45</f>
        <v>25.668449197861</v>
      </c>
      <c r="L15" s="1">
        <f>E15+F15+(Sheet1!$K$45*H15+Sheet1!$M$45)*Sheet1!$L$45</f>
        <v>91.8</v>
      </c>
      <c r="M15" s="11">
        <f>L15/(1-G15)/(1-Sheet1!$O$45)/Sheet1!$N$45</f>
        <v>20.1581027667984</v>
      </c>
      <c r="N15" s="11">
        <f>L15/(1-G15)/(1-Sheet1!$P$45)/Sheet1!$N$45</f>
        <v>21.8181818181818</v>
      </c>
      <c r="O15" s="11">
        <f>L15/(1-G15)/Sheet1!$N$45</f>
        <v>18.5454545454545</v>
      </c>
      <c r="P15" s="12">
        <f>O15*Sheet1!$N$45-L15</f>
        <v>30.6</v>
      </c>
      <c r="Q15">
        <v>0</v>
      </c>
      <c r="R15">
        <v>1</v>
      </c>
    </row>
    <row r="16" ht="90.75" customHeight="1" spans="2:18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3">
        <v>0.25</v>
      </c>
      <c r="J16" s="9">
        <f>(E16+F16+(Sheet1!$K$45*H16+Sheet1!$M$45)*Sheet1!$L$45)/(1-G16)/(1-Sheet1!$O$45)/(1-I16)/Sheet1!$N$45</f>
        <v>12.0223978919631</v>
      </c>
      <c r="K16" s="10">
        <f>(E16+F16+(Sheet1!$K$45*H16+Sheet1!$M$45)*Sheet1!$L$45)/(1-G16)/(1-Sheet1!$P$45)/(1-I16)/Sheet1!$N$45</f>
        <v>13.0124777183601</v>
      </c>
      <c r="L16" s="1">
        <f>E16+F16+(Sheet1!$K$45*H16+Sheet1!$M$45)*Sheet1!$L$45</f>
        <v>43.8</v>
      </c>
      <c r="M16" s="11">
        <f>L16/(1-G16)/(1-Sheet1!$O$45)/Sheet1!$N$45</f>
        <v>9.01679841897233</v>
      </c>
      <c r="N16" s="11">
        <f>L16/(1-G16)/(1-Sheet1!$P$45)/Sheet1!$N$45</f>
        <v>9.75935828877005</v>
      </c>
      <c r="O16" s="11">
        <f>L16/(1-G16)/Sheet1!$N$45</f>
        <v>8.29545454545454</v>
      </c>
      <c r="P16" s="12">
        <f>O16*Sheet1!$N$45-L16</f>
        <v>10.95</v>
      </c>
      <c r="Q16">
        <v>0</v>
      </c>
      <c r="R16">
        <v>1</v>
      </c>
    </row>
    <row r="17" ht="90.75" customHeight="1" spans="2:18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3">
        <v>0.15</v>
      </c>
      <c r="J17" s="9">
        <f>(E17+F17+([1]Sheet1!$K$26*H17+[1]Sheet1!$M$26)*[1]Sheet1!$L$26)/(1-G17)/(1-[1]Sheet1!$O$26)/(1-I17)/[1]Sheet1!$N$26</f>
        <v>16.1015730055978</v>
      </c>
      <c r="K17" s="10">
        <f>(E17+F17+([1]Sheet1!$K$26*H17+[1]Sheet1!$M$26)*[1]Sheet1!$L$26)/(1-G17)/(1-[1]Sheet1!$P$26)/(1-I17)/[1]Sheet1!$N$26</f>
        <v>17.9958757121387</v>
      </c>
      <c r="L17" s="1">
        <f>E17+F17+([1]Sheet1!$K$26*H17+[1]Sheet1!$M$26)*[1]Sheet1!$L$26</f>
        <v>64.36</v>
      </c>
      <c r="M17" s="11">
        <f>L17/(1-G17)/(1-[1]Sheet1!$O$26)/[1]Sheet1!$N$26</f>
        <v>13.6863370547581</v>
      </c>
      <c r="N17" s="11">
        <f>L17/(1-G17)/(1-[1]Sheet1!$P$26)/[1]Sheet1!$N$26</f>
        <v>15.2964943553179</v>
      </c>
      <c r="O17" s="11">
        <f>L17/(1-G17)/[1]Sheet1!$N$26</f>
        <v>13.0020202020202</v>
      </c>
      <c r="P17" s="12">
        <f>O17*[1]Sheet1!$N$26-L17</f>
        <v>21.4533333333333</v>
      </c>
      <c r="Q17" s="13">
        <v>0.15</v>
      </c>
      <c r="R17" s="13">
        <v>0.45</v>
      </c>
    </row>
    <row r="18" ht="90.75" customHeight="1" spans="2:18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3">
        <v>0.15</v>
      </c>
      <c r="J18" s="9">
        <f>(E18+F18+([1]Sheet1!$K$26*H18+[1]Sheet1!$M$26)*[1]Sheet1!$L$26)/(1-G18)/(1-[1]Sheet1!$O$26)/(1-I18)/[1]Sheet1!$N$26</f>
        <v>16.1015730055978</v>
      </c>
      <c r="K18" s="10">
        <f>(E18+F18+([1]Sheet1!$K$26*H18+[1]Sheet1!$M$26)*[1]Sheet1!$L$26)/(1-G18)/(1-[1]Sheet1!$P$26)/(1-I18)/[1]Sheet1!$N$26</f>
        <v>17.9958757121387</v>
      </c>
      <c r="L18" s="1">
        <f>E18+F18+([1]Sheet1!$K$26*H18+[1]Sheet1!$M$26)*[1]Sheet1!$L$26</f>
        <v>64.36</v>
      </c>
      <c r="M18" s="11">
        <f>L18/(1-G18)/(1-[1]Sheet1!$O$26)/[1]Sheet1!$N$26</f>
        <v>13.6863370547581</v>
      </c>
      <c r="N18" s="11">
        <f>L18/(1-G18)/(1-[1]Sheet1!$P$26)/[1]Sheet1!$N$26</f>
        <v>15.2964943553179</v>
      </c>
      <c r="O18" s="11">
        <f>L18/(1-G18)/[1]Sheet1!$N$26</f>
        <v>13.0020202020202</v>
      </c>
      <c r="P18" s="12">
        <f>O18*[1]Sheet1!$N$26-L18</f>
        <v>21.4533333333333</v>
      </c>
      <c r="Q18" s="13">
        <v>0.15</v>
      </c>
      <c r="R18" s="13">
        <v>0.4</v>
      </c>
    </row>
    <row r="19" ht="90.75" customHeight="1" spans="2:18">
      <c r="B19">
        <v>16110901</v>
      </c>
      <c r="C19" s="1"/>
      <c r="D19" s="7" t="s">
        <v>42</v>
      </c>
      <c r="E19">
        <v>18.5</v>
      </c>
      <c r="F19">
        <v>2</v>
      </c>
      <c r="G19" s="3">
        <v>0.25</v>
      </c>
      <c r="H19">
        <v>0.15</v>
      </c>
      <c r="I19" s="13">
        <v>0.5</v>
      </c>
      <c r="J19" s="9">
        <f>(E19+F19+([1]Sheet1!$K$26*H19+[1]Sheet1!$M$26)*[1]Sheet1!$L$26)/(1-G19)/(1-[1]Sheet1!$O$26)/(1-I19)/[1]Sheet1!$N$26</f>
        <v>16.7400318979266</v>
      </c>
      <c r="K19" s="10">
        <f>(E19+F19+([1]Sheet1!$K$26*H19+[1]Sheet1!$M$26)*[1]Sheet1!$L$26)/(1-G19)/(1-[1]Sheet1!$P$26)/(1-I19)/[1]Sheet1!$N$26</f>
        <v>18.7094474153298</v>
      </c>
      <c r="L19" s="1">
        <f>E19+F19+([1]Sheet1!$K$26*H19+[1]Sheet1!$M$26)*[1]Sheet1!$L$26</f>
        <v>39.36</v>
      </c>
      <c r="M19" s="11">
        <f>L19/(1-G19)/(1-[1]Sheet1!$O$26)/[1]Sheet1!$N$26</f>
        <v>8.37001594896332</v>
      </c>
      <c r="N19" s="11">
        <f>L19/(1-G19)/(1-[1]Sheet1!$P$26)/[1]Sheet1!$N$26</f>
        <v>9.35472370766488</v>
      </c>
      <c r="O19" s="11">
        <f>L19/(1-G19)/[1]Sheet1!$N$26</f>
        <v>7.95151515151515</v>
      </c>
      <c r="P19" s="12">
        <f>O19*[1]Sheet1!$N$26-L19</f>
        <v>13.12</v>
      </c>
      <c r="Q19">
        <v>15</v>
      </c>
      <c r="R19">
        <v>50</v>
      </c>
    </row>
    <row r="20" ht="90.75" customHeight="1" spans="2:18">
      <c r="B20">
        <v>16111001</v>
      </c>
      <c r="C20" s="1"/>
      <c r="D20" s="7" t="s">
        <v>43</v>
      </c>
      <c r="E20">
        <v>25.5</v>
      </c>
      <c r="F20">
        <v>3</v>
      </c>
      <c r="G20" s="3">
        <v>0.25</v>
      </c>
      <c r="H20">
        <v>0.3</v>
      </c>
      <c r="I20" s="13">
        <v>0.3</v>
      </c>
      <c r="J20" s="9">
        <f>(E20+F20+([1]Sheet1!$K$26*H20+[1]Sheet1!$M$26)*[1]Sheet1!$L$26)/(1-G20)/(1-[1]Sheet1!$O$26)/(1-I20)/[1]Sheet1!$N$26</f>
        <v>18.1240981240981</v>
      </c>
      <c r="K20" s="10">
        <f>(E20+F20+([1]Sheet1!$K$26*H20+[1]Sheet1!$M$26)*[1]Sheet1!$L$26)/(1-G20)/(1-[1]Sheet1!$P$26)/(1-I20)/[1]Sheet1!$N$26</f>
        <v>20.2563449622273</v>
      </c>
      <c r="L20" s="1">
        <f>E20+F20+([1]Sheet1!$K$26*H20+[1]Sheet1!$M$26)*[1]Sheet1!$L$26</f>
        <v>59.66</v>
      </c>
      <c r="M20" s="11">
        <f>L20/(1-G20)/(1-[1]Sheet1!$O$26)/[1]Sheet1!$N$26</f>
        <v>12.6868686868687</v>
      </c>
      <c r="N20" s="11">
        <f>L20/(1-G20)/(1-[1]Sheet1!$P$26)/[1]Sheet1!$N$26</f>
        <v>14.1794414735591</v>
      </c>
      <c r="O20" s="11">
        <f>L20/(1-G20)/[1]Sheet1!$N$26</f>
        <v>12.0525252525253</v>
      </c>
      <c r="P20" s="12">
        <f>O20*[1]Sheet1!$N$26-L20</f>
        <v>19.8866666666667</v>
      </c>
      <c r="R20">
        <v>30</v>
      </c>
    </row>
    <row r="21" ht="90.75" customHeight="1" spans="2:18">
      <c r="B21">
        <v>16111901</v>
      </c>
      <c r="C21" s="1" t="s">
        <v>21</v>
      </c>
      <c r="D21" s="7" t="s">
        <v>44</v>
      </c>
      <c r="E21">
        <v>34</v>
      </c>
      <c r="F21">
        <v>5</v>
      </c>
      <c r="G21" s="3">
        <v>0.25</v>
      </c>
      <c r="H21">
        <v>0.25</v>
      </c>
      <c r="I21" s="13">
        <v>0.45</v>
      </c>
      <c r="J21" s="9">
        <f>(E21+F21+([1]Sheet1!$K$26*H21+[1]Sheet1!$M$26)*[1]Sheet1!$L$26)/(1-G21)/(1-[1]Sheet1!$O$26)/(1-I21)/[1]Sheet1!$N$26</f>
        <v>25.541539799913</v>
      </c>
      <c r="K21" s="10">
        <f>(E21+F21+([1]Sheet1!$K$26*H21+[1]Sheet1!$M$26)*[1]Sheet1!$L$26)/(1-G21)/(1-[1]Sheet1!$P$26)/(1-I21)/[1]Sheet1!$N$26</f>
        <v>28.5464268351969</v>
      </c>
      <c r="L21" s="1">
        <f>E21+F21+([1]Sheet1!$K$26*H21+[1]Sheet1!$M$26)*[1]Sheet1!$L$26</f>
        <v>66.06</v>
      </c>
      <c r="M21" s="11">
        <f>L21/(1-G21)/(1-[1]Sheet1!$O$26)/[1]Sheet1!$N$26</f>
        <v>14.0478468899522</v>
      </c>
      <c r="N21" s="11">
        <f>L21/(1-G21)/(1-[1]Sheet1!$P$26)/[1]Sheet1!$N$26</f>
        <v>15.7005347593583</v>
      </c>
      <c r="O21" s="11">
        <f>L21/(1-G21)/[1]Sheet1!$N$26</f>
        <v>13.3454545454545</v>
      </c>
      <c r="P21" s="12">
        <f>O21*[1]Sheet1!$N$26-L21</f>
        <v>22.02</v>
      </c>
      <c r="R21">
        <v>45</v>
      </c>
    </row>
    <row r="22" ht="90.95" customHeight="1" spans="2:18">
      <c r="B22">
        <v>16112001</v>
      </c>
      <c r="D22" s="7" t="s">
        <v>45</v>
      </c>
      <c r="E22">
        <v>34</v>
      </c>
      <c r="F22">
        <v>5</v>
      </c>
      <c r="G22" s="3">
        <v>0.25</v>
      </c>
      <c r="H22">
        <v>0.25</v>
      </c>
      <c r="I22" s="13">
        <v>0.45</v>
      </c>
      <c r="J22" s="9">
        <f>(E22+F22+([1]Sheet1!$K$26*H22+[1]Sheet1!$M$26)*[1]Sheet1!$L$26)/(1-G22)/(1-[1]Sheet1!$O$26)/(1-I22)/[1]Sheet1!$N$26</f>
        <v>25.541539799913</v>
      </c>
      <c r="K22" s="10">
        <f>(E22+F22+([1]Sheet1!$K$26*H22+[1]Sheet1!$M$26)*[1]Sheet1!$L$26)/(1-G22)/(1-[1]Sheet1!$P$26)/(1-I22)/[1]Sheet1!$N$26</f>
        <v>28.5464268351969</v>
      </c>
      <c r="L22" s="1">
        <f>E22+F22+([1]Sheet1!$K$26*H22+[1]Sheet1!$M$26)*[1]Sheet1!$L$26</f>
        <v>66.06</v>
      </c>
      <c r="M22" s="11">
        <f>L22/(1-G22)/(1-[1]Sheet1!$O$26)/[1]Sheet1!$N$26</f>
        <v>14.0478468899522</v>
      </c>
      <c r="N22" s="11">
        <f>L22/(1-G22)/(1-[1]Sheet1!$P$26)/[1]Sheet1!$N$26</f>
        <v>15.7005347593583</v>
      </c>
      <c r="O22" s="11">
        <f>L22/(1-G22)/[1]Sheet1!$N$26</f>
        <v>13.3454545454545</v>
      </c>
      <c r="P22" s="12">
        <f>O22*[1]Sheet1!$N$26-L22</f>
        <v>22.02</v>
      </c>
      <c r="R22">
        <v>45</v>
      </c>
    </row>
    <row r="23" ht="90.95" customHeight="1" spans="2:18">
      <c r="B23">
        <v>16112002</v>
      </c>
      <c r="D23" s="7" t="s">
        <v>46</v>
      </c>
      <c r="E23">
        <v>38</v>
      </c>
      <c r="F23">
        <v>5</v>
      </c>
      <c r="G23" s="3">
        <v>0.25</v>
      </c>
      <c r="H23">
        <v>0.25</v>
      </c>
      <c r="I23" s="13">
        <v>0.45</v>
      </c>
      <c r="J23" s="9">
        <f>(E23+F23+([1]Sheet1!$K$26*H23+[1]Sheet1!$M$26)*[1]Sheet1!$L$26)/(1-G23)/(1-[1]Sheet1!$O$26)/(1-I23)/[1]Sheet1!$N$26</f>
        <v>27.0881059397806</v>
      </c>
      <c r="K23" s="10">
        <f>(E23+F23+([1]Sheet1!$K$26*H23+[1]Sheet1!$M$26)*[1]Sheet1!$L$26)/(1-G23)/(1-[1]Sheet1!$P$26)/(1-I23)/[1]Sheet1!$N$26</f>
        <v>30.2749419326959</v>
      </c>
      <c r="L23" s="1">
        <f>E23+F23+([1]Sheet1!$K$26*H23+[1]Sheet1!$M$26)*[1]Sheet1!$L$26</f>
        <v>70.06</v>
      </c>
      <c r="M23" s="11">
        <f>L23/(1-G23)/(1-[1]Sheet1!$O$26)/[1]Sheet1!$N$26</f>
        <v>14.8984582668793</v>
      </c>
      <c r="N23" s="11">
        <f>L23/(1-G23)/(1-[1]Sheet1!$P$26)/[1]Sheet1!$N$26</f>
        <v>16.6512180629828</v>
      </c>
      <c r="O23" s="11">
        <f>L23/(1-G23)/[1]Sheet1!$N$26</f>
        <v>14.1535353535354</v>
      </c>
      <c r="P23" s="12">
        <f>O23*[1]Sheet1!$N$26-L23</f>
        <v>23.3533333333333</v>
      </c>
      <c r="R23">
        <v>45</v>
      </c>
    </row>
    <row r="24" ht="90.75" customHeight="1" spans="2:18">
      <c r="B24">
        <v>16112003</v>
      </c>
      <c r="C24" s="1" t="s">
        <v>21</v>
      </c>
      <c r="D24" s="7" t="s">
        <v>44</v>
      </c>
      <c r="E24">
        <v>35</v>
      </c>
      <c r="F24">
        <v>5</v>
      </c>
      <c r="G24" s="3">
        <v>0.25</v>
      </c>
      <c r="H24">
        <v>0.25</v>
      </c>
      <c r="I24" s="13">
        <v>0.45</v>
      </c>
      <c r="J24" s="9">
        <f>(E24+F24+([1]Sheet1!$K$26*H24+[1]Sheet1!$M$26)*[1]Sheet1!$L$26)/(1-G24)/(1-[1]Sheet1!$O$26)/(1-I24)/[1]Sheet1!$N$26</f>
        <v>25.9281813348799</v>
      </c>
      <c r="K24" s="10">
        <f>(E24+F24+([1]Sheet1!$K$26*H24+[1]Sheet1!$M$26)*[1]Sheet1!$L$26)/(1-G24)/(1-[1]Sheet1!$P$26)/(1-I24)/[1]Sheet1!$N$26</f>
        <v>28.9785556095717</v>
      </c>
      <c r="L24" s="1">
        <f>E24+F24+([1]Sheet1!$K$26*H24+[1]Sheet1!$M$26)*[1]Sheet1!$L$26</f>
        <v>67.06</v>
      </c>
      <c r="M24" s="11">
        <f>L24/(1-G24)/(1-[1]Sheet1!$O$26)/[1]Sheet1!$N$26</f>
        <v>14.2604997341839</v>
      </c>
      <c r="N24" s="11">
        <f>L24/(1-G24)/(1-[1]Sheet1!$P$26)/[1]Sheet1!$N$26</f>
        <v>15.9382055852644</v>
      </c>
      <c r="O24" s="11">
        <f>L24/(1-G24)/[1]Sheet1!$N$26</f>
        <v>13.5474747474747</v>
      </c>
      <c r="P24" s="12">
        <f>O24*[1]Sheet1!$N$26-L24</f>
        <v>22.3533333333333</v>
      </c>
      <c r="R24">
        <v>45</v>
      </c>
    </row>
    <row r="25" ht="90.75" customHeight="1" spans="2:18">
      <c r="B25">
        <v>16112301</v>
      </c>
      <c r="C25" s="1" t="s">
        <v>28</v>
      </c>
      <c r="D25" s="8" t="s">
        <v>47</v>
      </c>
      <c r="E25">
        <v>32</v>
      </c>
      <c r="F25">
        <v>3</v>
      </c>
      <c r="G25" s="3">
        <v>0.25</v>
      </c>
      <c r="H25">
        <v>0.35</v>
      </c>
      <c r="I25" s="13">
        <v>0.4</v>
      </c>
      <c r="J25" s="9">
        <f>(E25+F25+([1]Sheet1!$K$26*H25+[1]Sheet1!$M$26)*[1]Sheet1!$L$26)/(1-G25)/(1-[1]Sheet1!$O$26)/(1-I25)/[1]Sheet1!$N$26</f>
        <v>24.9016480595428</v>
      </c>
      <c r="K25" s="10">
        <f>(E25+F25+([1]Sheet1!$K$26*H25+[1]Sheet1!$M$26)*[1]Sheet1!$L$26)/(1-G25)/(1-[1]Sheet1!$P$26)/(1-I25)/[1]Sheet1!$N$26</f>
        <v>27.8312537136067</v>
      </c>
      <c r="L25" s="1">
        <f>E25+F25+([1]Sheet1!$K$26*H25+[1]Sheet1!$M$26)*[1]Sheet1!$L$26</f>
        <v>70.26</v>
      </c>
      <c r="M25" s="11">
        <f>L25/(1-G25)/(1-[1]Sheet1!$O$26)/[1]Sheet1!$N$26</f>
        <v>14.9409888357257</v>
      </c>
      <c r="N25" s="11">
        <f>L25/(1-G25)/(1-[1]Sheet1!$P$26)/[1]Sheet1!$N$26</f>
        <v>16.698752228164</v>
      </c>
      <c r="O25" s="11">
        <f>L25/(1-G25)/[1]Sheet1!$N$26</f>
        <v>14.1939393939394</v>
      </c>
      <c r="P25" s="12">
        <f>O25*[1]Sheet1!$N$26-L25</f>
        <v>23.42</v>
      </c>
      <c r="R25">
        <v>40</v>
      </c>
    </row>
    <row r="26" ht="90.75" customHeight="1" spans="2:18">
      <c r="B26">
        <v>16112302</v>
      </c>
      <c r="C26" s="1" t="s">
        <v>28</v>
      </c>
      <c r="D26" s="7" t="s">
        <v>48</v>
      </c>
      <c r="E26">
        <v>33</v>
      </c>
      <c r="F26">
        <v>3</v>
      </c>
      <c r="G26" s="3">
        <v>0.25</v>
      </c>
      <c r="H26">
        <v>0.25</v>
      </c>
      <c r="I26" s="13">
        <v>0.4</v>
      </c>
      <c r="J26" s="9">
        <f>(E26+F26+([1]Sheet1!$K$26*H26+[1]Sheet1!$M$26)*[1]Sheet1!$L$26)/(1-G26)/(1-[1]Sheet1!$O$26)/(1-I26)/[1]Sheet1!$N$26</f>
        <v>22.3498139287613</v>
      </c>
      <c r="K26" s="10">
        <f>(E26+F26+([1]Sheet1!$K$26*H26+[1]Sheet1!$M$26)*[1]Sheet1!$L$26)/(1-G26)/(1-[1]Sheet1!$P$26)/(1-I26)/[1]Sheet1!$N$26</f>
        <v>24.9792038027332</v>
      </c>
      <c r="L26" s="1">
        <f>E26+F26+([1]Sheet1!$K$26*H26+[1]Sheet1!$M$26)*[1]Sheet1!$L$26</f>
        <v>63.06</v>
      </c>
      <c r="M26" s="11">
        <f>L26/(1-G26)/(1-[1]Sheet1!$O$26)/[1]Sheet1!$N$26</f>
        <v>13.4098883572568</v>
      </c>
      <c r="N26" s="11">
        <f>L26/(1-G26)/(1-[1]Sheet1!$P$26)/[1]Sheet1!$N$26</f>
        <v>14.9875222816399</v>
      </c>
      <c r="O26" s="11">
        <f>L26/(1-G26)/[1]Sheet1!$N$26</f>
        <v>12.7393939393939</v>
      </c>
      <c r="P26" s="12">
        <f>O26*[1]Sheet1!$N$26-L26</f>
        <v>21.02</v>
      </c>
      <c r="R26">
        <v>40</v>
      </c>
    </row>
    <row r="27" ht="90.75" customHeight="1" spans="2:18">
      <c r="B27">
        <v>16112401</v>
      </c>
      <c r="C27" s="1" t="s">
        <v>28</v>
      </c>
      <c r="D27" s="7" t="s">
        <v>49</v>
      </c>
      <c r="E27">
        <v>35</v>
      </c>
      <c r="F27">
        <v>3</v>
      </c>
      <c r="G27" s="3">
        <v>0.25</v>
      </c>
      <c r="H27">
        <v>0.22</v>
      </c>
      <c r="I27" s="13">
        <v>0.3</v>
      </c>
      <c r="J27" s="9">
        <f>(E27+F27+([1]Sheet1!$K$26*H27+[1]Sheet1!$M$26)*[1]Sheet1!$L$26)/(1-G27)/(1-[1]Sheet1!$O$26)/(1-I27)/[1]Sheet1!$N$26</f>
        <v>19.0172400698717</v>
      </c>
      <c r="K27" s="10">
        <f>(E27+F27+([1]Sheet1!$K$26*H27+[1]Sheet1!$M$26)*[1]Sheet1!$L$26)/(1-G27)/(1-[1]Sheet1!$P$26)/(1-I27)/[1]Sheet1!$N$26</f>
        <v>21.254562431033</v>
      </c>
      <c r="L27" s="1">
        <f>E27+F27+([1]Sheet1!$K$26*H27+[1]Sheet1!$M$26)*[1]Sheet1!$L$26</f>
        <v>62.6</v>
      </c>
      <c r="M27" s="11">
        <f>L27/(1-G27)/(1-[1]Sheet1!$O$26)/[1]Sheet1!$N$26</f>
        <v>13.3120680489102</v>
      </c>
      <c r="N27" s="11">
        <f>L27/(1-G27)/(1-[1]Sheet1!$P$26)/[1]Sheet1!$N$26</f>
        <v>14.8781937017231</v>
      </c>
      <c r="O27" s="11">
        <f>L27/(1-G27)/[1]Sheet1!$N$26</f>
        <v>12.6464646464646</v>
      </c>
      <c r="P27" s="12">
        <f>O27*[1]Sheet1!$N$26-L27</f>
        <v>20.8666666666667</v>
      </c>
      <c r="Q27">
        <v>40</v>
      </c>
      <c r="R27">
        <v>30</v>
      </c>
    </row>
    <row r="28" ht="90.75" customHeight="1" spans="2:18">
      <c r="B28">
        <v>16112501</v>
      </c>
      <c r="C28" s="1" t="s">
        <v>23</v>
      </c>
      <c r="D28" s="8" t="s">
        <v>50</v>
      </c>
      <c r="E28">
        <v>26</v>
      </c>
      <c r="F28">
        <v>3</v>
      </c>
      <c r="G28" s="3">
        <v>0.25</v>
      </c>
      <c r="H28">
        <v>0.45</v>
      </c>
      <c r="I28" s="13">
        <v>0.45</v>
      </c>
      <c r="J28" s="9">
        <f>(E28+F28+([1]Sheet1!$K$26*H28+[1]Sheet1!$M$26)*[1]Sheet1!$L$26)/(1-G28)/(1-[1]Sheet1!$O$26)/(1-I28)/[1]Sheet1!$N$26</f>
        <v>28.0160456237011</v>
      </c>
      <c r="K28" s="10">
        <f>(E28+F28+([1]Sheet1!$K$26*H28+[1]Sheet1!$M$26)*[1]Sheet1!$L$26)/(1-G28)/(1-[1]Sheet1!$P$26)/(1-I28)/[1]Sheet1!$N$26</f>
        <v>31.3120509911954</v>
      </c>
      <c r="L28" s="1">
        <f>E28+F28+([1]Sheet1!$K$26*H28+[1]Sheet1!$M$26)*[1]Sheet1!$L$26</f>
        <v>72.46</v>
      </c>
      <c r="M28" s="11">
        <f>L28/(1-G28)/(1-[1]Sheet1!$O$26)/[1]Sheet1!$N$26</f>
        <v>15.4088250930356</v>
      </c>
      <c r="N28" s="11">
        <f>L28/(1-G28)/(1-[1]Sheet1!$P$26)/[1]Sheet1!$N$26</f>
        <v>17.2216280451575</v>
      </c>
      <c r="O28" s="11">
        <f>L28/(1-G28)/[1]Sheet1!$N$26</f>
        <v>14.6383838383838</v>
      </c>
      <c r="P28" s="12">
        <f>O28*[1]Sheet1!$N$26-L28</f>
        <v>24.1533333333333</v>
      </c>
      <c r="Q28">
        <v>45</v>
      </c>
      <c r="R28">
        <v>30</v>
      </c>
    </row>
    <row r="29" ht="90.75" customHeight="1" spans="2:18">
      <c r="B29">
        <v>16112801</v>
      </c>
      <c r="C29" s="1" t="s">
        <v>38</v>
      </c>
      <c r="D29" s="6" t="s">
        <v>51</v>
      </c>
      <c r="E29">
        <v>30</v>
      </c>
      <c r="F29">
        <v>1</v>
      </c>
      <c r="G29" s="3">
        <v>0.25</v>
      </c>
      <c r="H29">
        <v>0.45</v>
      </c>
      <c r="I29" s="13">
        <v>0.25</v>
      </c>
      <c r="J29" s="9">
        <f>(E29+F29+([1]Sheet1!$K$26*H29+[1]Sheet1!$M$26)*[1]Sheet1!$L$26)/(1-G29)/(1-[1]Sheet1!$O$26)/(1-I29)/[1]Sheet1!$N$26</f>
        <v>21.1121743753323</v>
      </c>
      <c r="K29" s="10">
        <f>(E29+F29+([1]Sheet1!$K$26*H29+[1]Sheet1!$M$26)*[1]Sheet1!$L$26)/(1-G29)/(1-[1]Sheet1!$P$26)/(1-I29)/[1]Sheet1!$N$26</f>
        <v>23.5959595959596</v>
      </c>
      <c r="L29" s="1">
        <f>E29+F29+([1]Sheet1!$K$26*H29+[1]Sheet1!$M$26)*[1]Sheet1!$L$26</f>
        <v>74.46</v>
      </c>
      <c r="M29" s="11">
        <f>L29/(1-G29)/(1-[1]Sheet1!$O$26)/[1]Sheet1!$N$26</f>
        <v>15.8341307814992</v>
      </c>
      <c r="N29" s="11">
        <f>L29/(1-G29)/(1-[1]Sheet1!$P$26)/[1]Sheet1!$N$26</f>
        <v>17.6969696969697</v>
      </c>
      <c r="O29" s="11">
        <f>L29/(1-G29)/[1]Sheet1!$N$26</f>
        <v>15.0424242424242</v>
      </c>
      <c r="P29" s="12">
        <f>O29*[1]Sheet1!$N$26-L29</f>
        <v>24.82</v>
      </c>
      <c r="Q29">
        <v>0</v>
      </c>
      <c r="R29">
        <v>25</v>
      </c>
    </row>
    <row r="30" ht="90.75" customHeight="1" spans="2:18">
      <c r="B30">
        <v>16112901</v>
      </c>
      <c r="C30" s="1" t="s">
        <v>23</v>
      </c>
      <c r="D30" s="8" t="s">
        <v>52</v>
      </c>
      <c r="E30">
        <v>25</v>
      </c>
      <c r="F30">
        <v>3</v>
      </c>
      <c r="G30" s="3">
        <v>0.25</v>
      </c>
      <c r="H30">
        <v>0.4</v>
      </c>
      <c r="I30" s="13">
        <v>0.45</v>
      </c>
      <c r="J30" s="9">
        <f>(E30+F30+([1]Sheet1!$K$26*H30+[1]Sheet1!$M$26)*[1]Sheet1!$L$26)/(1-G30)/(1-[1]Sheet1!$O$26)/(1-I30)/[1]Sheet1!$N$26</f>
        <v>26.04417379537</v>
      </c>
      <c r="K30" s="10">
        <f>(E30+F30+([1]Sheet1!$K$26*H30+[1]Sheet1!$M$26)*[1]Sheet1!$L$26)/(1-G30)/(1-[1]Sheet1!$P$26)/(1-I30)/[1]Sheet1!$N$26</f>
        <v>29.1081942418841</v>
      </c>
      <c r="L30" s="1">
        <f>E30+F30+([1]Sheet1!$K$26*H30+[1]Sheet1!$M$26)*[1]Sheet1!$L$26</f>
        <v>67.36</v>
      </c>
      <c r="M30" s="11">
        <f>L30/(1-G30)/(1-[1]Sheet1!$O$26)/[1]Sheet1!$N$26</f>
        <v>14.3242955874535</v>
      </c>
      <c r="N30" s="11">
        <f>L30/(1-G30)/(1-[1]Sheet1!$P$26)/[1]Sheet1!$N$26</f>
        <v>16.0095068330362</v>
      </c>
      <c r="O30" s="11">
        <f>L30/(1-G30)/[1]Sheet1!$N$26</f>
        <v>13.6080808080808</v>
      </c>
      <c r="P30" s="12">
        <f>O30*[1]Sheet1!$N$26-L30</f>
        <v>22.4533333333333</v>
      </c>
      <c r="Q30">
        <v>30</v>
      </c>
      <c r="R30">
        <v>45</v>
      </c>
    </row>
    <row r="31" ht="90.75" customHeight="1" spans="2:18">
      <c r="B31">
        <v>16113001</v>
      </c>
      <c r="C31" s="1" t="s">
        <v>23</v>
      </c>
      <c r="D31" s="6" t="s">
        <v>53</v>
      </c>
      <c r="E31">
        <v>15</v>
      </c>
      <c r="F31">
        <v>5</v>
      </c>
      <c r="G31" s="3">
        <v>0.25</v>
      </c>
      <c r="H31">
        <v>0.25</v>
      </c>
      <c r="I31" s="13">
        <v>0.2</v>
      </c>
      <c r="J31" s="9">
        <f>(E31+F31+([1]Sheet1!$K$26*H31+[1]Sheet1!$M$26)*[1]Sheet1!$L$26)/(1-G31)/(1-[1]Sheet1!$O$26)/(1-I31)/[1]Sheet1!$N$26</f>
        <v>12.5093035619351</v>
      </c>
      <c r="K31" s="10">
        <f>(E31+F31+([1]Sheet1!$K$26*H31+[1]Sheet1!$M$26)*[1]Sheet1!$L$26)/(1-G31)/(1-[1]Sheet1!$P$26)/(1-I31)/[1]Sheet1!$N$26</f>
        <v>13.9809863339275</v>
      </c>
      <c r="L31" s="1">
        <f>E31+F31+([1]Sheet1!$K$26*H31+[1]Sheet1!$M$26)*[1]Sheet1!$L$26</f>
        <v>47.06</v>
      </c>
      <c r="M31" s="11">
        <f>L31/(1-G31)/(1-[1]Sheet1!$O$26)/[1]Sheet1!$N$26</f>
        <v>10.0074428495481</v>
      </c>
      <c r="N31" s="11">
        <f>L31/(1-G31)/(1-[1]Sheet1!$P$26)/[1]Sheet1!$N$26</f>
        <v>11.184789067142</v>
      </c>
      <c r="O31" s="11">
        <f>L31/(1-G31)/[1]Sheet1!$N$26</f>
        <v>9.50707070707071</v>
      </c>
      <c r="P31" s="12">
        <f>O31*[1]Sheet1!$N$26-L31</f>
        <v>15.6866666666667</v>
      </c>
      <c r="Q31">
        <v>20</v>
      </c>
      <c r="R31">
        <v>45</v>
      </c>
    </row>
    <row r="32" ht="90.75" customHeight="1" spans="2:18">
      <c r="B32">
        <v>16113002</v>
      </c>
      <c r="C32" s="1" t="s">
        <v>21</v>
      </c>
      <c r="D32" s="8" t="s">
        <v>54</v>
      </c>
      <c r="E32">
        <v>22</v>
      </c>
      <c r="F32">
        <v>5</v>
      </c>
      <c r="G32" s="3">
        <v>0.25</v>
      </c>
      <c r="H32">
        <v>0.2</v>
      </c>
      <c r="I32" s="13">
        <v>0.4</v>
      </c>
      <c r="J32" s="9">
        <f>(E32+F32+([1]Sheet1!$K$26*H32+[1]Sheet1!$M$26)*[1]Sheet1!$L$26)/(1-G32)/(1-[1]Sheet1!$O$26)/(1-I32)/[1]Sheet1!$N$26</f>
        <v>17.7068934963672</v>
      </c>
      <c r="K32" s="10">
        <f>(E32+F32+([1]Sheet1!$K$26*H32+[1]Sheet1!$M$26)*[1]Sheet1!$L$26)/(1-G32)/(1-[1]Sheet1!$P$26)/(1-I32)/[1]Sheet1!$N$26</f>
        <v>19.7900574371163</v>
      </c>
      <c r="L32" s="1">
        <f>E32+F32+([1]Sheet1!$K$26*H32+[1]Sheet1!$M$26)*[1]Sheet1!$L$26</f>
        <v>49.96</v>
      </c>
      <c r="M32" s="11">
        <f>L32/(1-G32)/(1-[1]Sheet1!$O$26)/[1]Sheet1!$N$26</f>
        <v>10.6241360978203</v>
      </c>
      <c r="N32" s="11">
        <f>L32/(1-G32)/(1-[1]Sheet1!$P$26)/[1]Sheet1!$N$26</f>
        <v>11.8740344622698</v>
      </c>
      <c r="O32" s="11">
        <f>L32/(1-G32)/[1]Sheet1!$N$26</f>
        <v>10.0929292929293</v>
      </c>
      <c r="P32" s="12">
        <f>O32*[1]Sheet1!$N$26-L32</f>
        <v>16.6533333333333</v>
      </c>
      <c r="Q32">
        <v>20</v>
      </c>
      <c r="R32">
        <v>40</v>
      </c>
    </row>
    <row r="33" ht="90.75" customHeight="1" spans="2:18">
      <c r="B33">
        <v>16113003</v>
      </c>
      <c r="C33" s="1" t="s">
        <v>25</v>
      </c>
      <c r="D33" s="6" t="s">
        <v>55</v>
      </c>
      <c r="E33">
        <v>32</v>
      </c>
      <c r="F33">
        <v>3</v>
      </c>
      <c r="G33" s="3">
        <v>0.25</v>
      </c>
      <c r="H33">
        <v>0.3</v>
      </c>
      <c r="I33" s="13">
        <v>0.45</v>
      </c>
      <c r="J33" s="9">
        <f>(E33+F33+([1]Sheet1!$K$26*H33+[1]Sheet1!$M$26)*[1]Sheet1!$L$26)/(1-G33)/(1-[1]Sheet1!$O$26)/(1-I33)/[1]Sheet1!$N$26</f>
        <v>25.5802039534097</v>
      </c>
      <c r="K33" s="10">
        <f>(E33+F33+([1]Sheet1!$K$26*H33+[1]Sheet1!$M$26)*[1]Sheet1!$L$26)/(1-G33)/(1-[1]Sheet1!$P$26)/(1-I33)/[1]Sheet1!$N$26</f>
        <v>28.5896397126344</v>
      </c>
      <c r="L33" s="1">
        <f>E33+F33+([1]Sheet1!$K$26*H33+[1]Sheet1!$M$26)*[1]Sheet1!$L$26</f>
        <v>66.16</v>
      </c>
      <c r="M33" s="11">
        <f>L33/(1-G33)/(1-[1]Sheet1!$O$26)/[1]Sheet1!$N$26</f>
        <v>14.0691121743753</v>
      </c>
      <c r="N33" s="11">
        <f>L33/(1-G33)/(1-[1]Sheet1!$P$26)/[1]Sheet1!$N$26</f>
        <v>15.7243018419489</v>
      </c>
      <c r="O33" s="11">
        <f>L33/(1-G33)/[1]Sheet1!$N$26</f>
        <v>13.3656565656566</v>
      </c>
      <c r="P33" s="12">
        <f>O33*[1]Sheet1!$N$26-L33</f>
        <v>22.0533333333333</v>
      </c>
      <c r="Q33">
        <v>45</v>
      </c>
      <c r="R33">
        <v>30</v>
      </c>
    </row>
    <row r="34" ht="90.75" customHeight="1" spans="2:18">
      <c r="B34">
        <v>16113004</v>
      </c>
      <c r="C34" s="1" t="s">
        <v>18</v>
      </c>
      <c r="D34" s="8" t="s">
        <v>55</v>
      </c>
      <c r="E34">
        <v>36</v>
      </c>
      <c r="F34">
        <v>2</v>
      </c>
      <c r="G34" s="3">
        <v>0.25</v>
      </c>
      <c r="H34">
        <v>0.3</v>
      </c>
      <c r="I34" s="13">
        <v>0.25</v>
      </c>
      <c r="J34" s="9">
        <f>(E34+F34+([1]Sheet1!$K$26*H34+[1]Sheet1!$M$26)*[1]Sheet1!$L$26)/(1-G34)/(1-[1]Sheet1!$O$26)/(1-I34)/[1]Sheet1!$N$26</f>
        <v>19.6094276094276</v>
      </c>
      <c r="K34" s="10">
        <f>(E34+F34+([1]Sheet1!$K$26*H34+[1]Sheet1!$M$26)*[1]Sheet1!$L$26)/(1-G34)/(1-[1]Sheet1!$P$26)/(1-I34)/[1]Sheet1!$N$26</f>
        <v>21.9164190928897</v>
      </c>
      <c r="L34" s="1">
        <f>E34+F34+([1]Sheet1!$K$26*H34+[1]Sheet1!$M$26)*[1]Sheet1!$L$26</f>
        <v>69.16</v>
      </c>
      <c r="M34" s="11">
        <f>L34/(1-G34)/(1-[1]Sheet1!$O$26)/[1]Sheet1!$N$26</f>
        <v>14.7070707070707</v>
      </c>
      <c r="N34" s="11">
        <f>L34/(1-G34)/(1-[1]Sheet1!$P$26)/[1]Sheet1!$N$26</f>
        <v>16.4373143196673</v>
      </c>
      <c r="O34" s="11">
        <f>L34/(1-G34)/[1]Sheet1!$N$26</f>
        <v>13.9717171717172</v>
      </c>
      <c r="P34" s="12">
        <f>O34*[1]Sheet1!$N$26-L34</f>
        <v>23.0533333333333</v>
      </c>
      <c r="Q34">
        <v>45</v>
      </c>
      <c r="R34">
        <v>30</v>
      </c>
    </row>
    <row r="35" ht="90.75" customHeight="1" spans="2:18">
      <c r="B35">
        <v>16120201</v>
      </c>
      <c r="C35" s="1" t="s">
        <v>18</v>
      </c>
      <c r="D35" s="8" t="s">
        <v>56</v>
      </c>
      <c r="E35">
        <v>24</v>
      </c>
      <c r="F35">
        <v>4</v>
      </c>
      <c r="G35" s="3">
        <v>0.25</v>
      </c>
      <c r="H35">
        <v>0.3</v>
      </c>
      <c r="I35" s="13">
        <v>0.2</v>
      </c>
      <c r="J35" s="9">
        <f>(E35+F35+([1]Sheet1!$K$26*H35+[1]Sheet1!$M$26)*[1]Sheet1!$L$26)/(1-G35)/(1-[1]Sheet1!$O$26)/(1-I35)/[1]Sheet1!$N$26</f>
        <v>15.725677830941</v>
      </c>
      <c r="K35" s="10">
        <f>(E35+F35+([1]Sheet1!$K$26*H35+[1]Sheet1!$M$26)*[1]Sheet1!$L$26)/(1-G35)/(1-[1]Sheet1!$P$26)/(1-I35)/[1]Sheet1!$N$26</f>
        <v>17.5757575757576</v>
      </c>
      <c r="L35" s="1">
        <f>E35+F35+([1]Sheet1!$K$26*H35+[1]Sheet1!$M$26)*[1]Sheet1!$L$26</f>
        <v>59.16</v>
      </c>
      <c r="M35" s="11">
        <f>L35/(1-G35)/(1-[1]Sheet1!$O$26)/[1]Sheet1!$N$26</f>
        <v>12.5805422647528</v>
      </c>
      <c r="N35" s="11">
        <f>L35/(1-G35)/(1-[1]Sheet1!$P$26)/[1]Sheet1!$N$26</f>
        <v>14.0606060606061</v>
      </c>
      <c r="O35" s="11">
        <f>L35/(1-G35)/[1]Sheet1!$N$26</f>
        <v>11.9515151515152</v>
      </c>
      <c r="P35" s="12">
        <f>O35*[1]Sheet1!$N$26-L35</f>
        <v>19.72</v>
      </c>
      <c r="R35">
        <v>20</v>
      </c>
    </row>
    <row r="36" ht="90.75" customHeight="1" spans="2:17">
      <c r="B36">
        <v>16120301</v>
      </c>
      <c r="C36" s="1"/>
      <c r="D36" s="8" t="s">
        <v>57</v>
      </c>
      <c r="E36">
        <v>28</v>
      </c>
      <c r="F36">
        <v>3</v>
      </c>
      <c r="G36" s="3">
        <v>0.25</v>
      </c>
      <c r="H36">
        <v>0.3</v>
      </c>
      <c r="I36" s="13">
        <v>0.45</v>
      </c>
      <c r="J36" s="9">
        <f>(E36+F36+([1]Sheet1!$K$26*H36+[1]Sheet1!$M$26)*[1]Sheet1!$L$26)/(1-G36)/(1-[1]Sheet1!$O$26)/(1-I36)/[1]Sheet1!$N$26</f>
        <v>24.0336378135421</v>
      </c>
      <c r="K36" s="10">
        <f>(E36+F36+([1]Sheet1!$K$26*H36+[1]Sheet1!$M$26)*[1]Sheet1!$L$26)/(1-G36)/(1-[1]Sheet1!$P$26)/(1-I36)/[1]Sheet1!$N$26</f>
        <v>26.8611246151353</v>
      </c>
      <c r="L36" s="1">
        <f>E36+F36+([1]Sheet1!$K$26*H36+[1]Sheet1!$M$26)*[1]Sheet1!$L$26</f>
        <v>62.16</v>
      </c>
      <c r="M36" s="11">
        <f>L36/(1-G36)/(1-[1]Sheet1!$O$26)/[1]Sheet1!$N$26</f>
        <v>13.2185007974482</v>
      </c>
      <c r="N36" s="11">
        <f>L36/(1-G36)/(1-[1]Sheet1!$P$26)/[1]Sheet1!$N$26</f>
        <v>14.7736185383244</v>
      </c>
      <c r="O36" s="11">
        <f>L36/(1-G36)/[1]Sheet1!$N$26</f>
        <v>12.5575757575758</v>
      </c>
      <c r="P36" s="12">
        <f>O36*[1]Sheet1!$N$26-L36</f>
        <v>20.72</v>
      </c>
      <c r="Q36">
        <v>45</v>
      </c>
    </row>
    <row r="37" ht="90.75" customHeight="1" spans="2:17">
      <c r="B37">
        <v>16120302</v>
      </c>
      <c r="C37" s="1"/>
      <c r="D37" s="6" t="s">
        <v>58</v>
      </c>
      <c r="E37">
        <v>6</v>
      </c>
      <c r="F37">
        <v>2</v>
      </c>
      <c r="G37" s="3">
        <v>0.25</v>
      </c>
      <c r="H37">
        <v>0.15</v>
      </c>
      <c r="I37" s="13">
        <v>0.2</v>
      </c>
      <c r="J37" s="9">
        <f>(E37+F37+([1]Sheet1!$K$26*H37+[1]Sheet1!$M$26)*[1]Sheet1!$L$26)/(1-G37)/(1-[1]Sheet1!$O$26)/(1-I37)/[1]Sheet1!$N$26</f>
        <v>7.1398192450824</v>
      </c>
      <c r="K37" s="10">
        <f>(E37+F37+([1]Sheet1!$K$26*H37+[1]Sheet1!$M$26)*[1]Sheet1!$L$26)/(1-G37)/(1-[1]Sheet1!$P$26)/(1-I37)/[1]Sheet1!$N$26</f>
        <v>7.97979797979798</v>
      </c>
      <c r="L37" s="1">
        <f>E37+F37+([1]Sheet1!$K$26*H37+[1]Sheet1!$M$26)*[1]Sheet1!$L$26</f>
        <v>26.86</v>
      </c>
      <c r="M37" s="11">
        <f>L37/(1-G37)/(1-[1]Sheet1!$O$26)/[1]Sheet1!$N$26</f>
        <v>5.71185539606592</v>
      </c>
      <c r="N37" s="11">
        <f>L37/(1-G37)/(1-[1]Sheet1!$P$26)/[1]Sheet1!$N$26</f>
        <v>6.38383838383838</v>
      </c>
      <c r="O37" s="11">
        <f>L37/(1-G37)/[1]Sheet1!$N$26</f>
        <v>5.42626262626263</v>
      </c>
      <c r="P37" s="12">
        <f>O37*[1]Sheet1!$N$26-L37</f>
        <v>8.95333333333333</v>
      </c>
      <c r="Q37">
        <v>20</v>
      </c>
    </row>
    <row r="38" customFormat="1" ht="90.75" customHeight="1" spans="2:18">
      <c r="B38">
        <v>16120401</v>
      </c>
      <c r="C38" s="1"/>
      <c r="D38" s="6" t="s">
        <v>59</v>
      </c>
      <c r="E38">
        <v>21</v>
      </c>
      <c r="F38">
        <v>2</v>
      </c>
      <c r="G38" s="3">
        <v>0.25</v>
      </c>
      <c r="H38">
        <v>0.1</v>
      </c>
      <c r="I38" s="13">
        <v>0.5</v>
      </c>
      <c r="J38" s="9">
        <f>(E38+F38+([1]Sheet1!$K$26*H38+[1]Sheet1!$M$26)*[1]Sheet1!$L$26)/(1-G38)/(1-[1]Sheet1!$O$26)/(1-I38)/[1]Sheet1!$N$26</f>
        <v>16.0595427963849</v>
      </c>
      <c r="K38" s="10">
        <f>(E38+F38+([1]Sheet1!$K$26*H38+[1]Sheet1!$M$26)*[1]Sheet1!$L$26)/(1-G38)/(1-[1]Sheet1!$P$26)/(1-I38)/[1]Sheet1!$N$26</f>
        <v>17.9489007724302</v>
      </c>
      <c r="L38" s="1">
        <f>E38+F38+([1]Sheet1!$K$26*H38+[1]Sheet1!$M$26)*[1]Sheet1!$L$26</f>
        <v>37.76</v>
      </c>
      <c r="M38" s="11">
        <f>L38/(1-G38)/(1-[1]Sheet1!$O$26)/[1]Sheet1!$N$26</f>
        <v>8.02977139819245</v>
      </c>
      <c r="N38" s="11">
        <f>L38/(1-G38)/(1-[1]Sheet1!$P$26)/[1]Sheet1!$N$26</f>
        <v>8.97445038621509</v>
      </c>
      <c r="O38" s="11">
        <f>L38/(1-G38)/[1]Sheet1!$N$26</f>
        <v>7.62828282828283</v>
      </c>
      <c r="P38" s="12">
        <f>O38*[1]Sheet1!$N$26-L38</f>
        <v>12.5866666666667</v>
      </c>
      <c r="Q38">
        <v>20</v>
      </c>
      <c r="R38">
        <v>45</v>
      </c>
    </row>
    <row r="39" customFormat="1" ht="84" customHeight="1" spans="2:18">
      <c r="B39">
        <v>16122001</v>
      </c>
      <c r="C39" s="1" t="s">
        <v>21</v>
      </c>
      <c r="D39" s="6" t="s">
        <v>60</v>
      </c>
      <c r="E39">
        <v>22</v>
      </c>
      <c r="F39">
        <v>5</v>
      </c>
      <c r="G39" s="3">
        <v>0.25</v>
      </c>
      <c r="H39">
        <v>0.2</v>
      </c>
      <c r="I39" s="13">
        <v>0.4</v>
      </c>
      <c r="J39" s="9">
        <f>(E39+F39+([1]Sheet1!$K$26*H39+[1]Sheet1!$M$26)*[1]Sheet1!$L$26)/(1-G39)/(1-[1]Sheet1!$O$26)/(1-I39)/[1]Sheet1!$N$26</f>
        <v>17.7068934963672</v>
      </c>
      <c r="K39" s="10">
        <f>(E39+F39+([1]Sheet1!$K$26*H39+[1]Sheet1!$M$26)*[1]Sheet1!$L$26)/(1-G39)/(1-[1]Sheet1!$P$26)/(1-I39)/[1]Sheet1!$N$26</f>
        <v>19.7900574371163</v>
      </c>
      <c r="L39" s="1">
        <f>E39+F39+([1]Sheet1!$K$26*H39+[1]Sheet1!$M$26)*[1]Sheet1!$L$26</f>
        <v>49.96</v>
      </c>
      <c r="M39" s="11">
        <f>L39/(1-G39)/(1-[1]Sheet1!$O$26)/[1]Sheet1!$N$26</f>
        <v>10.6241360978203</v>
      </c>
      <c r="N39" s="11">
        <f>L39/(1-G39)/(1-[1]Sheet1!$P$26)/[1]Sheet1!$N$26</f>
        <v>11.8740344622698</v>
      </c>
      <c r="O39" s="11">
        <f>L39/(1-G39)/[1]Sheet1!$N$26</f>
        <v>10.0929292929293</v>
      </c>
      <c r="P39" s="12">
        <f>O39*[1]Sheet1!$N$26-L39</f>
        <v>16.6533333333333</v>
      </c>
      <c r="Q39">
        <v>20</v>
      </c>
      <c r="R39">
        <v>40</v>
      </c>
    </row>
    <row r="40" customFormat="1" ht="90.75" customHeight="1" spans="2:18">
      <c r="B40">
        <v>17011301</v>
      </c>
      <c r="C40" s="1" t="s">
        <v>21</v>
      </c>
      <c r="D40" s="6" t="s">
        <v>61</v>
      </c>
      <c r="E40">
        <v>19</v>
      </c>
      <c r="F40">
        <v>5</v>
      </c>
      <c r="G40" s="3">
        <v>0.25</v>
      </c>
      <c r="H40">
        <v>0.2</v>
      </c>
      <c r="I40" s="13">
        <v>0.45</v>
      </c>
      <c r="J40" s="9">
        <f>(E40+F40+([1]Sheet1!$K$26*H40+[1]Sheet1!$M$26)*[1]Sheet1!$L$26)/(1-G40)/(1-[1]Sheet1!$O$26)/(1-I40)/[1]Sheet1!$N$26</f>
        <v>18.1566864820453</v>
      </c>
      <c r="K40" s="10">
        <f>(E40+F40+([1]Sheet1!$K$26*H40+[1]Sheet1!$M$26)*[1]Sheet1!$L$26)/(1-G40)/(1-[1]Sheet1!$P$26)/(1-I40)/[1]Sheet1!$N$26</f>
        <v>20.2927672446389</v>
      </c>
      <c r="L40" s="1">
        <f>E40+F40+([1]Sheet1!$K$26*H40+[1]Sheet1!$M$26)*[1]Sheet1!$L$26</f>
        <v>46.96</v>
      </c>
      <c r="M40" s="11">
        <f>L40/(1-G40)/(1-[1]Sheet1!$O$26)/[1]Sheet1!$N$26</f>
        <v>9.98617756512493</v>
      </c>
      <c r="N40" s="11">
        <f>L40/(1-G40)/(1-[1]Sheet1!$P$26)/[1]Sheet1!$N$26</f>
        <v>11.1610219845514</v>
      </c>
      <c r="O40" s="11">
        <f>L40/(1-G40)/[1]Sheet1!$N$26</f>
        <v>9.48686868686869</v>
      </c>
      <c r="P40" s="12">
        <f>O40*[1]Sheet1!$N$26-L40</f>
        <v>15.6533333333333</v>
      </c>
      <c r="Q40">
        <v>20</v>
      </c>
      <c r="R40">
        <v>45</v>
      </c>
    </row>
    <row r="41" customFormat="1" ht="90.75" customHeight="1" spans="3:16">
      <c r="C41" s="1"/>
      <c r="D41" s="6"/>
      <c r="G41" s="3"/>
      <c r="I41" s="13"/>
      <c r="J41" s="9"/>
      <c r="K41" s="10"/>
      <c r="L41" s="1"/>
      <c r="M41" s="11"/>
      <c r="N41" s="11"/>
      <c r="O41" s="11"/>
      <c r="P41" s="12"/>
    </row>
    <row r="42" customFormat="1" ht="90.75" customHeight="1" spans="3:16">
      <c r="C42" s="1"/>
      <c r="D42" s="6"/>
      <c r="G42" s="3"/>
      <c r="I42" s="13"/>
      <c r="J42" s="9"/>
      <c r="K42" s="10"/>
      <c r="L42" s="1"/>
      <c r="M42" s="11"/>
      <c r="N42" s="11"/>
      <c r="O42" s="11"/>
      <c r="P42" s="12"/>
    </row>
    <row r="44" spans="11:16">
      <c r="K44" s="14" t="s">
        <v>62</v>
      </c>
      <c r="L44" s="14" t="s">
        <v>63</v>
      </c>
      <c r="M44" s="14" t="s">
        <v>64</v>
      </c>
      <c r="N44" s="14" t="s">
        <v>65</v>
      </c>
      <c r="O44" s="14" t="s">
        <v>66</v>
      </c>
      <c r="P44" s="14" t="s">
        <v>67</v>
      </c>
    </row>
    <row r="45" spans="11:16">
      <c r="K45" s="15">
        <v>100</v>
      </c>
      <c r="L45" s="13">
        <v>0.85</v>
      </c>
      <c r="M45">
        <v>8</v>
      </c>
      <c r="N45">
        <v>6.6</v>
      </c>
      <c r="O45" s="13">
        <v>0.08</v>
      </c>
      <c r="P45" s="13">
        <v>0.15</v>
      </c>
    </row>
  </sheetData>
  <dataValidations count="4">
    <dataValidation type="list" allowBlank="1" showInputMessage="1" showErrorMessage="1" sqref="C28 C35 C36 C37 C38 C39 C40 C41 C42 C17:C21 C24:C26 C31:C34">
      <formula1>"爬爬服,婴儿套装,连衣裙,套装,外套,鞋子"</formula1>
    </dataValidation>
    <dataValidation type="custom" allowBlank="1" showInputMessage="1" showErrorMessage="1" sqref="C1">
      <formula1>"爬爬服"</formula1>
    </dataValidation>
    <dataValidation type="list" allowBlank="1" showInputMessage="1" showErrorMessage="1" sqref="C27 C2:C16 C29:C30">
      <formula1>"爬爬服,婴儿套装,连衣裙,套装,外套,鞋子,裤子"</formula1>
    </dataValidation>
    <dataValidation type="list" allowBlank="1" showInputMessage="1" showErrorMessage="1" sqref="Q2:Q6 R2:R4">
      <formula1>"0,1"</formula1>
    </dataValidation>
  </dataValidations>
  <hyperlinks>
    <hyperlink ref="D5" r:id="rId2" display="https://detail.1688.com/offer/43388465240.html?spm=a2615.7691456.0.0.SVo0SF"/>
    <hyperlink ref="D4" r:id="rId3" display="https://detail.1688.com/offer/532946594199.html?spm=a2615.7691456.0.0.KfqxAP"/>
    <hyperlink ref="D6" r:id="rId4" display="https://item.taobao.com/item.htm?spm=a230r.1.0.0.NVkYXr&amp;id=535812571550&amp;ns=1#detail"/>
    <hyperlink ref="S6" r:id="rId4" display="https://item.taobao.com/item.htm?spm=a230r.1.0.0.NVkYXr&amp;id=535812571550&amp;ns=1#detail"/>
    <hyperlink ref="D8" r:id="rId5" display="https://detail.1688.com/offer/521926765457.html?spm=a2615.7691456.0.0.Iw9wYb"/>
    <hyperlink ref="D9" r:id="rId6" display="https://detail.1688.com/offer/539601777542.html?spm=b26110380.8015204.1688002.1.tV3mIo"/>
    <hyperlink ref="D10" r:id="rId7" display="https://detail.1688.com/offer/534650922032.html"/>
    <hyperlink ref="D11" r:id="rId8" display="https://detail.1688.com/offer/525196220868.html?spm=b26110380.8015204.xshy005.911.FMmHAe"/>
    <hyperlink ref="D12" r:id="rId9" display="https://detail.1688.com/offer/525739109360.html?spm=b26110380.sw311.0.0.2w3SJa"/>
    <hyperlink ref="D13" r:id="rId10" display="https://detail.1688.com/offer/536964765017.html?spm=b26110380.8015204.1688002.2.0qEfTf"/>
    <hyperlink ref="D14" r:id="rId11" display="https://detail.1688.com/offer/523084291442.html?spm=b26110380.8015204.tkhy006.2.7zxqcs"/>
    <hyperlink ref="D15" r:id="rId12" display="https://detail.1688.com/offer/539464650849.html?spm=b26110380.8015204.tkhy006.13.LriGRm"/>
    <hyperlink ref="D16" r:id="rId13" display="https://detail.1688.com/offer/539024831638.html?spm=a2615.7691456.0.0.erl0H2"/>
    <hyperlink ref="D19" r:id="rId14" display="https://detail.1688.com/offer/37436493140.html?spm=a261y.7663282.0.0.Bdoqfg"/>
    <hyperlink ref="D20" r:id="rId15" display="https://detail.1688.com/offer/525328573875.html?spm=a2615.2177701.0.0.inGNvk"/>
    <hyperlink ref="D21" r:id="rId16" display="https://detail.1688.com/offer/531099455627.html?spm=b26110380.sw311.0.0.NlP3tV"/>
    <hyperlink ref="D22" r:id="rId17" display="https://detail.1688.com/offer/539748592006.html?spm=a2615.7691456.0.0.gzA0aC"/>
    <hyperlink ref="D23" r:id="rId18" display="https://detail.1688.com/offer/542005628301.html?spm=a2615.7691456.0.0.E27Va6" tooltip="https://detail.1688.com/offer/542005628301.html?spm=a2615.7691456.0.0.E27Va6"/>
    <hyperlink ref="D24" r:id="rId16" display="https://detail.1688.com/offer/531099455627.html?spm=b26110380.sw311.0.0.NlP3tV"/>
    <hyperlink ref="D25" r:id="rId19" display="https://detail.1688.com/offer/537712350771.html?spm=a261y.7663282.0.0.HGrgRG&amp;sk=consign"/>
    <hyperlink ref="D26" r:id="rId20" display="https://detail.1688.com/offer/535604104982.html?spm=a2615.7691456.0.0.ceDRcB" tooltip="https://detail.1688.com/offer/535604104982.html?spm=a2615.7691456.0.0.ceDRcB"/>
    <hyperlink ref="D18" r:id="rId21" display="https://detail.1688.com/offer/537572849225.html?spm=a2615.7691456.0.0.0jr1X8"/>
    <hyperlink ref="D28" r:id="rId22" display="https://detail.1688.com/offer/538358020263.html?spm=a2615.7691456.0.0.BXbA7w"/>
    <hyperlink ref="D29" r:id="rId23" display="https://detail.1688.com/offer/536605241945.html?spm=b26110380.8015204.xshy005.79.X6yxQK"/>
    <hyperlink ref="D30" r:id="rId24" display="https://detail.1688.com/offer/522617209176.html?spm=0.0.0.0.OkHehB&amp;sk=consign"/>
    <hyperlink ref="D31" r:id="rId25" display="https://detail.1688.com/offer/536564720843.html?spm=a261y.7663282.0.0.CfpkXA&amp;sk=consign"/>
    <hyperlink ref="D32" r:id="rId26" display="https://detail.1688.com/offer/522866160965.html?spm=b26110380.8015204.1688002.2.oTUzYR" tooltip="https://detail.1688.com/offer/522866160965.html?spm=b26110380.8015204.1688002.2.oTUzYR"/>
    <hyperlink ref="D33" r:id="rId27" display="https://detail.1688.com/offer/537733197961.html?spm=b26110380.8015204.tkhy006.2.6IBVa5"/>
    <hyperlink ref="D34" r:id="rId27" display="https://detail.1688.com/offer/537733197961.html?spm=b26110380.8015204.tkhy006.2.6IBVa5"/>
    <hyperlink ref="D37" r:id="rId28" display="https://detail.1688.com/offer/39363390916.html?spm=b26110380.sw56474001.0.0.AOuyqk"/>
    <hyperlink ref="D38" r:id="rId29" display="https://detail.1688.com/offer/523975460031.html?spm=b26110380.8015204.1688002.1.dPdaJX"/>
    <hyperlink ref="D39" r:id="rId30" display="https://detail.1688.com/offer/531232169182.html?spm=a261y.7663282.0.0.1DCfuw"/>
    <hyperlink ref="D40" r:id="rId31" display="https://detail.1688.com/offer/531965973421.html?spm=a2615.7691456.0.0.MQ5cDO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2017-01-13T13:28:51Z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