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00" windowHeight="869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definedNames>
    <definedName name="_xlnm._FilterDatabase" localSheetId="0" hidden="1">Sheet1!$C$2:$C$27</definedName>
  </definedNames>
  <calcPr calcId="144525"/>
</workbook>
</file>

<file path=xl/sharedStrings.xml><?xml version="1.0" encoding="utf-8"?>
<sst xmlns="http://schemas.openxmlformats.org/spreadsheetml/2006/main" count="66">
  <si>
    <t>产品标题</t>
  </si>
  <si>
    <t>产品编码</t>
  </si>
  <si>
    <t>类型</t>
  </si>
  <si>
    <t>链接</t>
  </si>
  <si>
    <t>进货价</t>
  </si>
  <si>
    <t>国内运费</t>
  </si>
  <si>
    <t>利润率</t>
  </si>
  <si>
    <t>重量/kg</t>
  </si>
  <si>
    <t>产品折扣</t>
  </si>
  <si>
    <t>速卖通标价</t>
  </si>
  <si>
    <t>wish标价</t>
  </si>
  <si>
    <t>成本/￥</t>
  </si>
  <si>
    <t>速卖通售价</t>
  </si>
  <si>
    <t>wish售价</t>
  </si>
  <si>
    <t>获得售价</t>
  </si>
  <si>
    <t>利润</t>
  </si>
  <si>
    <t>Tina</t>
  </si>
  <si>
    <t>Jerry</t>
  </si>
  <si>
    <t>爬爬服</t>
  </si>
  <si>
    <t>无</t>
  </si>
  <si>
    <t>https://detail.1688.com/offer/525047668329.html?spm=a261y.7663282.0.0.tkCnpt</t>
  </si>
  <si>
    <t>连衣裙</t>
  </si>
  <si>
    <t>https://detail.1688.com/offer/532946594199.html?spm=a2615.7691456.0.0.KfqxAP</t>
  </si>
  <si>
    <t>鞋子</t>
  </si>
  <si>
    <t>https://detail.1688.com/offer/43388465240.html?spm=a2615.7691456.0.0.SVo0SF</t>
  </si>
  <si>
    <t>套装</t>
  </si>
  <si>
    <t>https://item.taobao.com/item.htm?spm=a230r.1.0.0.NVkYXr&amp;id=535812571550&amp;ns=1#detail</t>
  </si>
  <si>
    <t>https://detail.1688.com/offer/40271270024.html?spm=a2615.7691456.0.0.cNqYof</t>
  </si>
  <si>
    <t>外套</t>
  </si>
  <si>
    <t>https://detail.1688.com/offer/521926765457.html?spm=a2615.7691456.0.0.Iw9wYb</t>
  </si>
  <si>
    <t>https://detail.1688.com/offer/539601777542.html?spm=b26110380.8015204.1688002.1.tV3mIo</t>
  </si>
  <si>
    <t>https://detail.1688.com/offer/534650922032.html</t>
  </si>
  <si>
    <t>https://detail.1688.com/offer/525196220868.html?spm=b26110380.8015204.xshy005.911.FMmHAe</t>
  </si>
  <si>
    <t>https://detail.1688.com/offer/525739109360.html?spm=b26110380.sw311.0.0.2w3SJa</t>
  </si>
  <si>
    <t>https://detail.1688.com/offer/536964765017.html?spm=b26110380.8015204.1688002.2.0qEfTf</t>
  </si>
  <si>
    <t>https://detail.1688.com/offer/523084291442.html?spm=b26110380.8015204.tkhy006.2.7zxqcs</t>
  </si>
  <si>
    <t>婴儿套装</t>
  </si>
  <si>
    <t>https://detail.1688.com/offer/539464650849.html?spm=b26110380.8015204.tkhy006.13.LriGRm</t>
  </si>
  <si>
    <t>裤子</t>
  </si>
  <si>
    <t>https://detail.1688.com/offer/539024831638.html?spm=a2615.7691456.0.0.erl0H2</t>
  </si>
  <si>
    <t>https://detail.1688.com/offer/540414065861.html?spm=a2615.7691456.0.0.SB2g3d</t>
  </si>
  <si>
    <t>https://detail.1688.com/offer/537572849225.html?spm=a2615.7691456.0.0.0jr1X8</t>
  </si>
  <si>
    <t>https://detail.1688.com/offer/37436493140.html?spm=a261y.7663282.0.0.Bdoqfg</t>
  </si>
  <si>
    <t>https://detail.1688.com/offer/525328573875.html?spm=a2615.2177701.0.0.inGNvk</t>
  </si>
  <si>
    <t>https://detail.1688.com/offer/531099455627.html?spm=b26110380.sw311.0.0.NlP3tV</t>
  </si>
  <si>
    <t>https://detail.1688.com/offer/539748592006.html?spm=a2615.7691456.0.0.gzA0aC</t>
  </si>
  <si>
    <t>https://detail.1688.com/offer/542005628301.html?spm=a2615.7691456.0.0.E27Va6</t>
  </si>
  <si>
    <t>https://detail.1688.com/offer/537712350771.html?spm=a261y.7663282.0.0.HGrgRG&amp;sk=consign</t>
  </si>
  <si>
    <t>https://detail.1688.com/offer/535604104982.html?spm=a2615.7691456.0.0.ceDRcB</t>
  </si>
  <si>
    <t>https://detail.1688.com/offer/37168671718.html?spm=a2615.7691456.0.0.lpzicl</t>
  </si>
  <si>
    <t>https://detail.1688.com/offer/538358020263.html?spm=a2615.7691456.0.0.BXbA7w</t>
  </si>
  <si>
    <t>https://detail.1688.com/offer/536605241945.html?spm=b26110380.8015204.xshy005.79.X6yxQK</t>
  </si>
  <si>
    <t>https://detail.1688.com/offer/522617209176.html?spm=0.0.0.0.OkHehB&amp;sk=consign</t>
  </si>
  <si>
    <t>https://detail.1688.com/offer/536564720843.html?spm=a261y.7663282.0.0.CfpkXA&amp;sk=consign</t>
  </si>
  <si>
    <t>https://detail.1688.com/offer/522866160965.html?spm=b26110380.8015204.1688002.2.oTUzYR</t>
  </si>
  <si>
    <t>https://detail.1688.com/offer/537733197961.html?spm=b26110380.8015204.tkhy006.2.6IBVa5</t>
  </si>
  <si>
    <t>https://detail.1688.com/offer/542572158509.html?spm=a2615.7691456.0.0.tHKJGY</t>
  </si>
  <si>
    <t>https://detail.1688.com/offer/539745622902.html?spm=b26110380.8015204.1688002.2.A6aG7S</t>
  </si>
  <si>
    <t>https://detail.1688.com/offer/39363390916.html?spm=b26110380.sw56474001.0.0.AOuyqk</t>
  </si>
  <si>
    <t>https://detail.1688.com/offer/523975460031.html?spm=b26110380.8015204.1688002.1.dPdaJX</t>
  </si>
  <si>
    <t>国际运费 1kg/￥</t>
  </si>
  <si>
    <t>国际运费折扣</t>
  </si>
  <si>
    <t>挂号费</t>
  </si>
  <si>
    <t>汇率</t>
  </si>
  <si>
    <t>速卖通费率</t>
  </si>
  <si>
    <t>wish费率</t>
  </si>
</sst>
</file>

<file path=xl/styles.xml><?xml version="1.0" encoding="utf-8"?>
<styleSheet xmlns="http://schemas.openxmlformats.org/spreadsheetml/2006/main">
  <numFmts count="8">
    <numFmt numFmtId="26" formatCode="\$#,##0.00_);[Red]\(\$#,##0.00\)"/>
    <numFmt numFmtId="41" formatCode="_ * #,##0_ ;_ * \-#,##0_ ;_ * &quot;-&quot;_ ;_ @_ "/>
    <numFmt numFmtId="43" formatCode="_ * #,##0.00_ ;_ * \-#,##0.00_ ;_ * &quot;-&quot;??_ ;_ @_ "/>
    <numFmt numFmtId="176" formatCode="_-&quot;US$&quot;* #,##0.00_ ;_-&quot;US$&quot;* \-#,##0.00\ ;_-&quot;US$&quot;* &quot;-&quot;??_ ;_-@_ "/>
    <numFmt numFmtId="177" formatCode="0.00_);[Red]\(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8" formatCode="\¥#,##0.00_);[Red]\(\¥#,##0.00\)"/>
  </numFmts>
  <fonts count="22"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2" fillId="1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6" borderId="6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8" fillId="25" borderId="5" applyNumberFormat="0" applyAlignment="0" applyProtection="0">
      <alignment vertical="center"/>
    </xf>
    <xf numFmtId="0" fontId="17" fillId="25" borderId="1" applyNumberFormat="0" applyAlignment="0" applyProtection="0">
      <alignment vertical="center"/>
    </xf>
    <xf numFmtId="0" fontId="21" fillId="31" borderId="7" applyNumberForma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9" fontId="0" fillId="0" borderId="0" xfId="0" applyNumberFormat="1" applyAlignment="1">
      <alignment vertical="center"/>
    </xf>
    <xf numFmtId="177" fontId="0" fillId="0" borderId="0" xfId="0" applyNumberFormat="1" applyAlignment="1">
      <alignment vertical="center"/>
    </xf>
    <xf numFmtId="0" fontId="1" fillId="0" borderId="0" xfId="10" applyFont="1" applyAlignment="1">
      <alignment vertical="center"/>
    </xf>
    <xf numFmtId="0" fontId="1" fillId="0" borderId="0" xfId="10">
      <alignment vertical="center"/>
    </xf>
    <xf numFmtId="0" fontId="1" fillId="0" borderId="0" xfId="10" applyFont="1">
      <alignment vertical="center"/>
    </xf>
    <xf numFmtId="0" fontId="2" fillId="0" borderId="0" xfId="10" applyFont="1">
      <alignment vertical="center"/>
    </xf>
    <xf numFmtId="26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  <xf numFmtId="176" fontId="0" fillId="0" borderId="0" xfId="11" applyNumberFormat="1" applyFont="1" applyAlignment="1">
      <alignment vertical="center"/>
    </xf>
    <xf numFmtId="178" fontId="0" fillId="0" borderId="0" xfId="0" applyNumberFormat="1" applyAlignment="1">
      <alignment vertical="center"/>
    </xf>
    <xf numFmtId="9" fontId="0" fillId="0" borderId="0" xfId="0" applyNumberFormat="1">
      <alignment vertical="center"/>
    </xf>
    <xf numFmtId="0" fontId="3" fillId="0" borderId="0" xfId="0" applyFont="1">
      <alignment vertical="center"/>
    </xf>
    <xf numFmtId="177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</xdr:colOff>
      <xdr:row>1</xdr:row>
      <xdr:rowOff>0</xdr:rowOff>
    </xdr:from>
    <xdr:to>
      <xdr:col>1</xdr:col>
      <xdr:colOff>20560</xdr:colOff>
      <xdr:row>2</xdr:row>
      <xdr:rowOff>0</xdr:rowOff>
    </xdr:to>
    <xdr:pic>
      <xdr:nvPicPr>
        <xdr:cNvPr id="4" name="图片 3" descr="QQ截图20160717170805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177800"/>
          <a:ext cx="1007110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</xdr:colOff>
      <xdr:row>2</xdr:row>
      <xdr:rowOff>123825</xdr:rowOff>
    </xdr:from>
    <xdr:to>
      <xdr:col>0</xdr:col>
      <xdr:colOff>855980</xdr:colOff>
      <xdr:row>2</xdr:row>
      <xdr:rowOff>941705</xdr:rowOff>
    </xdr:to>
    <xdr:pic>
      <xdr:nvPicPr>
        <xdr:cNvPr id="2" name="图片 1" descr="首图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32385" y="1397000"/>
          <a:ext cx="823595" cy="817880"/>
        </a:xfrm>
        <a:prstGeom prst="rect">
          <a:avLst/>
        </a:prstGeom>
      </xdr:spPr>
    </xdr:pic>
    <xdr:clientData/>
  </xdr:twoCellAnchor>
  <xdr:twoCellAnchor editAs="oneCell">
    <xdr:from>
      <xdr:col>0</xdr:col>
      <xdr:colOff>185420</xdr:colOff>
      <xdr:row>3</xdr:row>
      <xdr:rowOff>81915</xdr:rowOff>
    </xdr:from>
    <xdr:to>
      <xdr:col>0</xdr:col>
      <xdr:colOff>884555</xdr:colOff>
      <xdr:row>3</xdr:row>
      <xdr:rowOff>803910</xdr:rowOff>
    </xdr:to>
    <xdr:pic>
      <xdr:nvPicPr>
        <xdr:cNvPr id="3" name="图片 2" descr="746-20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85420" y="2450465"/>
          <a:ext cx="699135" cy="72199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</xdr:row>
      <xdr:rowOff>76200</xdr:rowOff>
    </xdr:from>
    <xdr:to>
      <xdr:col>0</xdr:col>
      <xdr:colOff>923925</xdr:colOff>
      <xdr:row>4</xdr:row>
      <xdr:rowOff>953135</xdr:rowOff>
    </xdr:to>
    <xdr:pic>
      <xdr:nvPicPr>
        <xdr:cNvPr id="5" name="图片 4" descr="1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635" y="3330575"/>
          <a:ext cx="923290" cy="87693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0</xdr:rowOff>
    </xdr:from>
    <xdr:to>
      <xdr:col>0</xdr:col>
      <xdr:colOff>901932</xdr:colOff>
      <xdr:row>5</xdr:row>
      <xdr:rowOff>906087</xdr:rowOff>
    </xdr:to>
    <xdr:pic>
      <xdr:nvPicPr>
        <xdr:cNvPr id="6" name="图片 5" descr="QQ截图20160730215449.jp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0" y="4244975"/>
          <a:ext cx="901700" cy="905510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6</xdr:row>
      <xdr:rowOff>69850</xdr:rowOff>
    </xdr:from>
    <xdr:to>
      <xdr:col>0</xdr:col>
      <xdr:colOff>843280</xdr:colOff>
      <xdr:row>6</xdr:row>
      <xdr:rowOff>842010</xdr:rowOff>
    </xdr:to>
    <xdr:pic>
      <xdr:nvPicPr>
        <xdr:cNvPr id="7" name="图片 6" descr="小图03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44450" y="5305425"/>
          <a:ext cx="798830" cy="772160"/>
        </a:xfrm>
        <a:prstGeom prst="rect">
          <a:avLst/>
        </a:prstGeom>
      </xdr:spPr>
    </xdr:pic>
    <xdr:clientData/>
  </xdr:twoCellAnchor>
  <xdr:twoCellAnchor editAs="oneCell">
    <xdr:from>
      <xdr:col>0</xdr:col>
      <xdr:colOff>114935</xdr:colOff>
      <xdr:row>7</xdr:row>
      <xdr:rowOff>73025</xdr:rowOff>
    </xdr:from>
    <xdr:to>
      <xdr:col>0</xdr:col>
      <xdr:colOff>944245</xdr:colOff>
      <xdr:row>7</xdr:row>
      <xdr:rowOff>889635</xdr:rowOff>
    </xdr:to>
    <xdr:pic>
      <xdr:nvPicPr>
        <xdr:cNvPr id="8" name="图片 7" descr="小图01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14935" y="6184900"/>
          <a:ext cx="829310" cy="816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8</xdr:row>
      <xdr:rowOff>954024</xdr:rowOff>
    </xdr:to>
    <xdr:pic>
      <xdr:nvPicPr>
        <xdr:cNvPr id="10" name="图片 9" descr="xiaotu1.jp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0" y="7102475"/>
          <a:ext cx="986790" cy="953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</xdr:rowOff>
    </xdr:from>
    <xdr:to>
      <xdr:col>1</xdr:col>
      <xdr:colOff>0</xdr:colOff>
      <xdr:row>9</xdr:row>
      <xdr:rowOff>1000125</xdr:rowOff>
    </xdr:to>
    <xdr:pic>
      <xdr:nvPicPr>
        <xdr:cNvPr id="12" name="图片 11" descr="QQ截图20161009224643.jp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0" y="8274050"/>
          <a:ext cx="986790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961635</xdr:colOff>
      <xdr:row>10</xdr:row>
      <xdr:rowOff>981075</xdr:rowOff>
    </xdr:to>
    <xdr:pic>
      <xdr:nvPicPr>
        <xdr:cNvPr id="11" name="图片 10" descr="QQ截图20161016225716.jp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0" y="9407525"/>
          <a:ext cx="961390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</xdr:row>
      <xdr:rowOff>1</xdr:rowOff>
    </xdr:from>
    <xdr:to>
      <xdr:col>1</xdr:col>
      <xdr:colOff>0</xdr:colOff>
      <xdr:row>11</xdr:row>
      <xdr:rowOff>1028701</xdr:rowOff>
    </xdr:to>
    <xdr:pic>
      <xdr:nvPicPr>
        <xdr:cNvPr id="13" name="图片 12" descr="QQ截图20161016234633.jp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0" y="10617200"/>
          <a:ext cx="986790" cy="1028700"/>
        </a:xfrm>
        <a:prstGeom prst="rect">
          <a:avLst/>
        </a:prstGeom>
      </xdr:spPr>
    </xdr:pic>
    <xdr:clientData/>
  </xdr:twoCellAnchor>
  <xdr:twoCellAnchor>
    <xdr:from>
      <xdr:col>0</xdr:col>
      <xdr:colOff>635</xdr:colOff>
      <xdr:row>12</xdr:row>
      <xdr:rowOff>28575</xdr:rowOff>
    </xdr:from>
    <xdr:to>
      <xdr:col>0</xdr:col>
      <xdr:colOff>926465</xdr:colOff>
      <xdr:row>12</xdr:row>
      <xdr:rowOff>1038860</xdr:rowOff>
    </xdr:to>
    <xdr:pic>
      <xdr:nvPicPr>
        <xdr:cNvPr id="9" name="图片 8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635" y="11684000"/>
          <a:ext cx="925830" cy="1010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</xdr:colOff>
      <xdr:row>13</xdr:row>
      <xdr:rowOff>2</xdr:rowOff>
    </xdr:from>
    <xdr:to>
      <xdr:col>1</xdr:col>
      <xdr:colOff>0</xdr:colOff>
      <xdr:row>13</xdr:row>
      <xdr:rowOff>1000126</xdr:rowOff>
    </xdr:to>
    <xdr:pic>
      <xdr:nvPicPr>
        <xdr:cNvPr id="16" name="图片 15" descr="QQ截图20161017222412_副本.jpg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0" y="12786995"/>
          <a:ext cx="986790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</xdr:row>
      <xdr:rowOff>1</xdr:rowOff>
    </xdr:from>
    <xdr:to>
      <xdr:col>1</xdr:col>
      <xdr:colOff>0</xdr:colOff>
      <xdr:row>14</xdr:row>
      <xdr:rowOff>1019175</xdr:rowOff>
    </xdr:to>
    <xdr:pic>
      <xdr:nvPicPr>
        <xdr:cNvPr id="17" name="图片 16" descr="QQ截图20161017204316.jpg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0" y="13853795"/>
          <a:ext cx="986790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</xdr:row>
      <xdr:rowOff>0</xdr:rowOff>
    </xdr:from>
    <xdr:to>
      <xdr:col>1</xdr:col>
      <xdr:colOff>0</xdr:colOff>
      <xdr:row>15</xdr:row>
      <xdr:rowOff>993913</xdr:rowOff>
    </xdr:to>
    <xdr:pic>
      <xdr:nvPicPr>
        <xdr:cNvPr id="18" name="图片 17" descr="QQ截图20161019222415.jpg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0" y="15006320"/>
          <a:ext cx="986790" cy="993775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16</xdr:row>
      <xdr:rowOff>8255</xdr:rowOff>
    </xdr:from>
    <xdr:to>
      <xdr:col>0</xdr:col>
      <xdr:colOff>951865</xdr:colOff>
      <xdr:row>16</xdr:row>
      <xdr:rowOff>1125855</xdr:rowOff>
    </xdr:to>
    <xdr:pic>
      <xdr:nvPicPr>
        <xdr:cNvPr id="14" name="图片 13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12700" y="16167100"/>
          <a:ext cx="939165" cy="111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6350</xdr:colOff>
      <xdr:row>17</xdr:row>
      <xdr:rowOff>73660</xdr:rowOff>
    </xdr:from>
    <xdr:to>
      <xdr:col>0</xdr:col>
      <xdr:colOff>923290</xdr:colOff>
      <xdr:row>17</xdr:row>
      <xdr:rowOff>1058545</xdr:rowOff>
    </xdr:to>
    <xdr:pic>
      <xdr:nvPicPr>
        <xdr:cNvPr id="15" name="图片 14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6350" y="17385030"/>
          <a:ext cx="916940" cy="984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18</xdr:row>
      <xdr:rowOff>137160</xdr:rowOff>
    </xdr:from>
    <xdr:to>
      <xdr:col>0</xdr:col>
      <xdr:colOff>977265</xdr:colOff>
      <xdr:row>18</xdr:row>
      <xdr:rowOff>1040765</xdr:rowOff>
    </xdr:to>
    <xdr:pic>
      <xdr:nvPicPr>
        <xdr:cNvPr id="19" name="图片 18"/>
        <xdr:cNvPicPr>
          <a:picLocks noChangeAspect="1"/>
        </xdr:cNvPicPr>
      </xdr:nvPicPr>
      <xdr:blipFill>
        <a:blip r:embed="rId18" cstate="print"/>
        <a:stretch>
          <a:fillRect/>
        </a:stretch>
      </xdr:blipFill>
      <xdr:spPr>
        <a:xfrm>
          <a:off x="635" y="18601055"/>
          <a:ext cx="976630" cy="903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17780</xdr:colOff>
      <xdr:row>19</xdr:row>
      <xdr:rowOff>107950</xdr:rowOff>
    </xdr:from>
    <xdr:to>
      <xdr:col>0</xdr:col>
      <xdr:colOff>937895</xdr:colOff>
      <xdr:row>19</xdr:row>
      <xdr:rowOff>1043940</xdr:rowOff>
    </xdr:to>
    <xdr:pic>
      <xdr:nvPicPr>
        <xdr:cNvPr id="20" name="图片 19"/>
        <xdr:cNvPicPr>
          <a:picLocks noChangeAspect="1"/>
        </xdr:cNvPicPr>
      </xdr:nvPicPr>
      <xdr:blipFill>
        <a:blip r:embed="rId19" cstate="print"/>
        <a:stretch>
          <a:fillRect/>
        </a:stretch>
      </xdr:blipFill>
      <xdr:spPr>
        <a:xfrm>
          <a:off x="17780" y="19724370"/>
          <a:ext cx="920115" cy="935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20</xdr:row>
      <xdr:rowOff>58420</xdr:rowOff>
    </xdr:from>
    <xdr:to>
      <xdr:col>0</xdr:col>
      <xdr:colOff>878205</xdr:colOff>
      <xdr:row>20</xdr:row>
      <xdr:rowOff>1040765</xdr:rowOff>
    </xdr:to>
    <xdr:pic>
      <xdr:nvPicPr>
        <xdr:cNvPr id="21" name="图片 20"/>
        <xdr:cNvPicPr>
          <a:picLocks noChangeAspect="1"/>
        </xdr:cNvPicPr>
      </xdr:nvPicPr>
      <xdr:blipFill>
        <a:blip r:embed="rId20" cstate="print"/>
        <a:stretch>
          <a:fillRect/>
        </a:stretch>
      </xdr:blipFill>
      <xdr:spPr>
        <a:xfrm>
          <a:off x="635" y="20827365"/>
          <a:ext cx="877570" cy="982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6350</xdr:colOff>
      <xdr:row>21</xdr:row>
      <xdr:rowOff>113665</xdr:rowOff>
    </xdr:from>
    <xdr:to>
      <xdr:col>0</xdr:col>
      <xdr:colOff>861060</xdr:colOff>
      <xdr:row>21</xdr:row>
      <xdr:rowOff>1109980</xdr:rowOff>
    </xdr:to>
    <xdr:pic>
      <xdr:nvPicPr>
        <xdr:cNvPr id="22" name="图片 21"/>
        <xdr:cNvPicPr>
          <a:picLocks noChangeAspect="1"/>
        </xdr:cNvPicPr>
      </xdr:nvPicPr>
      <xdr:blipFill>
        <a:blip r:embed="rId21" cstate="print"/>
        <a:stretch>
          <a:fillRect/>
        </a:stretch>
      </xdr:blipFill>
      <xdr:spPr>
        <a:xfrm>
          <a:off x="6350" y="22035135"/>
          <a:ext cx="854710" cy="996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45085</xdr:colOff>
      <xdr:row>22</xdr:row>
      <xdr:rowOff>15240</xdr:rowOff>
    </xdr:from>
    <xdr:to>
      <xdr:col>0</xdr:col>
      <xdr:colOff>916940</xdr:colOff>
      <xdr:row>22</xdr:row>
      <xdr:rowOff>1144270</xdr:rowOff>
    </xdr:to>
    <xdr:pic>
      <xdr:nvPicPr>
        <xdr:cNvPr id="23" name="图片 22"/>
        <xdr:cNvPicPr>
          <a:picLocks noChangeAspect="1"/>
        </xdr:cNvPicPr>
      </xdr:nvPicPr>
      <xdr:blipFill>
        <a:blip r:embed="rId22" cstate="print"/>
        <a:stretch>
          <a:fillRect/>
        </a:stretch>
      </xdr:blipFill>
      <xdr:spPr>
        <a:xfrm>
          <a:off x="45085" y="23091775"/>
          <a:ext cx="871855" cy="1129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39370</xdr:colOff>
      <xdr:row>23</xdr:row>
      <xdr:rowOff>77470</xdr:rowOff>
    </xdr:from>
    <xdr:to>
      <xdr:col>0</xdr:col>
      <xdr:colOff>849630</xdr:colOff>
      <xdr:row>23</xdr:row>
      <xdr:rowOff>1141095</xdr:rowOff>
    </xdr:to>
    <xdr:pic>
      <xdr:nvPicPr>
        <xdr:cNvPr id="24" name="图片 23"/>
        <xdr:cNvPicPr>
          <a:picLocks noChangeAspect="1"/>
        </xdr:cNvPicPr>
      </xdr:nvPicPr>
      <xdr:blipFill>
        <a:blip r:embed="rId23" cstate="print"/>
        <a:stretch>
          <a:fillRect/>
        </a:stretch>
      </xdr:blipFill>
      <xdr:spPr>
        <a:xfrm>
          <a:off x="39370" y="24309070"/>
          <a:ext cx="810260" cy="106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23495</xdr:colOff>
      <xdr:row>24</xdr:row>
      <xdr:rowOff>40005</xdr:rowOff>
    </xdr:from>
    <xdr:to>
      <xdr:col>0</xdr:col>
      <xdr:colOff>897255</xdr:colOff>
      <xdr:row>24</xdr:row>
      <xdr:rowOff>1129665</xdr:rowOff>
    </xdr:to>
    <xdr:pic>
      <xdr:nvPicPr>
        <xdr:cNvPr id="25" name="图片 24"/>
        <xdr:cNvPicPr>
          <a:picLocks noChangeAspect="1"/>
        </xdr:cNvPicPr>
      </xdr:nvPicPr>
      <xdr:blipFill>
        <a:blip r:embed="rId24" cstate="print"/>
        <a:stretch>
          <a:fillRect/>
        </a:stretch>
      </xdr:blipFill>
      <xdr:spPr>
        <a:xfrm>
          <a:off x="23495" y="25424130"/>
          <a:ext cx="873760" cy="108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25</xdr:row>
      <xdr:rowOff>45085</xdr:rowOff>
    </xdr:from>
    <xdr:to>
      <xdr:col>0</xdr:col>
      <xdr:colOff>963295</xdr:colOff>
      <xdr:row>25</xdr:row>
      <xdr:rowOff>1125220</xdr:rowOff>
    </xdr:to>
    <xdr:pic>
      <xdr:nvPicPr>
        <xdr:cNvPr id="26" name="图片 25"/>
        <xdr:cNvPicPr>
          <a:picLocks noChangeAspect="1"/>
        </xdr:cNvPicPr>
      </xdr:nvPicPr>
      <xdr:blipFill>
        <a:blip r:embed="rId25" cstate="print"/>
        <a:stretch>
          <a:fillRect/>
        </a:stretch>
      </xdr:blipFill>
      <xdr:spPr>
        <a:xfrm>
          <a:off x="635" y="26581735"/>
          <a:ext cx="962660" cy="1080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6350</xdr:colOff>
      <xdr:row>26</xdr:row>
      <xdr:rowOff>20320</xdr:rowOff>
    </xdr:from>
    <xdr:to>
      <xdr:col>0</xdr:col>
      <xdr:colOff>927100</xdr:colOff>
      <xdr:row>26</xdr:row>
      <xdr:rowOff>1123315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350" y="27709495"/>
          <a:ext cx="920750" cy="110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12700</xdr:colOff>
      <xdr:row>27</xdr:row>
      <xdr:rowOff>75565</xdr:rowOff>
    </xdr:from>
    <xdr:to>
      <xdr:col>0</xdr:col>
      <xdr:colOff>962025</xdr:colOff>
      <xdr:row>27</xdr:row>
      <xdr:rowOff>1115695</xdr:rowOff>
    </xdr:to>
    <xdr:pic>
      <xdr:nvPicPr>
        <xdr:cNvPr id="28" name="图片 27"/>
        <xdr:cNvPicPr>
          <a:picLocks noChangeAspect="1"/>
        </xdr:cNvPicPr>
      </xdr:nvPicPr>
      <xdr:blipFill>
        <a:blip r:embed="rId27" cstate="print"/>
        <a:stretch>
          <a:fillRect/>
        </a:stretch>
      </xdr:blipFill>
      <xdr:spPr>
        <a:xfrm>
          <a:off x="12700" y="28917265"/>
          <a:ext cx="949325" cy="1040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</xdr:colOff>
      <xdr:row>28</xdr:row>
      <xdr:rowOff>16564</xdr:rowOff>
    </xdr:from>
    <xdr:to>
      <xdr:col>1</xdr:col>
      <xdr:colOff>0</xdr:colOff>
      <xdr:row>28</xdr:row>
      <xdr:rowOff>1068457</xdr:rowOff>
    </xdr:to>
    <xdr:pic>
      <xdr:nvPicPr>
        <xdr:cNvPr id="29" name="图片 28" descr="QQ截图20161128230924.jpg"/>
        <xdr:cNvPicPr>
          <a:picLocks noChangeAspect="1"/>
        </xdr:cNvPicPr>
      </xdr:nvPicPr>
      <xdr:blipFill>
        <a:blip r:embed="rId28" cstate="print"/>
        <a:stretch>
          <a:fillRect/>
        </a:stretch>
      </xdr:blipFill>
      <xdr:spPr>
        <a:xfrm>
          <a:off x="0" y="30010735"/>
          <a:ext cx="986790" cy="1051560"/>
        </a:xfrm>
        <a:prstGeom prst="rect">
          <a:avLst/>
        </a:prstGeom>
      </xdr:spPr>
    </xdr:pic>
    <xdr:clientData/>
  </xdr:twoCellAnchor>
  <xdr:twoCellAnchor>
    <xdr:from>
      <xdr:col>0</xdr:col>
      <xdr:colOff>50165</xdr:colOff>
      <xdr:row>29</xdr:row>
      <xdr:rowOff>30480</xdr:rowOff>
    </xdr:from>
    <xdr:to>
      <xdr:col>0</xdr:col>
      <xdr:colOff>883285</xdr:colOff>
      <xdr:row>29</xdr:row>
      <xdr:rowOff>1061085</xdr:rowOff>
    </xdr:to>
    <xdr:pic>
      <xdr:nvPicPr>
        <xdr:cNvPr id="31" name="图片 30"/>
        <xdr:cNvPicPr>
          <a:picLocks noChangeAspect="1"/>
        </xdr:cNvPicPr>
      </xdr:nvPicPr>
      <xdr:blipFill>
        <a:blip r:embed="rId29" cstate="print"/>
        <a:stretch>
          <a:fillRect/>
        </a:stretch>
      </xdr:blipFill>
      <xdr:spPr>
        <a:xfrm>
          <a:off x="50165" y="31177230"/>
          <a:ext cx="833120" cy="1030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67310</xdr:colOff>
      <xdr:row>30</xdr:row>
      <xdr:rowOff>109220</xdr:rowOff>
    </xdr:from>
    <xdr:to>
      <xdr:col>0</xdr:col>
      <xdr:colOff>883920</xdr:colOff>
      <xdr:row>30</xdr:row>
      <xdr:rowOff>1033145</xdr:rowOff>
    </xdr:to>
    <xdr:pic>
      <xdr:nvPicPr>
        <xdr:cNvPr id="30" name="图片 29"/>
        <xdr:cNvPicPr>
          <a:picLocks noChangeAspect="1"/>
        </xdr:cNvPicPr>
      </xdr:nvPicPr>
      <xdr:blipFill>
        <a:blip r:embed="rId30" cstate="print"/>
        <a:stretch>
          <a:fillRect/>
        </a:stretch>
      </xdr:blipFill>
      <xdr:spPr>
        <a:xfrm>
          <a:off x="67310" y="32408495"/>
          <a:ext cx="8166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50800</xdr:colOff>
      <xdr:row>31</xdr:row>
      <xdr:rowOff>22225</xdr:rowOff>
    </xdr:from>
    <xdr:to>
      <xdr:col>0</xdr:col>
      <xdr:colOff>969010</xdr:colOff>
      <xdr:row>31</xdr:row>
      <xdr:rowOff>1099820</xdr:rowOff>
    </xdr:to>
    <xdr:pic>
      <xdr:nvPicPr>
        <xdr:cNvPr id="32" name="图片 31"/>
        <xdr:cNvPicPr>
          <a:picLocks noChangeAspect="1"/>
        </xdr:cNvPicPr>
      </xdr:nvPicPr>
      <xdr:blipFill>
        <a:blip r:embed="rId31" cstate="print"/>
        <a:stretch>
          <a:fillRect/>
        </a:stretch>
      </xdr:blipFill>
      <xdr:spPr>
        <a:xfrm>
          <a:off x="50800" y="33474025"/>
          <a:ext cx="918210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100330</xdr:colOff>
      <xdr:row>32</xdr:row>
      <xdr:rowOff>24765</xdr:rowOff>
    </xdr:from>
    <xdr:to>
      <xdr:col>0</xdr:col>
      <xdr:colOff>892810</xdr:colOff>
      <xdr:row>32</xdr:row>
      <xdr:rowOff>1004570</xdr:rowOff>
    </xdr:to>
    <xdr:pic>
      <xdr:nvPicPr>
        <xdr:cNvPr id="33" name="图片 32"/>
        <xdr:cNvPicPr>
          <a:picLocks noChangeAspect="1"/>
        </xdr:cNvPicPr>
      </xdr:nvPicPr>
      <xdr:blipFill>
        <a:blip r:embed="rId32" cstate="print"/>
        <a:stretch>
          <a:fillRect/>
        </a:stretch>
      </xdr:blipFill>
      <xdr:spPr>
        <a:xfrm>
          <a:off x="100330" y="34629090"/>
          <a:ext cx="792480" cy="979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0</xdr:colOff>
      <xdr:row>35</xdr:row>
      <xdr:rowOff>666888</xdr:rowOff>
    </xdr:to>
    <xdr:pic>
      <xdr:nvPicPr>
        <xdr:cNvPr id="34" name="图片 33" descr="1.jpg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 flipH="1">
          <a:off x="0" y="35756850"/>
          <a:ext cx="0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8282</xdr:colOff>
      <xdr:row>33</xdr:row>
      <xdr:rowOff>33131</xdr:rowOff>
    </xdr:from>
    <xdr:to>
      <xdr:col>1</xdr:col>
      <xdr:colOff>0</xdr:colOff>
      <xdr:row>33</xdr:row>
      <xdr:rowOff>1043610</xdr:rowOff>
    </xdr:to>
    <xdr:pic>
      <xdr:nvPicPr>
        <xdr:cNvPr id="35" name="图片 34" descr="1.jpg"/>
        <xdr:cNvPicPr>
          <a:picLocks noChangeAspect="1"/>
        </xdr:cNvPicPr>
      </xdr:nvPicPr>
      <xdr:blipFill>
        <a:blip r:embed="rId34" cstate="print"/>
        <a:stretch>
          <a:fillRect/>
        </a:stretch>
      </xdr:blipFill>
      <xdr:spPr>
        <a:xfrm>
          <a:off x="8255" y="35789870"/>
          <a:ext cx="978535" cy="1010285"/>
        </a:xfrm>
        <a:prstGeom prst="rect">
          <a:avLst/>
        </a:prstGeom>
      </xdr:spPr>
    </xdr:pic>
    <xdr:clientData/>
  </xdr:twoCellAnchor>
  <xdr:twoCellAnchor>
    <xdr:from>
      <xdr:col>0</xdr:col>
      <xdr:colOff>84455</xdr:colOff>
      <xdr:row>34</xdr:row>
      <xdr:rowOff>125730</xdr:rowOff>
    </xdr:from>
    <xdr:to>
      <xdr:col>0</xdr:col>
      <xdr:colOff>899160</xdr:colOff>
      <xdr:row>34</xdr:row>
      <xdr:rowOff>949960</xdr:rowOff>
    </xdr:to>
    <xdr:pic>
      <xdr:nvPicPr>
        <xdr:cNvPr id="37" name="图片 3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4455" y="37035105"/>
          <a:ext cx="814705" cy="824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78105</xdr:colOff>
      <xdr:row>35</xdr:row>
      <xdr:rowOff>80010</xdr:rowOff>
    </xdr:from>
    <xdr:to>
      <xdr:col>0</xdr:col>
      <xdr:colOff>936625</xdr:colOff>
      <xdr:row>35</xdr:row>
      <xdr:rowOff>1026795</xdr:rowOff>
    </xdr:to>
    <xdr:pic>
      <xdr:nvPicPr>
        <xdr:cNvPr id="38" name="图片 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78105" y="38141910"/>
          <a:ext cx="858520" cy="946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116840</xdr:colOff>
      <xdr:row>36</xdr:row>
      <xdr:rowOff>43180</xdr:rowOff>
    </xdr:from>
    <xdr:to>
      <xdr:col>0</xdr:col>
      <xdr:colOff>886460</xdr:colOff>
      <xdr:row>36</xdr:row>
      <xdr:rowOff>1021715</xdr:rowOff>
    </xdr:to>
    <xdr:pic>
      <xdr:nvPicPr>
        <xdr:cNvPr id="39" name="图片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6840" y="39257605"/>
          <a:ext cx="769620" cy="97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33655</xdr:colOff>
      <xdr:row>37</xdr:row>
      <xdr:rowOff>57785</xdr:rowOff>
    </xdr:from>
    <xdr:to>
      <xdr:col>0</xdr:col>
      <xdr:colOff>904240</xdr:colOff>
      <xdr:row>37</xdr:row>
      <xdr:rowOff>680720</xdr:rowOff>
    </xdr:to>
    <xdr:pic>
      <xdr:nvPicPr>
        <xdr:cNvPr id="40" name="图片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3655" y="40424735"/>
          <a:ext cx="870585" cy="6229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smt\git\&#20135;&#21697;&#34920;&#21333;%20-%20&#21103;&#26412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26">
          <cell r="K26">
            <v>100</v>
          </cell>
          <cell r="L26">
            <v>0.82</v>
          </cell>
          <cell r="M26">
            <v>8</v>
          </cell>
          <cell r="N26">
            <v>6.6</v>
          </cell>
          <cell r="O26">
            <v>0.05</v>
          </cell>
          <cell r="P26">
            <v>0.15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detail.1688.com/offer/525739109360.html?spm=b26110380.sw311.0.0.2w3SJa" TargetMode="External"/><Relationship Id="rId8" Type="http://schemas.openxmlformats.org/officeDocument/2006/relationships/hyperlink" Target="https://detail.1688.com/offer/525196220868.html?spm=b26110380.8015204.xshy005.911.FMmHAe" TargetMode="External"/><Relationship Id="rId7" Type="http://schemas.openxmlformats.org/officeDocument/2006/relationships/hyperlink" Target="https://detail.1688.com/offer/534650922032.html" TargetMode="External"/><Relationship Id="rId6" Type="http://schemas.openxmlformats.org/officeDocument/2006/relationships/hyperlink" Target="https://detail.1688.com/offer/539601777542.html?spm=b26110380.8015204.1688002.1.tV3mIo" TargetMode="External"/><Relationship Id="rId5" Type="http://schemas.openxmlformats.org/officeDocument/2006/relationships/hyperlink" Target="https://detail.1688.com/offer/521926765457.html?spm=a2615.7691456.0.0.Iw9wYb" TargetMode="External"/><Relationship Id="rId4" Type="http://schemas.openxmlformats.org/officeDocument/2006/relationships/hyperlink" Target="https://item.taobao.com/item.htm?spm=a230r.1.0.0.NVkYXr&amp;id=535812571550&amp;ns=1" TargetMode="External"/><Relationship Id="rId3" Type="http://schemas.openxmlformats.org/officeDocument/2006/relationships/hyperlink" Target="https://detail.1688.com/offer/532946594199.html?spm=a2615.7691456.0.0.KfqxAP" TargetMode="External"/><Relationship Id="rId29" Type="http://schemas.openxmlformats.org/officeDocument/2006/relationships/hyperlink" Target="https://detail.1688.com/offer/523975460031.html?spm=b26110380.8015204.1688002.1.dPdaJX" TargetMode="External"/><Relationship Id="rId28" Type="http://schemas.openxmlformats.org/officeDocument/2006/relationships/hyperlink" Target="https://detail.1688.com/offer/39363390916.html?spm=b26110380.sw56474001.0.0.AOuyqk" TargetMode="External"/><Relationship Id="rId27" Type="http://schemas.openxmlformats.org/officeDocument/2006/relationships/hyperlink" Target="https://detail.1688.com/offer/537733197961.html?spm=b26110380.8015204.tkhy006.2.6IBVa5" TargetMode="External"/><Relationship Id="rId26" Type="http://schemas.openxmlformats.org/officeDocument/2006/relationships/hyperlink" Target="https://detail.1688.com/offer/522866160965.html?spm=b26110380.8015204.1688002.2.oTUzYR" TargetMode="External"/><Relationship Id="rId25" Type="http://schemas.openxmlformats.org/officeDocument/2006/relationships/hyperlink" Target="https://detail.1688.com/offer/536564720843.html?spm=a261y.7663282.0.0.CfpkXA&amp;sk=consign" TargetMode="External"/><Relationship Id="rId24" Type="http://schemas.openxmlformats.org/officeDocument/2006/relationships/hyperlink" Target="https://detail.1688.com/offer/522617209176.html?spm=0.0.0.0.OkHehB&amp;sk=consign" TargetMode="External"/><Relationship Id="rId23" Type="http://schemas.openxmlformats.org/officeDocument/2006/relationships/hyperlink" Target="https://detail.1688.com/offer/536605241945.html?spm=b26110380.8015204.xshy005.79.X6yxQK" TargetMode="External"/><Relationship Id="rId22" Type="http://schemas.openxmlformats.org/officeDocument/2006/relationships/hyperlink" Target="https://detail.1688.com/offer/538358020263.html?spm=a2615.7691456.0.0.BXbA7w" TargetMode="External"/><Relationship Id="rId21" Type="http://schemas.openxmlformats.org/officeDocument/2006/relationships/hyperlink" Target="https://detail.1688.com/offer/537572849225.html?spm=a2615.7691456.0.0.0jr1X8" TargetMode="External"/><Relationship Id="rId20" Type="http://schemas.openxmlformats.org/officeDocument/2006/relationships/hyperlink" Target="https://detail.1688.com/offer/535604104982.html?spm=a2615.7691456.0.0.ceDRcB" TargetMode="External"/><Relationship Id="rId2" Type="http://schemas.openxmlformats.org/officeDocument/2006/relationships/hyperlink" Target="https://detail.1688.com/offer/43388465240.html?spm=a2615.7691456.0.0.SVo0SF" TargetMode="External"/><Relationship Id="rId19" Type="http://schemas.openxmlformats.org/officeDocument/2006/relationships/hyperlink" Target="https://detail.1688.com/offer/537712350771.html?spm=a261y.7663282.0.0.HGrgRG&amp;sk=consign" TargetMode="External"/><Relationship Id="rId18" Type="http://schemas.openxmlformats.org/officeDocument/2006/relationships/hyperlink" Target="https://detail.1688.com/offer/542005628301.html?spm=a2615.7691456.0.0.E27Va6" TargetMode="External"/><Relationship Id="rId17" Type="http://schemas.openxmlformats.org/officeDocument/2006/relationships/hyperlink" Target="https://detail.1688.com/offer/539748592006.html?spm=a2615.7691456.0.0.gzA0aC" TargetMode="External"/><Relationship Id="rId16" Type="http://schemas.openxmlformats.org/officeDocument/2006/relationships/hyperlink" Target="https://detail.1688.com/offer/531099455627.html?spm=b26110380.sw311.0.0.NlP3tV" TargetMode="External"/><Relationship Id="rId15" Type="http://schemas.openxmlformats.org/officeDocument/2006/relationships/hyperlink" Target="https://detail.1688.com/offer/525328573875.html?spm=a2615.2177701.0.0.inGNvk" TargetMode="External"/><Relationship Id="rId14" Type="http://schemas.openxmlformats.org/officeDocument/2006/relationships/hyperlink" Target="https://detail.1688.com/offer/37436493140.html?spm=a261y.7663282.0.0.Bdoqfg" TargetMode="External"/><Relationship Id="rId13" Type="http://schemas.openxmlformats.org/officeDocument/2006/relationships/hyperlink" Target="https://detail.1688.com/offer/539024831638.html?spm=a2615.7691456.0.0.erl0H2" TargetMode="External"/><Relationship Id="rId12" Type="http://schemas.openxmlformats.org/officeDocument/2006/relationships/hyperlink" Target="https://detail.1688.com/offer/539464650849.html?spm=b26110380.8015204.tkhy006.13.LriGRm" TargetMode="External"/><Relationship Id="rId11" Type="http://schemas.openxmlformats.org/officeDocument/2006/relationships/hyperlink" Target="https://detail.1688.com/offer/523084291442.html?spm=b26110380.8015204.tkhy006.2.7zxqcs" TargetMode="External"/><Relationship Id="rId10" Type="http://schemas.openxmlformats.org/officeDocument/2006/relationships/hyperlink" Target="https://detail.1688.com/offer/536964765017.html?spm=b26110380.8015204.1688002.2.0qEfTf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43"/>
  <sheetViews>
    <sheetView tabSelected="1" zoomScale="115" zoomScaleNormal="115" topLeftCell="F1" workbookViewId="0">
      <pane ySplit="1" topLeftCell="A38" activePane="bottomLeft" state="frozen"/>
      <selection/>
      <selection pane="bottomLeft" activeCell="Q40" sqref="Q40"/>
    </sheetView>
  </sheetViews>
  <sheetFormatPr defaultColWidth="9" defaultRowHeight="14"/>
  <cols>
    <col min="1" max="1" width="14.1272727272727" customWidth="1"/>
    <col min="2" max="2" width="9.5" customWidth="1"/>
    <col min="3" max="3" width="9.62727272727273" customWidth="1"/>
    <col min="4" max="4" width="17.3727272727273" customWidth="1"/>
    <col min="5" max="5" width="8.12727272727273" customWidth="1"/>
    <col min="6" max="6" width="9.87272727272727" customWidth="1"/>
    <col min="7" max="7" width="8.25454545454545" customWidth="1"/>
    <col min="10" max="10" width="11.2545454545455" customWidth="1"/>
    <col min="11" max="11" width="11.1272727272727" customWidth="1"/>
    <col min="12" max="12" width="7.62727272727273" customWidth="1"/>
    <col min="13" max="13" width="11.8727272727273" customWidth="1"/>
    <col min="14" max="15" width="11.6272727272727" customWidth="1"/>
    <col min="16" max="16" width="9.87272727272727" customWidth="1"/>
    <col min="17" max="17" width="6.5" customWidth="1"/>
    <col min="18" max="18" width="6.87272727272727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ht="86.25" customHeight="1" spans="1:18">
      <c r="A2" s="1"/>
      <c r="B2" s="1">
        <v>16072601</v>
      </c>
      <c r="C2" s="1" t="s">
        <v>18</v>
      </c>
      <c r="D2" s="1" t="s">
        <v>19</v>
      </c>
      <c r="E2" s="1">
        <v>33</v>
      </c>
      <c r="F2" s="1">
        <v>2</v>
      </c>
      <c r="G2" s="3">
        <v>0.25</v>
      </c>
      <c r="H2" s="4">
        <v>0.3</v>
      </c>
      <c r="I2" s="3">
        <v>0.15</v>
      </c>
      <c r="J2" s="9">
        <f t="shared" ref="J2:J14" si="0">(E2+F2+($K$43*H2+$M$43)*$L$43)/(1-G2)/(1-$O$43)/(1-I2)/$N$43</f>
        <v>16.5518966757357</v>
      </c>
      <c r="K2" s="10">
        <f t="shared" ref="K2:K14" si="1">(E2+F2+($K$43*H2+$M$43)*$L$43)/(1-G2)/(1-$P$43)/(1-I2)/$N$43</f>
        <v>18.4991786375869</v>
      </c>
      <c r="L2" s="1">
        <f t="shared" ref="L2:L14" si="2">E2+F2+($K$43*H2+$M$43)*$L$43</f>
        <v>66.16</v>
      </c>
      <c r="M2" s="11">
        <f t="shared" ref="M2:M14" si="3">L2/(1-G2)/(1-$O$43)/$N$43</f>
        <v>14.0691121743753</v>
      </c>
      <c r="N2" s="11">
        <f t="shared" ref="N2:N14" si="4">L2/(1-G2)/(1-$P$43)/$N$43</f>
        <v>15.7243018419489</v>
      </c>
      <c r="O2" s="11">
        <f>L2/(1-G2)/$N$43</f>
        <v>13.3656565656566</v>
      </c>
      <c r="P2" s="12">
        <f>O2*$N$43-L2</f>
        <v>22.0533333333333</v>
      </c>
      <c r="Q2" s="1">
        <v>1</v>
      </c>
      <c r="R2" s="1">
        <v>0</v>
      </c>
    </row>
    <row r="3" ht="86.25" customHeight="1" spans="1:18">
      <c r="A3" s="1"/>
      <c r="B3" s="1">
        <v>16072701</v>
      </c>
      <c r="C3" s="1" t="s">
        <v>18</v>
      </c>
      <c r="D3" s="1" t="s">
        <v>20</v>
      </c>
      <c r="E3" s="1">
        <v>12</v>
      </c>
      <c r="F3" s="1">
        <v>3</v>
      </c>
      <c r="G3" s="3">
        <v>0.25</v>
      </c>
      <c r="H3" s="4">
        <v>0.2</v>
      </c>
      <c r="I3" s="3">
        <v>0.25</v>
      </c>
      <c r="J3" s="9">
        <f t="shared" si="0"/>
        <v>10.7630692893851</v>
      </c>
      <c r="K3" s="10">
        <f t="shared" si="1"/>
        <v>12.0293127351951</v>
      </c>
      <c r="L3" s="1">
        <f t="shared" si="2"/>
        <v>37.96</v>
      </c>
      <c r="M3" s="11">
        <f t="shared" si="3"/>
        <v>8.07230196703881</v>
      </c>
      <c r="N3" s="11">
        <f t="shared" si="4"/>
        <v>9.02198455139632</v>
      </c>
      <c r="O3" s="11">
        <f>L3/(1-G3)/$N$43</f>
        <v>7.66868686868687</v>
      </c>
      <c r="P3" s="12">
        <f>O3*$N$43-L3</f>
        <v>12.6533333333333</v>
      </c>
      <c r="Q3" s="1">
        <v>1</v>
      </c>
      <c r="R3" s="1">
        <v>1</v>
      </c>
    </row>
    <row r="4" ht="69.75" customHeight="1" spans="1:18">
      <c r="A4" s="1"/>
      <c r="B4" s="1">
        <v>16072901</v>
      </c>
      <c r="C4" s="1" t="s">
        <v>21</v>
      </c>
      <c r="D4" s="5" t="s">
        <v>22</v>
      </c>
      <c r="E4" s="1">
        <v>34</v>
      </c>
      <c r="F4" s="1">
        <v>5</v>
      </c>
      <c r="G4" s="3">
        <v>0.25</v>
      </c>
      <c r="H4" s="1">
        <v>0.2</v>
      </c>
      <c r="I4" s="3">
        <v>0.3</v>
      </c>
      <c r="J4" s="9">
        <f t="shared" si="0"/>
        <v>18.8228146122883</v>
      </c>
      <c r="K4" s="10">
        <f t="shared" si="1"/>
        <v>21.0372633902046</v>
      </c>
      <c r="L4" s="1">
        <f t="shared" si="2"/>
        <v>61.96</v>
      </c>
      <c r="M4" s="11">
        <f t="shared" si="3"/>
        <v>13.1759702286018</v>
      </c>
      <c r="N4" s="11">
        <f t="shared" si="4"/>
        <v>14.7260843731432</v>
      </c>
      <c r="O4" s="11">
        <f>L4/(1-G4)/$N$43</f>
        <v>12.5171717171717</v>
      </c>
      <c r="P4" s="12">
        <f>O4*$N$43-L4</f>
        <v>20.6533333333333</v>
      </c>
      <c r="Q4" s="1">
        <v>1</v>
      </c>
      <c r="R4" s="1">
        <v>1</v>
      </c>
    </row>
    <row r="5" ht="78" customHeight="1" spans="1:18">
      <c r="A5" s="1"/>
      <c r="B5" s="1">
        <v>16073001</v>
      </c>
      <c r="C5" s="1" t="s">
        <v>23</v>
      </c>
      <c r="D5" s="5" t="s">
        <v>24</v>
      </c>
      <c r="E5" s="1">
        <v>27</v>
      </c>
      <c r="F5" s="1">
        <v>5</v>
      </c>
      <c r="G5" s="3">
        <v>0.25</v>
      </c>
      <c r="H5" s="1">
        <v>0.4</v>
      </c>
      <c r="I5" s="3">
        <v>0.15</v>
      </c>
      <c r="J5" s="9">
        <f t="shared" si="0"/>
        <v>17.8528317228008</v>
      </c>
      <c r="K5" s="10">
        <f t="shared" si="1"/>
        <v>19.9531648666597</v>
      </c>
      <c r="L5" s="1">
        <f t="shared" si="2"/>
        <v>71.36</v>
      </c>
      <c r="M5" s="11">
        <f t="shared" si="3"/>
        <v>15.1749069643806</v>
      </c>
      <c r="N5" s="11">
        <f t="shared" si="4"/>
        <v>16.9601901366607</v>
      </c>
      <c r="O5" s="11">
        <f>L5/(1-G5)/$N$43</f>
        <v>14.4161616161616</v>
      </c>
      <c r="P5" s="12">
        <f>O5*$N$43-L5</f>
        <v>23.7866666666667</v>
      </c>
      <c r="Q5" s="1">
        <v>1</v>
      </c>
      <c r="R5" s="1">
        <v>1</v>
      </c>
    </row>
    <row r="6" ht="78" customHeight="1" spans="1:19">
      <c r="A6" s="4"/>
      <c r="B6" s="1">
        <v>16073002</v>
      </c>
      <c r="C6" s="1" t="s">
        <v>25</v>
      </c>
      <c r="D6" s="5" t="s">
        <v>26</v>
      </c>
      <c r="E6" s="1">
        <v>31</v>
      </c>
      <c r="F6" s="1">
        <v>2</v>
      </c>
      <c r="G6" s="3">
        <v>0.2</v>
      </c>
      <c r="H6" s="1">
        <v>0.3</v>
      </c>
      <c r="I6" s="3">
        <v>0.15</v>
      </c>
      <c r="J6" s="9">
        <f t="shared" si="0"/>
        <v>15.0483159771085</v>
      </c>
      <c r="K6" s="10">
        <f t="shared" si="1"/>
        <v>16.8187060920625</v>
      </c>
      <c r="L6" s="1">
        <f t="shared" si="2"/>
        <v>64.16</v>
      </c>
      <c r="M6" s="11">
        <f t="shared" si="3"/>
        <v>12.7910685805423</v>
      </c>
      <c r="N6" s="11">
        <f t="shared" si="4"/>
        <v>14.2959001782531</v>
      </c>
      <c r="O6" s="11">
        <f t="shared" ref="O6:O14" si="5">L6/(1-G6)/$N$43</f>
        <v>12.1515151515152</v>
      </c>
      <c r="P6" s="12">
        <f t="shared" ref="P6:P14" si="6">O6*$N$43-L6</f>
        <v>16.04</v>
      </c>
      <c r="Q6" s="1">
        <v>0</v>
      </c>
      <c r="R6" s="1">
        <v>1</v>
      </c>
      <c r="S6" s="7" t="s">
        <v>26</v>
      </c>
    </row>
    <row r="7" ht="69" customHeight="1" spans="1:18">
      <c r="A7" s="1"/>
      <c r="B7" s="1">
        <v>16080301</v>
      </c>
      <c r="C7" s="1" t="s">
        <v>23</v>
      </c>
      <c r="D7" s="1" t="s">
        <v>27</v>
      </c>
      <c r="E7" s="1">
        <v>23</v>
      </c>
      <c r="F7" s="1">
        <v>5</v>
      </c>
      <c r="G7" s="3">
        <v>0.25</v>
      </c>
      <c r="H7" s="1">
        <v>0.4</v>
      </c>
      <c r="I7" s="3">
        <v>0.15</v>
      </c>
      <c r="J7" s="9">
        <f t="shared" si="0"/>
        <v>16.8521124558276</v>
      </c>
      <c r="K7" s="10">
        <f t="shared" si="1"/>
        <v>18.8347139212191</v>
      </c>
      <c r="L7" s="1">
        <f t="shared" si="2"/>
        <v>67.36</v>
      </c>
      <c r="M7" s="11">
        <f t="shared" si="3"/>
        <v>14.3242955874535</v>
      </c>
      <c r="N7" s="11">
        <f t="shared" si="4"/>
        <v>16.0095068330362</v>
      </c>
      <c r="O7" s="11">
        <f t="shared" si="5"/>
        <v>13.6080808080808</v>
      </c>
      <c r="P7" s="12">
        <f t="shared" si="6"/>
        <v>22.4533333333333</v>
      </c>
      <c r="Q7" s="1">
        <v>1</v>
      </c>
      <c r="R7" s="1">
        <v>1</v>
      </c>
    </row>
    <row r="8" ht="78" customHeight="1" spans="2:18">
      <c r="B8">
        <v>16080401</v>
      </c>
      <c r="C8" s="1" t="s">
        <v>28</v>
      </c>
      <c r="D8" s="6" t="s">
        <v>29</v>
      </c>
      <c r="E8">
        <v>39</v>
      </c>
      <c r="F8">
        <v>5</v>
      </c>
      <c r="G8" s="3">
        <v>0.2</v>
      </c>
      <c r="H8">
        <v>0.45</v>
      </c>
      <c r="I8" s="13">
        <v>0.5</v>
      </c>
      <c r="J8" s="9">
        <f t="shared" si="0"/>
        <v>34.8724082934609</v>
      </c>
      <c r="K8" s="10">
        <f t="shared" si="1"/>
        <v>38.9750445632799</v>
      </c>
      <c r="L8" s="1">
        <f t="shared" si="2"/>
        <v>87.46</v>
      </c>
      <c r="M8" s="11">
        <f t="shared" si="3"/>
        <v>17.4362041467305</v>
      </c>
      <c r="N8" s="11">
        <f t="shared" si="4"/>
        <v>19.4875222816399</v>
      </c>
      <c r="O8" s="11">
        <f t="shared" si="5"/>
        <v>16.5643939393939</v>
      </c>
      <c r="P8" s="12">
        <f t="shared" si="6"/>
        <v>21.865</v>
      </c>
      <c r="Q8">
        <v>1</v>
      </c>
      <c r="R8">
        <v>1</v>
      </c>
    </row>
    <row r="9" ht="92.25" customHeight="1" spans="2:18">
      <c r="B9">
        <v>16100801</v>
      </c>
      <c r="C9" s="1" t="s">
        <v>18</v>
      </c>
      <c r="D9" s="6" t="s">
        <v>30</v>
      </c>
      <c r="E9">
        <v>32</v>
      </c>
      <c r="F9">
        <v>2</v>
      </c>
      <c r="G9" s="3">
        <v>0.25</v>
      </c>
      <c r="H9">
        <v>0.45</v>
      </c>
      <c r="I9" s="13">
        <v>0.2</v>
      </c>
      <c r="J9" s="9">
        <f t="shared" si="0"/>
        <v>20.5901116427432</v>
      </c>
      <c r="K9" s="10">
        <f t="shared" si="1"/>
        <v>23.0124777183601</v>
      </c>
      <c r="L9" s="1">
        <f t="shared" si="2"/>
        <v>77.46</v>
      </c>
      <c r="M9" s="11">
        <f t="shared" si="3"/>
        <v>16.4720893141946</v>
      </c>
      <c r="N9" s="11">
        <f t="shared" si="4"/>
        <v>18.4099821746881</v>
      </c>
      <c r="O9" s="11">
        <f t="shared" si="5"/>
        <v>15.6484848484849</v>
      </c>
      <c r="P9" s="12">
        <f t="shared" si="6"/>
        <v>25.82</v>
      </c>
      <c r="Q9">
        <v>1</v>
      </c>
      <c r="R9">
        <v>1</v>
      </c>
    </row>
    <row r="10" ht="89.25" customHeight="1" spans="2:18">
      <c r="B10">
        <v>16100901</v>
      </c>
      <c r="C10" s="1" t="s">
        <v>18</v>
      </c>
      <c r="D10" s="6" t="s">
        <v>31</v>
      </c>
      <c r="E10">
        <v>46</v>
      </c>
      <c r="F10">
        <v>2</v>
      </c>
      <c r="G10" s="3">
        <v>0.25</v>
      </c>
      <c r="H10">
        <v>0.8</v>
      </c>
      <c r="I10" s="13">
        <v>0.3</v>
      </c>
      <c r="J10" s="9">
        <f t="shared" si="0"/>
        <v>36.5033796612744</v>
      </c>
      <c r="K10" s="10">
        <f t="shared" si="1"/>
        <v>40.797894915542</v>
      </c>
      <c r="L10" s="1">
        <f t="shared" si="2"/>
        <v>120.16</v>
      </c>
      <c r="M10" s="11">
        <f t="shared" si="3"/>
        <v>25.5523657628921</v>
      </c>
      <c r="N10" s="11">
        <f t="shared" si="4"/>
        <v>28.5585264408794</v>
      </c>
      <c r="O10" s="11">
        <f t="shared" si="5"/>
        <v>24.2747474747475</v>
      </c>
      <c r="P10" s="12">
        <f t="shared" si="6"/>
        <v>40.0533333333333</v>
      </c>
      <c r="Q10">
        <v>1</v>
      </c>
      <c r="R10">
        <v>1</v>
      </c>
    </row>
    <row r="11" ht="95.25" customHeight="1" spans="2:18">
      <c r="B11">
        <v>16101601</v>
      </c>
      <c r="C11" s="1" t="s">
        <v>18</v>
      </c>
      <c r="D11" s="6" t="s">
        <v>32</v>
      </c>
      <c r="E11">
        <v>88</v>
      </c>
      <c r="F11">
        <v>2</v>
      </c>
      <c r="G11" s="3">
        <v>0.25</v>
      </c>
      <c r="H11">
        <v>0.4</v>
      </c>
      <c r="I11" s="13">
        <v>0.15</v>
      </c>
      <c r="J11" s="9">
        <f t="shared" si="0"/>
        <v>32.3632610939113</v>
      </c>
      <c r="K11" s="10">
        <f t="shared" si="1"/>
        <v>36.1707035755479</v>
      </c>
      <c r="L11" s="1">
        <f t="shared" si="2"/>
        <v>129.36</v>
      </c>
      <c r="M11" s="11">
        <f t="shared" si="3"/>
        <v>27.5087719298246</v>
      </c>
      <c r="N11" s="11">
        <f t="shared" si="4"/>
        <v>30.7450980392157</v>
      </c>
      <c r="O11" s="11">
        <f t="shared" si="5"/>
        <v>26.1333333333333</v>
      </c>
      <c r="P11" s="12">
        <f t="shared" si="6"/>
        <v>43.12</v>
      </c>
      <c r="Q11">
        <v>1</v>
      </c>
      <c r="R11">
        <v>1</v>
      </c>
    </row>
    <row r="12" ht="81.75" customHeight="1" spans="2:18">
      <c r="B12">
        <v>16101602</v>
      </c>
      <c r="C12" s="1" t="s">
        <v>18</v>
      </c>
      <c r="D12" s="6" t="s">
        <v>33</v>
      </c>
      <c r="E12">
        <v>78</v>
      </c>
      <c r="F12">
        <v>2</v>
      </c>
      <c r="G12" s="3">
        <v>0.26</v>
      </c>
      <c r="H12">
        <v>0.5</v>
      </c>
      <c r="I12" s="13">
        <v>0.15</v>
      </c>
      <c r="J12" s="9">
        <f t="shared" si="0"/>
        <v>32.3441933349054</v>
      </c>
      <c r="K12" s="10">
        <f t="shared" si="1"/>
        <v>36.1493925507766</v>
      </c>
      <c r="L12" s="1">
        <f t="shared" si="2"/>
        <v>127.56</v>
      </c>
      <c r="M12" s="11">
        <f t="shared" si="3"/>
        <v>27.4925643346696</v>
      </c>
      <c r="N12" s="11">
        <f t="shared" si="4"/>
        <v>30.7269836681601</v>
      </c>
      <c r="O12" s="11">
        <f t="shared" si="5"/>
        <v>26.1179361179361</v>
      </c>
      <c r="P12" s="12">
        <f t="shared" si="6"/>
        <v>44.8183783783784</v>
      </c>
      <c r="Q12">
        <v>0</v>
      </c>
      <c r="R12">
        <v>1</v>
      </c>
    </row>
    <row r="13" ht="89.1" customHeight="1" spans="2:18">
      <c r="B13">
        <v>16101701</v>
      </c>
      <c r="C13" s="1" t="s">
        <v>23</v>
      </c>
      <c r="D13" s="6" t="s">
        <v>34</v>
      </c>
      <c r="E13">
        <v>23</v>
      </c>
      <c r="F13">
        <v>1</v>
      </c>
      <c r="G13" s="3">
        <v>0.25</v>
      </c>
      <c r="H13">
        <v>0.35</v>
      </c>
      <c r="I13" s="13">
        <v>0.15</v>
      </c>
      <c r="J13" s="9">
        <f t="shared" si="0"/>
        <v>14.825655940207</v>
      </c>
      <c r="K13" s="10">
        <f t="shared" si="1"/>
        <v>16.569850756702</v>
      </c>
      <c r="L13" s="1">
        <f t="shared" si="2"/>
        <v>59.26</v>
      </c>
      <c r="M13" s="11">
        <f t="shared" si="3"/>
        <v>12.601807549176</v>
      </c>
      <c r="N13" s="11">
        <f t="shared" si="4"/>
        <v>14.0843731431967</v>
      </c>
      <c r="O13" s="11">
        <f t="shared" si="5"/>
        <v>11.9717171717172</v>
      </c>
      <c r="P13" s="12">
        <f t="shared" si="6"/>
        <v>19.7533333333333</v>
      </c>
      <c r="Q13">
        <v>1</v>
      </c>
      <c r="R13">
        <v>1</v>
      </c>
    </row>
    <row r="14" ht="84" customHeight="1" spans="2:18">
      <c r="B14">
        <v>16101703</v>
      </c>
      <c r="C14" s="1" t="s">
        <v>28</v>
      </c>
      <c r="D14" s="7" t="s">
        <v>35</v>
      </c>
      <c r="E14">
        <v>80</v>
      </c>
      <c r="F14">
        <v>2</v>
      </c>
      <c r="G14" s="3">
        <v>0.25</v>
      </c>
      <c r="H14">
        <v>0.6</v>
      </c>
      <c r="I14" s="13">
        <v>0.5</v>
      </c>
      <c r="J14" s="9">
        <f t="shared" si="0"/>
        <v>58.5901116427432</v>
      </c>
      <c r="K14" s="10">
        <f t="shared" si="1"/>
        <v>65.4830659536542</v>
      </c>
      <c r="L14" s="1">
        <f t="shared" si="2"/>
        <v>137.76</v>
      </c>
      <c r="M14" s="11">
        <f t="shared" si="3"/>
        <v>29.2950558213716</v>
      </c>
      <c r="N14" s="11">
        <f t="shared" si="4"/>
        <v>32.7415329768271</v>
      </c>
      <c r="O14" s="11">
        <f t="shared" si="5"/>
        <v>27.830303030303</v>
      </c>
      <c r="P14" s="12">
        <f t="shared" si="6"/>
        <v>45.92</v>
      </c>
      <c r="Q14">
        <v>0</v>
      </c>
      <c r="R14">
        <v>1</v>
      </c>
    </row>
    <row r="15" ht="90.75" customHeight="1" spans="2:18">
      <c r="B15">
        <v>16101702</v>
      </c>
      <c r="C15" s="1" t="s">
        <v>36</v>
      </c>
      <c r="D15" s="7" t="s">
        <v>37</v>
      </c>
      <c r="E15">
        <v>50</v>
      </c>
      <c r="F15">
        <v>1</v>
      </c>
      <c r="G15" s="3">
        <v>0.25</v>
      </c>
      <c r="H15">
        <v>0.4</v>
      </c>
      <c r="I15" s="13">
        <v>0.15</v>
      </c>
      <c r="J15" s="9">
        <f>(E15+F15+(Sheet1!$K$43*H15+Sheet1!$M$43)*Sheet1!$L$43)/(1-G15)/(1-Sheet1!$O$43)/(1-I15)/Sheet1!$N$43</f>
        <v>22.6062482409232</v>
      </c>
      <c r="K15" s="10">
        <f>(E15+F15+(Sheet1!$K$43*H15+Sheet1!$M$43)*Sheet1!$L$43)/(1-G15)/(1-Sheet1!$P$43)/(1-I15)/Sheet1!$N$43</f>
        <v>25.2658068575024</v>
      </c>
      <c r="L15" s="1">
        <f>E15+F15+(Sheet1!$K$43*H15+Sheet1!$M$43)*Sheet1!$L$43</f>
        <v>90.36</v>
      </c>
      <c r="M15" s="11">
        <f>L15/(1-G15)/(1-Sheet1!$O$43)/Sheet1!$N$43</f>
        <v>19.2153110047847</v>
      </c>
      <c r="N15" s="11">
        <f>L15/(1-G15)/(1-Sheet1!$P$43)/Sheet1!$N$43</f>
        <v>21.475935828877</v>
      </c>
      <c r="O15" s="11">
        <f>L15/(1-G15)/Sheet1!$N$43</f>
        <v>18.2545454545455</v>
      </c>
      <c r="P15" s="12">
        <f>O15*Sheet1!$N$43-L15</f>
        <v>30.12</v>
      </c>
      <c r="Q15">
        <v>0</v>
      </c>
      <c r="R15">
        <v>1</v>
      </c>
    </row>
    <row r="16" ht="90.75" customHeight="1" spans="2:18">
      <c r="B16">
        <v>16101901</v>
      </c>
      <c r="C16" s="1" t="s">
        <v>38</v>
      </c>
      <c r="D16" s="6" t="s">
        <v>39</v>
      </c>
      <c r="E16">
        <v>18</v>
      </c>
      <c r="F16">
        <v>2</v>
      </c>
      <c r="G16" s="3">
        <v>0.2</v>
      </c>
      <c r="H16">
        <v>0.2</v>
      </c>
      <c r="I16" s="13">
        <v>0.25</v>
      </c>
      <c r="J16" s="9">
        <f>(E16+F16+(Sheet1!$K$43*H16+Sheet1!$M$43)*Sheet1!$L$43)/(1-G16)/(1-Sheet1!$O$43)/(1-I16)/Sheet1!$N$43</f>
        <v>11.4194577352472</v>
      </c>
      <c r="K16" s="10">
        <f>(E16+F16+(Sheet1!$K$43*H16+Sheet1!$M$43)*Sheet1!$L$43)/(1-G16)/(1-Sheet1!$P$43)/(1-I16)/Sheet1!$N$43</f>
        <v>12.7629233511586</v>
      </c>
      <c r="L16" s="1">
        <f>E16+F16+(Sheet1!$K$43*H16+Sheet1!$M$43)*Sheet1!$L$43</f>
        <v>42.96</v>
      </c>
      <c r="M16" s="11">
        <f>L16/(1-G16)/(1-Sheet1!$O$43)/Sheet1!$N$43</f>
        <v>8.56459330143541</v>
      </c>
      <c r="N16" s="11">
        <f>L16/(1-G16)/(1-Sheet1!$P$43)/Sheet1!$N$43</f>
        <v>9.57219251336898</v>
      </c>
      <c r="O16" s="11">
        <f>L16/(1-G16)/Sheet1!$N$43</f>
        <v>8.13636363636363</v>
      </c>
      <c r="P16" s="12">
        <f>O16*Sheet1!$N$43-L16</f>
        <v>10.74</v>
      </c>
      <c r="Q16">
        <v>0</v>
      </c>
      <c r="R16">
        <v>1</v>
      </c>
    </row>
    <row r="17" ht="90.75" customHeight="1" spans="2:18">
      <c r="B17">
        <v>16110801</v>
      </c>
      <c r="C17" s="1" t="s">
        <v>23</v>
      </c>
      <c r="D17" s="7" t="s">
        <v>40</v>
      </c>
      <c r="E17">
        <v>20</v>
      </c>
      <c r="F17">
        <v>5</v>
      </c>
      <c r="G17" s="3">
        <v>0.25</v>
      </c>
      <c r="H17">
        <v>0.4</v>
      </c>
      <c r="I17" s="13">
        <v>0.15</v>
      </c>
      <c r="J17" s="9">
        <f>(E17+F17+([1]Sheet1!$K$26*H17+[1]Sheet1!$M$26)*[1]Sheet1!$L$26)/(1-G17)/(1-[1]Sheet1!$O$26)/(1-I17)/[1]Sheet1!$N$26</f>
        <v>16.1015730055978</v>
      </c>
      <c r="K17" s="10">
        <f>(E17+F17+([1]Sheet1!$K$26*H17+[1]Sheet1!$M$26)*[1]Sheet1!$L$26)/(1-G17)/(1-[1]Sheet1!$P$26)/(1-I17)/[1]Sheet1!$N$26</f>
        <v>17.9958757121387</v>
      </c>
      <c r="L17" s="1">
        <f>E17+F17+([1]Sheet1!$K$26*H17+[1]Sheet1!$M$26)*[1]Sheet1!$L$26</f>
        <v>64.36</v>
      </c>
      <c r="M17" s="11">
        <f>L17/(1-G17)/(1-[1]Sheet1!$O$26)/[1]Sheet1!$N$26</f>
        <v>13.6863370547581</v>
      </c>
      <c r="N17" s="11">
        <f>L17/(1-G17)/(1-[1]Sheet1!$P$26)/[1]Sheet1!$N$26</f>
        <v>15.2964943553179</v>
      </c>
      <c r="O17" s="11">
        <f>L17/(1-G17)/[1]Sheet1!$N$26</f>
        <v>13.0020202020202</v>
      </c>
      <c r="P17" s="12">
        <f>O17*[1]Sheet1!$N$26-L17</f>
        <v>21.4533333333333</v>
      </c>
      <c r="Q17" s="13">
        <v>0.15</v>
      </c>
      <c r="R17" s="13">
        <v>0.45</v>
      </c>
    </row>
    <row r="18" ht="90.75" customHeight="1" spans="2:18">
      <c r="B18">
        <v>16110802</v>
      </c>
      <c r="C18" s="1" t="s">
        <v>23</v>
      </c>
      <c r="D18" s="8" t="s">
        <v>41</v>
      </c>
      <c r="E18">
        <v>20</v>
      </c>
      <c r="F18">
        <v>5</v>
      </c>
      <c r="G18" s="3">
        <v>0.25</v>
      </c>
      <c r="H18">
        <v>0.4</v>
      </c>
      <c r="I18" s="13">
        <v>0.15</v>
      </c>
      <c r="J18" s="9">
        <f>(E18+F18+([1]Sheet1!$K$26*H18+[1]Sheet1!$M$26)*[1]Sheet1!$L$26)/(1-G18)/(1-[1]Sheet1!$O$26)/(1-I18)/[1]Sheet1!$N$26</f>
        <v>16.1015730055978</v>
      </c>
      <c r="K18" s="10">
        <f>(E18+F18+([1]Sheet1!$K$26*H18+[1]Sheet1!$M$26)*[1]Sheet1!$L$26)/(1-G18)/(1-[1]Sheet1!$P$26)/(1-I18)/[1]Sheet1!$N$26</f>
        <v>17.9958757121387</v>
      </c>
      <c r="L18" s="1">
        <f>E18+F18+([1]Sheet1!$K$26*H18+[1]Sheet1!$M$26)*[1]Sheet1!$L$26</f>
        <v>64.36</v>
      </c>
      <c r="M18" s="11">
        <f>L18/(1-G18)/(1-[1]Sheet1!$O$26)/[1]Sheet1!$N$26</f>
        <v>13.6863370547581</v>
      </c>
      <c r="N18" s="11">
        <f>L18/(1-G18)/(1-[1]Sheet1!$P$26)/[1]Sheet1!$N$26</f>
        <v>15.2964943553179</v>
      </c>
      <c r="O18" s="11">
        <f>L18/(1-G18)/[1]Sheet1!$N$26</f>
        <v>13.0020202020202</v>
      </c>
      <c r="P18" s="12">
        <f>O18*[1]Sheet1!$N$26-L18</f>
        <v>21.4533333333333</v>
      </c>
      <c r="Q18" s="13">
        <v>0.15</v>
      </c>
      <c r="R18" s="13">
        <v>0.4</v>
      </c>
    </row>
    <row r="19" ht="90.75" customHeight="1" spans="2:18">
      <c r="B19">
        <v>16110901</v>
      </c>
      <c r="C19" s="1"/>
      <c r="D19" s="7" t="s">
        <v>42</v>
      </c>
      <c r="E19">
        <v>18.5</v>
      </c>
      <c r="F19">
        <v>2</v>
      </c>
      <c r="G19" s="3">
        <v>0.25</v>
      </c>
      <c r="H19">
        <v>0.15</v>
      </c>
      <c r="I19" s="13">
        <v>0.5</v>
      </c>
      <c r="J19" s="9">
        <f>(E19+F19+([1]Sheet1!$K$26*H19+[1]Sheet1!$M$26)*[1]Sheet1!$L$26)/(1-G19)/(1-[1]Sheet1!$O$26)/(1-I19)/[1]Sheet1!$N$26</f>
        <v>16.7400318979266</v>
      </c>
      <c r="K19" s="10">
        <f>(E19+F19+([1]Sheet1!$K$26*H19+[1]Sheet1!$M$26)*[1]Sheet1!$L$26)/(1-G19)/(1-[1]Sheet1!$P$26)/(1-I19)/[1]Sheet1!$N$26</f>
        <v>18.7094474153298</v>
      </c>
      <c r="L19" s="1">
        <f>E19+F19+([1]Sheet1!$K$26*H19+[1]Sheet1!$M$26)*[1]Sheet1!$L$26</f>
        <v>39.36</v>
      </c>
      <c r="M19" s="11">
        <f>L19/(1-G19)/(1-[1]Sheet1!$O$26)/[1]Sheet1!$N$26</f>
        <v>8.37001594896332</v>
      </c>
      <c r="N19" s="11">
        <f>L19/(1-G19)/(1-[1]Sheet1!$P$26)/[1]Sheet1!$N$26</f>
        <v>9.35472370766488</v>
      </c>
      <c r="O19" s="11">
        <f>L19/(1-G19)/[1]Sheet1!$N$26</f>
        <v>7.95151515151515</v>
      </c>
      <c r="P19" s="12">
        <f>O19*[1]Sheet1!$N$26-L19</f>
        <v>13.12</v>
      </c>
      <c r="Q19">
        <v>15</v>
      </c>
      <c r="R19">
        <v>50</v>
      </c>
    </row>
    <row r="20" ht="90.75" customHeight="1" spans="2:18">
      <c r="B20">
        <v>16111001</v>
      </c>
      <c r="C20" s="1"/>
      <c r="D20" s="7" t="s">
        <v>43</v>
      </c>
      <c r="E20">
        <v>25.5</v>
      </c>
      <c r="F20">
        <v>3</v>
      </c>
      <c r="G20" s="3">
        <v>0.25</v>
      </c>
      <c r="H20">
        <v>0.3</v>
      </c>
      <c r="I20" s="13">
        <v>0.3</v>
      </c>
      <c r="J20" s="9">
        <f>(E20+F20+([1]Sheet1!$K$26*H20+[1]Sheet1!$M$26)*[1]Sheet1!$L$26)/(1-G20)/(1-[1]Sheet1!$O$26)/(1-I20)/[1]Sheet1!$N$26</f>
        <v>18.1240981240981</v>
      </c>
      <c r="K20" s="10">
        <f>(E20+F20+([1]Sheet1!$K$26*H20+[1]Sheet1!$M$26)*[1]Sheet1!$L$26)/(1-G20)/(1-[1]Sheet1!$P$26)/(1-I20)/[1]Sheet1!$N$26</f>
        <v>20.2563449622273</v>
      </c>
      <c r="L20" s="1">
        <f>E20+F20+([1]Sheet1!$K$26*H20+[1]Sheet1!$M$26)*[1]Sheet1!$L$26</f>
        <v>59.66</v>
      </c>
      <c r="M20" s="11">
        <f>L20/(1-G20)/(1-[1]Sheet1!$O$26)/[1]Sheet1!$N$26</f>
        <v>12.6868686868687</v>
      </c>
      <c r="N20" s="11">
        <f>L20/(1-G20)/(1-[1]Sheet1!$P$26)/[1]Sheet1!$N$26</f>
        <v>14.1794414735591</v>
      </c>
      <c r="O20" s="11">
        <f>L20/(1-G20)/[1]Sheet1!$N$26</f>
        <v>12.0525252525253</v>
      </c>
      <c r="P20" s="12">
        <f>O20*[1]Sheet1!$N$26-L20</f>
        <v>19.8866666666667</v>
      </c>
      <c r="R20">
        <v>30</v>
      </c>
    </row>
    <row r="21" ht="90.75" customHeight="1" spans="2:18">
      <c r="B21">
        <v>16111901</v>
      </c>
      <c r="C21" s="1" t="s">
        <v>21</v>
      </c>
      <c r="D21" s="7" t="s">
        <v>44</v>
      </c>
      <c r="E21">
        <v>34</v>
      </c>
      <c r="F21">
        <v>5</v>
      </c>
      <c r="G21" s="3">
        <v>0.25</v>
      </c>
      <c r="H21">
        <v>0.25</v>
      </c>
      <c r="I21" s="13">
        <v>0.45</v>
      </c>
      <c r="J21" s="9">
        <f>(E21+F21+([1]Sheet1!$K$26*H21+[1]Sheet1!$M$26)*[1]Sheet1!$L$26)/(1-G21)/(1-[1]Sheet1!$O$26)/(1-I21)/[1]Sheet1!$N$26</f>
        <v>25.541539799913</v>
      </c>
      <c r="K21" s="10">
        <f>(E21+F21+([1]Sheet1!$K$26*H21+[1]Sheet1!$M$26)*[1]Sheet1!$L$26)/(1-G21)/(1-[1]Sheet1!$P$26)/(1-I21)/[1]Sheet1!$N$26</f>
        <v>28.5464268351969</v>
      </c>
      <c r="L21" s="1">
        <f>E21+F21+([1]Sheet1!$K$26*H21+[1]Sheet1!$M$26)*[1]Sheet1!$L$26</f>
        <v>66.06</v>
      </c>
      <c r="M21" s="11">
        <f>L21/(1-G21)/(1-[1]Sheet1!$O$26)/[1]Sheet1!$N$26</f>
        <v>14.0478468899522</v>
      </c>
      <c r="N21" s="11">
        <f>L21/(1-G21)/(1-[1]Sheet1!$P$26)/[1]Sheet1!$N$26</f>
        <v>15.7005347593583</v>
      </c>
      <c r="O21" s="11">
        <f>L21/(1-G21)/[1]Sheet1!$N$26</f>
        <v>13.3454545454545</v>
      </c>
      <c r="P21" s="12">
        <f>O21*[1]Sheet1!$N$26-L21</f>
        <v>22.02</v>
      </c>
      <c r="R21">
        <v>45</v>
      </c>
    </row>
    <row r="22" ht="90.95" customHeight="1" spans="2:18">
      <c r="B22">
        <v>16112001</v>
      </c>
      <c r="D22" s="7" t="s">
        <v>45</v>
      </c>
      <c r="E22">
        <v>34</v>
      </c>
      <c r="F22">
        <v>5</v>
      </c>
      <c r="G22" s="3">
        <v>0.25</v>
      </c>
      <c r="H22">
        <v>0.25</v>
      </c>
      <c r="I22" s="13">
        <v>0.45</v>
      </c>
      <c r="J22" s="9">
        <f>(E22+F22+([1]Sheet1!$K$26*H22+[1]Sheet1!$M$26)*[1]Sheet1!$L$26)/(1-G22)/(1-[1]Sheet1!$O$26)/(1-I22)/[1]Sheet1!$N$26</f>
        <v>25.541539799913</v>
      </c>
      <c r="K22" s="10">
        <f>(E22+F22+([1]Sheet1!$K$26*H22+[1]Sheet1!$M$26)*[1]Sheet1!$L$26)/(1-G22)/(1-[1]Sheet1!$P$26)/(1-I22)/[1]Sheet1!$N$26</f>
        <v>28.5464268351969</v>
      </c>
      <c r="L22" s="1">
        <f>E22+F22+([1]Sheet1!$K$26*H22+[1]Sheet1!$M$26)*[1]Sheet1!$L$26</f>
        <v>66.06</v>
      </c>
      <c r="M22" s="11">
        <f>L22/(1-G22)/(1-[1]Sheet1!$O$26)/[1]Sheet1!$N$26</f>
        <v>14.0478468899522</v>
      </c>
      <c r="N22" s="11">
        <f>L22/(1-G22)/(1-[1]Sheet1!$P$26)/[1]Sheet1!$N$26</f>
        <v>15.7005347593583</v>
      </c>
      <c r="O22" s="11">
        <f>L22/(1-G22)/[1]Sheet1!$N$26</f>
        <v>13.3454545454545</v>
      </c>
      <c r="P22" s="12">
        <f>O22*[1]Sheet1!$N$26-L22</f>
        <v>22.02</v>
      </c>
      <c r="R22">
        <v>45</v>
      </c>
    </row>
    <row r="23" ht="90.95" customHeight="1" spans="2:18">
      <c r="B23">
        <v>16112002</v>
      </c>
      <c r="D23" s="7" t="s">
        <v>46</v>
      </c>
      <c r="E23">
        <v>38</v>
      </c>
      <c r="F23">
        <v>5</v>
      </c>
      <c r="G23" s="3">
        <v>0.25</v>
      </c>
      <c r="H23">
        <v>0.25</v>
      </c>
      <c r="I23" s="13">
        <v>0.45</v>
      </c>
      <c r="J23" s="9">
        <f>(E23+F23+([1]Sheet1!$K$26*H23+[1]Sheet1!$M$26)*[1]Sheet1!$L$26)/(1-G23)/(1-[1]Sheet1!$O$26)/(1-I23)/[1]Sheet1!$N$26</f>
        <v>27.0881059397806</v>
      </c>
      <c r="K23" s="10">
        <f>(E23+F23+([1]Sheet1!$K$26*H23+[1]Sheet1!$M$26)*[1]Sheet1!$L$26)/(1-G23)/(1-[1]Sheet1!$P$26)/(1-I23)/[1]Sheet1!$N$26</f>
        <v>30.2749419326959</v>
      </c>
      <c r="L23" s="1">
        <f>E23+F23+([1]Sheet1!$K$26*H23+[1]Sheet1!$M$26)*[1]Sheet1!$L$26</f>
        <v>70.06</v>
      </c>
      <c r="M23" s="11">
        <f>L23/(1-G23)/(1-[1]Sheet1!$O$26)/[1]Sheet1!$N$26</f>
        <v>14.8984582668793</v>
      </c>
      <c r="N23" s="11">
        <f>L23/(1-G23)/(1-[1]Sheet1!$P$26)/[1]Sheet1!$N$26</f>
        <v>16.6512180629828</v>
      </c>
      <c r="O23" s="11">
        <f>L23/(1-G23)/[1]Sheet1!$N$26</f>
        <v>14.1535353535354</v>
      </c>
      <c r="P23" s="12">
        <f>O23*[1]Sheet1!$N$26-L23</f>
        <v>23.3533333333333</v>
      </c>
      <c r="R23">
        <v>45</v>
      </c>
    </row>
    <row r="24" ht="90.75" customHeight="1" spans="2:18">
      <c r="B24">
        <v>16112003</v>
      </c>
      <c r="C24" s="1" t="s">
        <v>21</v>
      </c>
      <c r="D24" s="7" t="s">
        <v>44</v>
      </c>
      <c r="E24">
        <v>35</v>
      </c>
      <c r="F24">
        <v>5</v>
      </c>
      <c r="G24" s="3">
        <v>0.25</v>
      </c>
      <c r="H24">
        <v>0.25</v>
      </c>
      <c r="I24" s="13">
        <v>0.45</v>
      </c>
      <c r="J24" s="9">
        <f>(E24+F24+([1]Sheet1!$K$26*H24+[1]Sheet1!$M$26)*[1]Sheet1!$L$26)/(1-G24)/(1-[1]Sheet1!$O$26)/(1-I24)/[1]Sheet1!$N$26</f>
        <v>25.9281813348799</v>
      </c>
      <c r="K24" s="10">
        <f>(E24+F24+([1]Sheet1!$K$26*H24+[1]Sheet1!$M$26)*[1]Sheet1!$L$26)/(1-G24)/(1-[1]Sheet1!$P$26)/(1-I24)/[1]Sheet1!$N$26</f>
        <v>28.9785556095717</v>
      </c>
      <c r="L24" s="1">
        <f>E24+F24+([1]Sheet1!$K$26*H24+[1]Sheet1!$M$26)*[1]Sheet1!$L$26</f>
        <v>67.06</v>
      </c>
      <c r="M24" s="11">
        <f>L24/(1-G24)/(1-[1]Sheet1!$O$26)/[1]Sheet1!$N$26</f>
        <v>14.2604997341839</v>
      </c>
      <c r="N24" s="11">
        <f>L24/(1-G24)/(1-[1]Sheet1!$P$26)/[1]Sheet1!$N$26</f>
        <v>15.9382055852644</v>
      </c>
      <c r="O24" s="11">
        <f>L24/(1-G24)/[1]Sheet1!$N$26</f>
        <v>13.5474747474747</v>
      </c>
      <c r="P24" s="12">
        <f>O24*[1]Sheet1!$N$26-L24</f>
        <v>22.3533333333333</v>
      </c>
      <c r="R24">
        <v>45</v>
      </c>
    </row>
    <row r="25" ht="90.75" customHeight="1" spans="2:18">
      <c r="B25">
        <v>16112301</v>
      </c>
      <c r="C25" s="1" t="s">
        <v>28</v>
      </c>
      <c r="D25" s="8" t="s">
        <v>47</v>
      </c>
      <c r="E25">
        <v>32</v>
      </c>
      <c r="F25">
        <v>3</v>
      </c>
      <c r="G25" s="3">
        <v>0.25</v>
      </c>
      <c r="H25">
        <v>0.35</v>
      </c>
      <c r="I25" s="13">
        <v>0.4</v>
      </c>
      <c r="J25" s="9">
        <f>(E25+F25+([1]Sheet1!$K$26*H25+[1]Sheet1!$M$26)*[1]Sheet1!$L$26)/(1-G25)/(1-[1]Sheet1!$O$26)/(1-I25)/[1]Sheet1!$N$26</f>
        <v>24.9016480595428</v>
      </c>
      <c r="K25" s="10">
        <f>(E25+F25+([1]Sheet1!$K$26*H25+[1]Sheet1!$M$26)*[1]Sheet1!$L$26)/(1-G25)/(1-[1]Sheet1!$P$26)/(1-I25)/[1]Sheet1!$N$26</f>
        <v>27.8312537136067</v>
      </c>
      <c r="L25" s="1">
        <f>E25+F25+([1]Sheet1!$K$26*H25+[1]Sheet1!$M$26)*[1]Sheet1!$L$26</f>
        <v>70.26</v>
      </c>
      <c r="M25" s="11">
        <f>L25/(1-G25)/(1-[1]Sheet1!$O$26)/[1]Sheet1!$N$26</f>
        <v>14.9409888357257</v>
      </c>
      <c r="N25" s="11">
        <f>L25/(1-G25)/(1-[1]Sheet1!$P$26)/[1]Sheet1!$N$26</f>
        <v>16.698752228164</v>
      </c>
      <c r="O25" s="11">
        <f>L25/(1-G25)/[1]Sheet1!$N$26</f>
        <v>14.1939393939394</v>
      </c>
      <c r="P25" s="12">
        <f>O25*[1]Sheet1!$N$26-L25</f>
        <v>23.42</v>
      </c>
      <c r="R25">
        <v>40</v>
      </c>
    </row>
    <row r="26" ht="90.75" customHeight="1" spans="2:18">
      <c r="B26">
        <v>16112302</v>
      </c>
      <c r="C26" s="1" t="s">
        <v>28</v>
      </c>
      <c r="D26" s="7" t="s">
        <v>48</v>
      </c>
      <c r="E26">
        <v>33</v>
      </c>
      <c r="F26">
        <v>3</v>
      </c>
      <c r="G26" s="3">
        <v>0.25</v>
      </c>
      <c r="H26">
        <v>0.25</v>
      </c>
      <c r="I26" s="13">
        <v>0.4</v>
      </c>
      <c r="J26" s="9">
        <f>(E26+F26+([1]Sheet1!$K$26*H26+[1]Sheet1!$M$26)*[1]Sheet1!$L$26)/(1-G26)/(1-[1]Sheet1!$O$26)/(1-I26)/[1]Sheet1!$N$26</f>
        <v>22.3498139287613</v>
      </c>
      <c r="K26" s="10">
        <f>(E26+F26+([1]Sheet1!$K$26*H26+[1]Sheet1!$M$26)*[1]Sheet1!$L$26)/(1-G26)/(1-[1]Sheet1!$P$26)/(1-I26)/[1]Sheet1!$N$26</f>
        <v>24.9792038027332</v>
      </c>
      <c r="L26" s="1">
        <f>E26+F26+([1]Sheet1!$K$26*H26+[1]Sheet1!$M$26)*[1]Sheet1!$L$26</f>
        <v>63.06</v>
      </c>
      <c r="M26" s="11">
        <f>L26/(1-G26)/(1-[1]Sheet1!$O$26)/[1]Sheet1!$N$26</f>
        <v>13.4098883572568</v>
      </c>
      <c r="N26" s="11">
        <f>L26/(1-G26)/(1-[1]Sheet1!$P$26)/[1]Sheet1!$N$26</f>
        <v>14.9875222816399</v>
      </c>
      <c r="O26" s="11">
        <f>L26/(1-G26)/[1]Sheet1!$N$26</f>
        <v>12.7393939393939</v>
      </c>
      <c r="P26" s="12">
        <f>O26*[1]Sheet1!$N$26-L26</f>
        <v>21.02</v>
      </c>
      <c r="R26">
        <v>40</v>
      </c>
    </row>
    <row r="27" ht="90.75" customHeight="1" spans="2:18">
      <c r="B27">
        <v>16112401</v>
      </c>
      <c r="C27" s="1" t="s">
        <v>28</v>
      </c>
      <c r="D27" s="7" t="s">
        <v>49</v>
      </c>
      <c r="E27">
        <v>35</v>
      </c>
      <c r="F27">
        <v>3</v>
      </c>
      <c r="G27" s="3">
        <v>0.25</v>
      </c>
      <c r="H27">
        <v>0.22</v>
      </c>
      <c r="I27" s="13">
        <v>0.3</v>
      </c>
      <c r="J27" s="9">
        <f>(E27+F27+([1]Sheet1!$K$26*H27+[1]Sheet1!$M$26)*[1]Sheet1!$L$26)/(1-G27)/(1-[1]Sheet1!$O$26)/(1-I27)/[1]Sheet1!$N$26</f>
        <v>19.0172400698717</v>
      </c>
      <c r="K27" s="10">
        <f>(E27+F27+([1]Sheet1!$K$26*H27+[1]Sheet1!$M$26)*[1]Sheet1!$L$26)/(1-G27)/(1-[1]Sheet1!$P$26)/(1-I27)/[1]Sheet1!$N$26</f>
        <v>21.254562431033</v>
      </c>
      <c r="L27" s="1">
        <f>E27+F27+([1]Sheet1!$K$26*H27+[1]Sheet1!$M$26)*[1]Sheet1!$L$26</f>
        <v>62.6</v>
      </c>
      <c r="M27" s="11">
        <f>L27/(1-G27)/(1-[1]Sheet1!$O$26)/[1]Sheet1!$N$26</f>
        <v>13.3120680489102</v>
      </c>
      <c r="N27" s="11">
        <f>L27/(1-G27)/(1-[1]Sheet1!$P$26)/[1]Sheet1!$N$26</f>
        <v>14.8781937017231</v>
      </c>
      <c r="O27" s="11">
        <f>L27/(1-G27)/[1]Sheet1!$N$26</f>
        <v>12.6464646464646</v>
      </c>
      <c r="P27" s="12">
        <f>O27*[1]Sheet1!$N$26-L27</f>
        <v>20.8666666666667</v>
      </c>
      <c r="Q27">
        <v>40</v>
      </c>
      <c r="R27">
        <v>30</v>
      </c>
    </row>
    <row r="28" ht="90.75" customHeight="1" spans="2:18">
      <c r="B28">
        <v>16112501</v>
      </c>
      <c r="C28" s="1" t="s">
        <v>23</v>
      </c>
      <c r="D28" s="8" t="s">
        <v>50</v>
      </c>
      <c r="E28">
        <v>26</v>
      </c>
      <c r="F28">
        <v>3</v>
      </c>
      <c r="G28" s="3">
        <v>0.25</v>
      </c>
      <c r="H28">
        <v>0.45</v>
      </c>
      <c r="I28" s="13">
        <v>0.45</v>
      </c>
      <c r="J28" s="9">
        <f>(E28+F28+([1]Sheet1!$K$26*H28+[1]Sheet1!$M$26)*[1]Sheet1!$L$26)/(1-G28)/(1-[1]Sheet1!$O$26)/(1-I28)/[1]Sheet1!$N$26</f>
        <v>28.0160456237011</v>
      </c>
      <c r="K28" s="10">
        <f>(E28+F28+([1]Sheet1!$K$26*H28+[1]Sheet1!$M$26)*[1]Sheet1!$L$26)/(1-G28)/(1-[1]Sheet1!$P$26)/(1-I28)/[1]Sheet1!$N$26</f>
        <v>31.3120509911954</v>
      </c>
      <c r="L28" s="1">
        <f>E28+F28+([1]Sheet1!$K$26*H28+[1]Sheet1!$M$26)*[1]Sheet1!$L$26</f>
        <v>72.46</v>
      </c>
      <c r="M28" s="11">
        <f>L28/(1-G28)/(1-[1]Sheet1!$O$26)/[1]Sheet1!$N$26</f>
        <v>15.4088250930356</v>
      </c>
      <c r="N28" s="11">
        <f>L28/(1-G28)/(1-[1]Sheet1!$P$26)/[1]Sheet1!$N$26</f>
        <v>17.2216280451575</v>
      </c>
      <c r="O28" s="11">
        <f>L28/(1-G28)/[1]Sheet1!$N$26</f>
        <v>14.6383838383838</v>
      </c>
      <c r="P28" s="12">
        <f>O28*[1]Sheet1!$N$26-L28</f>
        <v>24.1533333333333</v>
      </c>
      <c r="Q28">
        <v>45</v>
      </c>
      <c r="R28">
        <v>30</v>
      </c>
    </row>
    <row r="29" ht="90.75" customHeight="1" spans="2:18">
      <c r="B29">
        <v>16112801</v>
      </c>
      <c r="C29" s="1" t="s">
        <v>38</v>
      </c>
      <c r="D29" s="6" t="s">
        <v>51</v>
      </c>
      <c r="E29">
        <v>30</v>
      </c>
      <c r="F29">
        <v>1</v>
      </c>
      <c r="G29" s="3">
        <v>0.25</v>
      </c>
      <c r="H29">
        <v>0.45</v>
      </c>
      <c r="I29" s="13">
        <v>0.25</v>
      </c>
      <c r="J29" s="9">
        <f>(E29+F29+([1]Sheet1!$K$26*H29+[1]Sheet1!$M$26)*[1]Sheet1!$L$26)/(1-G29)/(1-[1]Sheet1!$O$26)/(1-I29)/[1]Sheet1!$N$26</f>
        <v>21.1121743753323</v>
      </c>
      <c r="K29" s="10">
        <f>(E29+F29+([1]Sheet1!$K$26*H29+[1]Sheet1!$M$26)*[1]Sheet1!$L$26)/(1-G29)/(1-[1]Sheet1!$P$26)/(1-I29)/[1]Sheet1!$N$26</f>
        <v>23.5959595959596</v>
      </c>
      <c r="L29" s="1">
        <f>E29+F29+([1]Sheet1!$K$26*H29+[1]Sheet1!$M$26)*[1]Sheet1!$L$26</f>
        <v>74.46</v>
      </c>
      <c r="M29" s="11">
        <f>L29/(1-G29)/(1-[1]Sheet1!$O$26)/[1]Sheet1!$N$26</f>
        <v>15.8341307814992</v>
      </c>
      <c r="N29" s="11">
        <f>L29/(1-G29)/(1-[1]Sheet1!$P$26)/[1]Sheet1!$N$26</f>
        <v>17.6969696969697</v>
      </c>
      <c r="O29" s="11">
        <f>L29/(1-G29)/[1]Sheet1!$N$26</f>
        <v>15.0424242424242</v>
      </c>
      <c r="P29" s="12">
        <f>O29*[1]Sheet1!$N$26-L29</f>
        <v>24.82</v>
      </c>
      <c r="Q29">
        <v>0</v>
      </c>
      <c r="R29">
        <v>25</v>
      </c>
    </row>
    <row r="30" ht="90.75" customHeight="1" spans="2:18">
      <c r="B30">
        <v>16112901</v>
      </c>
      <c r="C30" s="1" t="s">
        <v>23</v>
      </c>
      <c r="D30" s="8" t="s">
        <v>52</v>
      </c>
      <c r="E30">
        <v>25</v>
      </c>
      <c r="F30">
        <v>3</v>
      </c>
      <c r="G30" s="3">
        <v>0.25</v>
      </c>
      <c r="H30">
        <v>0.4</v>
      </c>
      <c r="I30" s="13">
        <v>0.45</v>
      </c>
      <c r="J30" s="9">
        <f>(E30+F30+([1]Sheet1!$K$26*H30+[1]Sheet1!$M$26)*[1]Sheet1!$L$26)/(1-G30)/(1-[1]Sheet1!$O$26)/(1-I30)/[1]Sheet1!$N$26</f>
        <v>26.04417379537</v>
      </c>
      <c r="K30" s="10">
        <f>(E30+F30+([1]Sheet1!$K$26*H30+[1]Sheet1!$M$26)*[1]Sheet1!$L$26)/(1-G30)/(1-[1]Sheet1!$P$26)/(1-I30)/[1]Sheet1!$N$26</f>
        <v>29.1081942418841</v>
      </c>
      <c r="L30" s="1">
        <f>E30+F30+([1]Sheet1!$K$26*H30+[1]Sheet1!$M$26)*[1]Sheet1!$L$26</f>
        <v>67.36</v>
      </c>
      <c r="M30" s="11">
        <f>L30/(1-G30)/(1-[1]Sheet1!$O$26)/[1]Sheet1!$N$26</f>
        <v>14.3242955874535</v>
      </c>
      <c r="N30" s="11">
        <f>L30/(1-G30)/(1-[1]Sheet1!$P$26)/[1]Sheet1!$N$26</f>
        <v>16.0095068330362</v>
      </c>
      <c r="O30" s="11">
        <f>L30/(1-G30)/[1]Sheet1!$N$26</f>
        <v>13.6080808080808</v>
      </c>
      <c r="P30" s="12">
        <f>O30*[1]Sheet1!$N$26-L30</f>
        <v>22.4533333333333</v>
      </c>
      <c r="Q30">
        <v>30</v>
      </c>
      <c r="R30">
        <v>45</v>
      </c>
    </row>
    <row r="31" ht="90.75" customHeight="1" spans="2:18">
      <c r="B31">
        <v>16113001</v>
      </c>
      <c r="C31" s="1" t="s">
        <v>23</v>
      </c>
      <c r="D31" s="6" t="s">
        <v>53</v>
      </c>
      <c r="E31">
        <v>15</v>
      </c>
      <c r="F31">
        <v>5</v>
      </c>
      <c r="G31" s="3">
        <v>0.25</v>
      </c>
      <c r="H31">
        <v>0.25</v>
      </c>
      <c r="I31" s="13">
        <v>0.2</v>
      </c>
      <c r="J31" s="9">
        <f>(E31+F31+([1]Sheet1!$K$26*H31+[1]Sheet1!$M$26)*[1]Sheet1!$L$26)/(1-G31)/(1-[1]Sheet1!$O$26)/(1-I31)/[1]Sheet1!$N$26</f>
        <v>12.5093035619351</v>
      </c>
      <c r="K31" s="10">
        <f>(E31+F31+([1]Sheet1!$K$26*H31+[1]Sheet1!$M$26)*[1]Sheet1!$L$26)/(1-G31)/(1-[1]Sheet1!$P$26)/(1-I31)/[1]Sheet1!$N$26</f>
        <v>13.9809863339275</v>
      </c>
      <c r="L31" s="1">
        <f>E31+F31+([1]Sheet1!$K$26*H31+[1]Sheet1!$M$26)*[1]Sheet1!$L$26</f>
        <v>47.06</v>
      </c>
      <c r="M31" s="11">
        <f>L31/(1-G31)/(1-[1]Sheet1!$O$26)/[1]Sheet1!$N$26</f>
        <v>10.0074428495481</v>
      </c>
      <c r="N31" s="11">
        <f>L31/(1-G31)/(1-[1]Sheet1!$P$26)/[1]Sheet1!$N$26</f>
        <v>11.184789067142</v>
      </c>
      <c r="O31" s="11">
        <f>L31/(1-G31)/[1]Sheet1!$N$26</f>
        <v>9.50707070707071</v>
      </c>
      <c r="P31" s="12">
        <f>O31*[1]Sheet1!$N$26-L31</f>
        <v>15.6866666666667</v>
      </c>
      <c r="Q31">
        <v>20</v>
      </c>
      <c r="R31">
        <v>45</v>
      </c>
    </row>
    <row r="32" ht="90.75" customHeight="1" spans="2:18">
      <c r="B32">
        <v>16113002</v>
      </c>
      <c r="C32" s="1" t="s">
        <v>21</v>
      </c>
      <c r="D32" s="8" t="s">
        <v>54</v>
      </c>
      <c r="E32">
        <v>22</v>
      </c>
      <c r="F32">
        <v>5</v>
      </c>
      <c r="G32" s="3">
        <v>0.25</v>
      </c>
      <c r="H32">
        <v>0.2</v>
      </c>
      <c r="I32" s="13">
        <v>0.4</v>
      </c>
      <c r="J32" s="9">
        <f>(E32+F32+([1]Sheet1!$K$26*H32+[1]Sheet1!$M$26)*[1]Sheet1!$L$26)/(1-G32)/(1-[1]Sheet1!$O$26)/(1-I32)/[1]Sheet1!$N$26</f>
        <v>17.7068934963672</v>
      </c>
      <c r="K32" s="10">
        <f>(E32+F32+([1]Sheet1!$K$26*H32+[1]Sheet1!$M$26)*[1]Sheet1!$L$26)/(1-G32)/(1-[1]Sheet1!$P$26)/(1-I32)/[1]Sheet1!$N$26</f>
        <v>19.7900574371163</v>
      </c>
      <c r="L32" s="1">
        <f>E32+F32+([1]Sheet1!$K$26*H32+[1]Sheet1!$M$26)*[1]Sheet1!$L$26</f>
        <v>49.96</v>
      </c>
      <c r="M32" s="11">
        <f>L32/(1-G32)/(1-[1]Sheet1!$O$26)/[1]Sheet1!$N$26</f>
        <v>10.6241360978203</v>
      </c>
      <c r="N32" s="11">
        <f>L32/(1-G32)/(1-[1]Sheet1!$P$26)/[1]Sheet1!$N$26</f>
        <v>11.8740344622698</v>
      </c>
      <c r="O32" s="11">
        <f>L32/(1-G32)/[1]Sheet1!$N$26</f>
        <v>10.0929292929293</v>
      </c>
      <c r="P32" s="12">
        <f>O32*[1]Sheet1!$N$26-L32</f>
        <v>16.6533333333333</v>
      </c>
      <c r="Q32">
        <v>20</v>
      </c>
      <c r="R32">
        <v>40</v>
      </c>
    </row>
    <row r="33" ht="90.75" customHeight="1" spans="2:18">
      <c r="B33">
        <v>16113003</v>
      </c>
      <c r="C33" s="1" t="s">
        <v>25</v>
      </c>
      <c r="D33" s="6" t="s">
        <v>55</v>
      </c>
      <c r="E33">
        <v>32</v>
      </c>
      <c r="F33">
        <v>3</v>
      </c>
      <c r="G33" s="3">
        <v>0.25</v>
      </c>
      <c r="H33">
        <v>0.3</v>
      </c>
      <c r="I33" s="13">
        <v>0.45</v>
      </c>
      <c r="J33" s="9">
        <f>(E33+F33+([1]Sheet1!$K$26*H33+[1]Sheet1!$M$26)*[1]Sheet1!$L$26)/(1-G33)/(1-[1]Sheet1!$O$26)/(1-I33)/[1]Sheet1!$N$26</f>
        <v>25.5802039534097</v>
      </c>
      <c r="K33" s="10">
        <f>(E33+F33+([1]Sheet1!$K$26*H33+[1]Sheet1!$M$26)*[1]Sheet1!$L$26)/(1-G33)/(1-[1]Sheet1!$P$26)/(1-I33)/[1]Sheet1!$N$26</f>
        <v>28.5896397126344</v>
      </c>
      <c r="L33" s="1">
        <f>E33+F33+([1]Sheet1!$K$26*H33+[1]Sheet1!$M$26)*[1]Sheet1!$L$26</f>
        <v>66.16</v>
      </c>
      <c r="M33" s="11">
        <f>L33/(1-G33)/(1-[1]Sheet1!$O$26)/[1]Sheet1!$N$26</f>
        <v>14.0691121743753</v>
      </c>
      <c r="N33" s="11">
        <f>L33/(1-G33)/(1-[1]Sheet1!$P$26)/[1]Sheet1!$N$26</f>
        <v>15.7243018419489</v>
      </c>
      <c r="O33" s="11">
        <f>L33/(1-G33)/[1]Sheet1!$N$26</f>
        <v>13.3656565656566</v>
      </c>
      <c r="P33" s="12">
        <f>O33*[1]Sheet1!$N$26-L33</f>
        <v>22.0533333333333</v>
      </c>
      <c r="Q33">
        <v>45</v>
      </c>
      <c r="R33">
        <v>30</v>
      </c>
    </row>
    <row r="34" ht="90.75" customHeight="1" spans="2:18">
      <c r="B34">
        <v>16113004</v>
      </c>
      <c r="C34" s="1" t="s">
        <v>18</v>
      </c>
      <c r="D34" s="8" t="s">
        <v>55</v>
      </c>
      <c r="E34">
        <v>36</v>
      </c>
      <c r="F34">
        <v>2</v>
      </c>
      <c r="G34" s="3">
        <v>0.25</v>
      </c>
      <c r="H34">
        <v>0.3</v>
      </c>
      <c r="I34" s="13">
        <v>0.25</v>
      </c>
      <c r="J34" s="9">
        <f>(E34+F34+([1]Sheet1!$K$26*H34+[1]Sheet1!$M$26)*[1]Sheet1!$L$26)/(1-G34)/(1-[1]Sheet1!$O$26)/(1-I34)/[1]Sheet1!$N$26</f>
        <v>19.6094276094276</v>
      </c>
      <c r="K34" s="10">
        <f>(E34+F34+([1]Sheet1!$K$26*H34+[1]Sheet1!$M$26)*[1]Sheet1!$L$26)/(1-G34)/(1-[1]Sheet1!$P$26)/(1-I34)/[1]Sheet1!$N$26</f>
        <v>21.9164190928897</v>
      </c>
      <c r="L34" s="1">
        <f>E34+F34+([1]Sheet1!$K$26*H34+[1]Sheet1!$M$26)*[1]Sheet1!$L$26</f>
        <v>69.16</v>
      </c>
      <c r="M34" s="11">
        <f>L34/(1-G34)/(1-[1]Sheet1!$O$26)/[1]Sheet1!$N$26</f>
        <v>14.7070707070707</v>
      </c>
      <c r="N34" s="11">
        <f>L34/(1-G34)/(1-[1]Sheet1!$P$26)/[1]Sheet1!$N$26</f>
        <v>16.4373143196673</v>
      </c>
      <c r="O34" s="11">
        <f>L34/(1-G34)/[1]Sheet1!$N$26</f>
        <v>13.9717171717172</v>
      </c>
      <c r="P34" s="12">
        <f>O34*[1]Sheet1!$N$26-L34</f>
        <v>23.0533333333333</v>
      </c>
      <c r="Q34">
        <v>45</v>
      </c>
      <c r="R34">
        <v>30</v>
      </c>
    </row>
    <row r="35" ht="90.75" customHeight="1" spans="2:18">
      <c r="B35">
        <v>16120201</v>
      </c>
      <c r="C35" s="1" t="s">
        <v>18</v>
      </c>
      <c r="D35" s="8" t="s">
        <v>56</v>
      </c>
      <c r="E35">
        <v>24</v>
      </c>
      <c r="F35">
        <v>4</v>
      </c>
      <c r="G35" s="3">
        <v>0.25</v>
      </c>
      <c r="H35">
        <v>0.3</v>
      </c>
      <c r="I35" s="13">
        <v>0.2</v>
      </c>
      <c r="J35" s="9">
        <f>(E35+F35+([1]Sheet1!$K$26*H35+[1]Sheet1!$M$26)*[1]Sheet1!$L$26)/(1-G35)/(1-[1]Sheet1!$O$26)/(1-I35)/[1]Sheet1!$N$26</f>
        <v>15.725677830941</v>
      </c>
      <c r="K35" s="10">
        <f>(E35+F35+([1]Sheet1!$K$26*H35+[1]Sheet1!$M$26)*[1]Sheet1!$L$26)/(1-G35)/(1-[1]Sheet1!$P$26)/(1-I35)/[1]Sheet1!$N$26</f>
        <v>17.5757575757576</v>
      </c>
      <c r="L35" s="1">
        <f>E35+F35+([1]Sheet1!$K$26*H35+[1]Sheet1!$M$26)*[1]Sheet1!$L$26</f>
        <v>59.16</v>
      </c>
      <c r="M35" s="11">
        <f>L35/(1-G35)/(1-[1]Sheet1!$O$26)/[1]Sheet1!$N$26</f>
        <v>12.5805422647528</v>
      </c>
      <c r="N35" s="11">
        <f>L35/(1-G35)/(1-[1]Sheet1!$P$26)/[1]Sheet1!$N$26</f>
        <v>14.0606060606061</v>
      </c>
      <c r="O35" s="11">
        <f>L35/(1-G35)/[1]Sheet1!$N$26</f>
        <v>11.9515151515152</v>
      </c>
      <c r="P35" s="12">
        <f>O35*[1]Sheet1!$N$26-L35</f>
        <v>19.72</v>
      </c>
      <c r="R35">
        <v>20</v>
      </c>
    </row>
    <row r="36" ht="90.75" customHeight="1" spans="2:17">
      <c r="B36">
        <v>16120301</v>
      </c>
      <c r="C36" s="1"/>
      <c r="D36" s="8" t="s">
        <v>57</v>
      </c>
      <c r="E36">
        <v>28</v>
      </c>
      <c r="F36">
        <v>3</v>
      </c>
      <c r="G36" s="3">
        <v>0.25</v>
      </c>
      <c r="H36">
        <v>0.3</v>
      </c>
      <c r="I36" s="13">
        <v>0.45</v>
      </c>
      <c r="J36" s="9">
        <f>(E36+F36+([1]Sheet1!$K$26*H36+[1]Sheet1!$M$26)*[1]Sheet1!$L$26)/(1-G36)/(1-[1]Sheet1!$O$26)/(1-I36)/[1]Sheet1!$N$26</f>
        <v>24.0336378135421</v>
      </c>
      <c r="K36" s="10">
        <f>(E36+F36+([1]Sheet1!$K$26*H36+[1]Sheet1!$M$26)*[1]Sheet1!$L$26)/(1-G36)/(1-[1]Sheet1!$P$26)/(1-I36)/[1]Sheet1!$N$26</f>
        <v>26.8611246151353</v>
      </c>
      <c r="L36" s="1">
        <f>E36+F36+([1]Sheet1!$K$26*H36+[1]Sheet1!$M$26)*[1]Sheet1!$L$26</f>
        <v>62.16</v>
      </c>
      <c r="M36" s="11">
        <f>L36/(1-G36)/(1-[1]Sheet1!$O$26)/[1]Sheet1!$N$26</f>
        <v>13.2185007974482</v>
      </c>
      <c r="N36" s="11">
        <f>L36/(1-G36)/(1-[1]Sheet1!$P$26)/[1]Sheet1!$N$26</f>
        <v>14.7736185383244</v>
      </c>
      <c r="O36" s="11">
        <f>L36/(1-G36)/[1]Sheet1!$N$26</f>
        <v>12.5575757575758</v>
      </c>
      <c r="P36" s="12">
        <f>O36*[1]Sheet1!$N$26-L36</f>
        <v>20.72</v>
      </c>
      <c r="Q36">
        <v>45</v>
      </c>
    </row>
    <row r="37" ht="90.75" customHeight="1" spans="2:17">
      <c r="B37">
        <v>16120302</v>
      </c>
      <c r="C37" s="1"/>
      <c r="D37" s="6" t="s">
        <v>58</v>
      </c>
      <c r="E37">
        <v>6</v>
      </c>
      <c r="F37">
        <v>2</v>
      </c>
      <c r="G37" s="3">
        <v>0.25</v>
      </c>
      <c r="H37">
        <v>0.15</v>
      </c>
      <c r="I37" s="13">
        <v>0.2</v>
      </c>
      <c r="J37" s="9">
        <f>(E37+F37+([1]Sheet1!$K$26*H37+[1]Sheet1!$M$26)*[1]Sheet1!$L$26)/(1-G37)/(1-[1]Sheet1!$O$26)/(1-I37)/[1]Sheet1!$N$26</f>
        <v>7.1398192450824</v>
      </c>
      <c r="K37" s="10">
        <f>(E37+F37+([1]Sheet1!$K$26*H37+[1]Sheet1!$M$26)*[1]Sheet1!$L$26)/(1-G37)/(1-[1]Sheet1!$P$26)/(1-I37)/[1]Sheet1!$N$26</f>
        <v>7.97979797979798</v>
      </c>
      <c r="L37" s="1">
        <f>E37+F37+([1]Sheet1!$K$26*H37+[1]Sheet1!$M$26)*[1]Sheet1!$L$26</f>
        <v>26.86</v>
      </c>
      <c r="M37" s="11">
        <f>L37/(1-G37)/(1-[1]Sheet1!$O$26)/[1]Sheet1!$N$26</f>
        <v>5.71185539606592</v>
      </c>
      <c r="N37" s="11">
        <f>L37/(1-G37)/(1-[1]Sheet1!$P$26)/[1]Sheet1!$N$26</f>
        <v>6.38383838383838</v>
      </c>
      <c r="O37" s="11">
        <f>L37/(1-G37)/[1]Sheet1!$N$26</f>
        <v>5.42626262626263</v>
      </c>
      <c r="P37" s="12">
        <f>O37*[1]Sheet1!$N$26-L37</f>
        <v>8.95333333333333</v>
      </c>
      <c r="Q37">
        <v>20</v>
      </c>
    </row>
    <row r="38" customFormat="1" ht="90.75" customHeight="1" spans="2:18">
      <c r="B38">
        <v>16120401</v>
      </c>
      <c r="C38" s="1"/>
      <c r="D38" s="6" t="s">
        <v>59</v>
      </c>
      <c r="E38">
        <v>21</v>
      </c>
      <c r="F38">
        <v>2</v>
      </c>
      <c r="G38" s="3">
        <v>0.25</v>
      </c>
      <c r="H38">
        <v>0.1</v>
      </c>
      <c r="I38" s="13">
        <v>0.5</v>
      </c>
      <c r="J38" s="9">
        <f>(E38+F38+([1]Sheet1!$K$26*H38+[1]Sheet1!$M$26)*[1]Sheet1!$L$26)/(1-G38)/(1-[1]Sheet1!$O$26)/(1-I38)/[1]Sheet1!$N$26</f>
        <v>16.0595427963849</v>
      </c>
      <c r="K38" s="10">
        <f>(E38+F38+([1]Sheet1!$K$26*H38+[1]Sheet1!$M$26)*[1]Sheet1!$L$26)/(1-G38)/(1-[1]Sheet1!$P$26)/(1-I38)/[1]Sheet1!$N$26</f>
        <v>17.9489007724302</v>
      </c>
      <c r="L38" s="1">
        <f>E38+F38+([1]Sheet1!$K$26*H38+[1]Sheet1!$M$26)*[1]Sheet1!$L$26</f>
        <v>37.76</v>
      </c>
      <c r="M38" s="11">
        <f>L38/(1-G38)/(1-[1]Sheet1!$O$26)/[1]Sheet1!$N$26</f>
        <v>8.02977139819245</v>
      </c>
      <c r="N38" s="11">
        <f>L38/(1-G38)/(1-[1]Sheet1!$P$26)/[1]Sheet1!$N$26</f>
        <v>8.97445038621509</v>
      </c>
      <c r="O38" s="11">
        <f>L38/(1-G38)/[1]Sheet1!$N$26</f>
        <v>7.62828282828283</v>
      </c>
      <c r="P38" s="12">
        <f>O38*[1]Sheet1!$N$26-L38</f>
        <v>12.5866666666667</v>
      </c>
      <c r="Q38">
        <v>20</v>
      </c>
      <c r="R38">
        <v>45</v>
      </c>
    </row>
    <row r="39" customFormat="1" ht="90.75" customHeight="1" spans="3:16">
      <c r="C39" s="1"/>
      <c r="D39" s="6"/>
      <c r="E39"/>
      <c r="F39"/>
      <c r="G39" s="3"/>
      <c r="H39"/>
      <c r="I39" s="13"/>
      <c r="J39" s="9"/>
      <c r="K39" s="10"/>
      <c r="L39" s="1"/>
      <c r="M39" s="11"/>
      <c r="N39" s="11"/>
      <c r="O39" s="11">
        <f>L39/(1-G39)/[1]Sheet1!$N$26</f>
        <v>0</v>
      </c>
      <c r="P39" s="12">
        <f>O39*[1]Sheet1!$N$26-L39</f>
        <v>0</v>
      </c>
    </row>
    <row r="40" customFormat="1" ht="90.75" customHeight="1" spans="3:16">
      <c r="C40" s="1"/>
      <c r="D40" s="6"/>
      <c r="G40" s="3"/>
      <c r="I40" s="13"/>
      <c r="J40" s="9"/>
      <c r="K40" s="10"/>
      <c r="L40" s="1"/>
      <c r="M40" s="11"/>
      <c r="N40" s="11"/>
      <c r="O40" s="11"/>
      <c r="P40" s="12"/>
    </row>
    <row r="42" spans="11:16">
      <c r="K42" s="14" t="s">
        <v>60</v>
      </c>
      <c r="L42" s="14" t="s">
        <v>61</v>
      </c>
      <c r="M42" s="14" t="s">
        <v>62</v>
      </c>
      <c r="N42" s="14" t="s">
        <v>63</v>
      </c>
      <c r="O42" s="14" t="s">
        <v>64</v>
      </c>
      <c r="P42" s="14" t="s">
        <v>65</v>
      </c>
    </row>
    <row r="43" spans="11:16">
      <c r="K43" s="15">
        <v>100</v>
      </c>
      <c r="L43" s="13">
        <v>0.82</v>
      </c>
      <c r="M43">
        <v>8</v>
      </c>
      <c r="N43">
        <v>6.6</v>
      </c>
      <c r="O43" s="13">
        <v>0.05</v>
      </c>
      <c r="P43" s="13">
        <v>0.15</v>
      </c>
    </row>
  </sheetData>
  <dataValidations count="4">
    <dataValidation type="list" allowBlank="1" showInputMessage="1" showErrorMessage="1" sqref="Q2:Q6 R2:R4">
      <formula1>"0,1"</formula1>
    </dataValidation>
    <dataValidation type="custom" allowBlank="1" showInputMessage="1" showErrorMessage="1" sqref="C1">
      <formula1>"爬爬服"</formula1>
    </dataValidation>
    <dataValidation type="list" allowBlank="1" showInputMessage="1" showErrorMessage="1" sqref="C27 C2:C16 C29:C30">
      <formula1>"爬爬服,婴儿套装,连衣裙,套装,外套,鞋子,裤子"</formula1>
    </dataValidation>
    <dataValidation type="list" allowBlank="1" showInputMessage="1" showErrorMessage="1" sqref="C28 C35 C36 C37 C38 C39 C40 C17:C21 C24:C26 C31:C34">
      <formula1>"爬爬服,婴儿套装,连衣裙,套装,外套,鞋子"</formula1>
    </dataValidation>
  </dataValidations>
  <hyperlinks>
    <hyperlink ref="D5" r:id="rId2" display="https://detail.1688.com/offer/43388465240.html?spm=a2615.7691456.0.0.SVo0SF"/>
    <hyperlink ref="D4" r:id="rId3" display="https://detail.1688.com/offer/532946594199.html?spm=a2615.7691456.0.0.KfqxAP"/>
    <hyperlink ref="D6" r:id="rId4" display="https://item.taobao.com/item.htm?spm=a230r.1.0.0.NVkYXr&amp;id=535812571550&amp;ns=1#detail"/>
    <hyperlink ref="S6" r:id="rId4" display="https://item.taobao.com/item.htm?spm=a230r.1.0.0.NVkYXr&amp;id=535812571550&amp;ns=1#detail"/>
    <hyperlink ref="D8" r:id="rId5" display="https://detail.1688.com/offer/521926765457.html?spm=a2615.7691456.0.0.Iw9wYb"/>
    <hyperlink ref="D9" r:id="rId6" display="https://detail.1688.com/offer/539601777542.html?spm=b26110380.8015204.1688002.1.tV3mIo"/>
    <hyperlink ref="D10" r:id="rId7" display="https://detail.1688.com/offer/534650922032.html"/>
    <hyperlink ref="D11" r:id="rId8" display="https://detail.1688.com/offer/525196220868.html?spm=b26110380.8015204.xshy005.911.FMmHAe"/>
    <hyperlink ref="D12" r:id="rId9" display="https://detail.1688.com/offer/525739109360.html?spm=b26110380.sw311.0.0.2w3SJa"/>
    <hyperlink ref="D13" r:id="rId10" display="https://detail.1688.com/offer/536964765017.html?spm=b26110380.8015204.1688002.2.0qEfTf"/>
    <hyperlink ref="D14" r:id="rId11" display="https://detail.1688.com/offer/523084291442.html?spm=b26110380.8015204.tkhy006.2.7zxqcs"/>
    <hyperlink ref="D15" r:id="rId12" display="https://detail.1688.com/offer/539464650849.html?spm=b26110380.8015204.tkhy006.13.LriGRm"/>
    <hyperlink ref="D16" r:id="rId13" display="https://detail.1688.com/offer/539024831638.html?spm=a2615.7691456.0.0.erl0H2"/>
    <hyperlink ref="D19" r:id="rId14" display="https://detail.1688.com/offer/37436493140.html?spm=a261y.7663282.0.0.Bdoqfg"/>
    <hyperlink ref="D20" r:id="rId15" display="https://detail.1688.com/offer/525328573875.html?spm=a2615.2177701.0.0.inGNvk"/>
    <hyperlink ref="D21" r:id="rId16" display="https://detail.1688.com/offer/531099455627.html?spm=b26110380.sw311.0.0.NlP3tV"/>
    <hyperlink ref="D22" r:id="rId17" display="https://detail.1688.com/offer/539748592006.html?spm=a2615.7691456.0.0.gzA0aC"/>
    <hyperlink ref="D23" r:id="rId18" display="https://detail.1688.com/offer/542005628301.html?spm=a2615.7691456.0.0.E27Va6" tooltip="https://detail.1688.com/offer/542005628301.html?spm=a2615.7691456.0.0.E27Va6"/>
    <hyperlink ref="D24" r:id="rId16" display="https://detail.1688.com/offer/531099455627.html?spm=b26110380.sw311.0.0.NlP3tV"/>
    <hyperlink ref="D25" r:id="rId19" display="https://detail.1688.com/offer/537712350771.html?spm=a261y.7663282.0.0.HGrgRG&amp;sk=consign"/>
    <hyperlink ref="D26" r:id="rId20" display="https://detail.1688.com/offer/535604104982.html?spm=a2615.7691456.0.0.ceDRcB" tooltip="https://detail.1688.com/offer/535604104982.html?spm=a2615.7691456.0.0.ceDRcB"/>
    <hyperlink ref="D18" r:id="rId21" display="https://detail.1688.com/offer/537572849225.html?spm=a2615.7691456.0.0.0jr1X8"/>
    <hyperlink ref="D28" r:id="rId22" display="https://detail.1688.com/offer/538358020263.html?spm=a2615.7691456.0.0.BXbA7w"/>
    <hyperlink ref="D29" r:id="rId23" display="https://detail.1688.com/offer/536605241945.html?spm=b26110380.8015204.xshy005.79.X6yxQK"/>
    <hyperlink ref="D30" r:id="rId24" display="https://detail.1688.com/offer/522617209176.html?spm=0.0.0.0.OkHehB&amp;sk=consign"/>
    <hyperlink ref="D31" r:id="rId25" display="https://detail.1688.com/offer/536564720843.html?spm=a261y.7663282.0.0.CfpkXA&amp;sk=consign"/>
    <hyperlink ref="D32" r:id="rId26" display="https://detail.1688.com/offer/522866160965.html?spm=b26110380.8015204.1688002.2.oTUzYR" tooltip="https://detail.1688.com/offer/522866160965.html?spm=b26110380.8015204.1688002.2.oTUzYR"/>
    <hyperlink ref="D33" r:id="rId27" display="https://detail.1688.com/offer/537733197961.html?spm=b26110380.8015204.tkhy006.2.6IBVa5"/>
    <hyperlink ref="D34" r:id="rId27" display="https://detail.1688.com/offer/537733197961.html?spm=b26110380.8015204.tkhy006.2.6IBVa5"/>
    <hyperlink ref="D37" r:id="rId28" display="https://detail.1688.com/offer/39363390916.html?spm=b26110380.sw56474001.0.0.AOuyqk"/>
    <hyperlink ref="D38" r:id="rId29" display="https://detail.1688.com/offer/523975460031.html?spm=b26110380.8015204.1688002.1.dPdaJX"/>
  </hyperlink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 horizontalDpi="2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2006-09-13T11:21:00Z</dcterms:created>
  <dcterms:modified xsi:type="dcterms:W3CDTF">2016-12-20T13:08:46Z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