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903"/>
  <workbookPr/>
  <mc:AlternateContent xmlns:mc="http://schemas.openxmlformats.org/markup-compatibility/2006">
    <mc:Choice Requires="x15">
      <x15ac:absPath xmlns:x15ac="http://schemas.microsoft.com/office/spreadsheetml/2010/11/ac" url="https://d.docs.live.net/a9556d642f0375f5/ISE 140 Project/"/>
    </mc:Choice>
  </mc:AlternateContent>
  <xr:revisionPtr revIDLastSave="285" documentId="C92420B39DBCF52C900CB2D61F5C66B2B6A06DFF" xr6:coauthVersionLast="26" xr6:coauthVersionMax="26" xr10:uidLastSave="{0E06D991-22CF-42C4-9CAF-14577547A9EB}"/>
  <bookViews>
    <workbookView xWindow="0" yWindow="456" windowWidth="25596" windowHeight="14760" tabRatio="500" firstSheet="1" activeTab="2" xr2:uid="{00000000-000D-0000-FFFF-FFFF00000000}"/>
  </bookViews>
  <sheets>
    <sheet name="Product 1" sheetId="7" r:id="rId1"/>
    <sheet name="Product 2 " sheetId="5" r:id="rId2"/>
    <sheet name="Product 3" sheetId="8" r:id="rId3"/>
    <sheet name="Product 4" sheetId="1" r:id="rId4"/>
    <sheet name="Product 5" sheetId="9" r:id="rId5"/>
    <sheet name="Product 5 - Arima" sheetId="4" r:id="rId6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8" l="1"/>
  <c r="B21" i="8"/>
  <c r="D5" i="8"/>
  <c r="B22" i="8"/>
  <c r="K9" i="8"/>
  <c r="F13" i="8"/>
  <c r="K10" i="8"/>
  <c r="G9" i="8"/>
  <c r="L9" i="8"/>
  <c r="G13" i="8"/>
  <c r="G10" i="8"/>
  <c r="L10" i="8"/>
  <c r="H9" i="8"/>
  <c r="M9" i="8"/>
  <c r="H10" i="8"/>
  <c r="M10" i="8"/>
  <c r="F15" i="8"/>
  <c r="G15" i="8"/>
  <c r="F14" i="8"/>
  <c r="G14" i="8"/>
  <c r="F16" i="8"/>
  <c r="G16" i="8"/>
  <c r="G17" i="8"/>
  <c r="H15" i="8"/>
  <c r="I15" i="8"/>
  <c r="H13" i="8"/>
  <c r="I13" i="8"/>
  <c r="H14" i="8"/>
  <c r="I14" i="8"/>
  <c r="H16" i="8"/>
  <c r="I16" i="8"/>
  <c r="I17" i="8"/>
  <c r="J15" i="8"/>
  <c r="I5" i="8"/>
  <c r="D6" i="8"/>
  <c r="B23" i="8"/>
  <c r="J16" i="8"/>
  <c r="I6" i="8"/>
  <c r="D7" i="8"/>
  <c r="B24" i="8"/>
  <c r="J13" i="8"/>
  <c r="J3" i="8"/>
  <c r="D8" i="8"/>
  <c r="B25" i="8"/>
  <c r="J14" i="8"/>
  <c r="J4" i="8"/>
  <c r="D9" i="8"/>
  <c r="B26" i="8"/>
  <c r="D21" i="8"/>
  <c r="J5" i="8"/>
  <c r="D10" i="8"/>
  <c r="J6" i="8"/>
  <c r="D11" i="8"/>
  <c r="K3" i="8"/>
  <c r="D12" i="8"/>
  <c r="K4" i="8"/>
  <c r="D13" i="8"/>
  <c r="K5" i="8"/>
  <c r="D14" i="8"/>
  <c r="K6" i="8"/>
  <c r="J25" i="5"/>
  <c r="C28" i="5"/>
  <c r="C29" i="5"/>
  <c r="C30" i="5"/>
  <c r="C31" i="5"/>
  <c r="C32" i="5"/>
  <c r="C33" i="5"/>
  <c r="C34" i="5"/>
  <c r="C35" i="5"/>
  <c r="C36" i="5"/>
  <c r="C27" i="5"/>
  <c r="G12" i="5"/>
  <c r="G16" i="5"/>
  <c r="J12" i="5"/>
  <c r="I16" i="5"/>
  <c r="D13" i="5"/>
  <c r="D4" i="7"/>
  <c r="D5" i="7"/>
  <c r="D6" i="7"/>
  <c r="D7" i="7"/>
  <c r="D8" i="7"/>
  <c r="D9" i="7"/>
  <c r="D10" i="7"/>
  <c r="D11" i="7"/>
  <c r="D12" i="7"/>
  <c r="D13" i="7"/>
  <c r="H14" i="7"/>
  <c r="L3" i="8"/>
  <c r="M3" i="8"/>
  <c r="L6" i="8"/>
  <c r="L4" i="8"/>
  <c r="L5" i="8"/>
  <c r="I17" i="5"/>
  <c r="F21" i="5"/>
  <c r="I18" i="5"/>
  <c r="F22" i="5"/>
  <c r="I19" i="5"/>
  <c r="F23" i="5"/>
  <c r="I20" i="5"/>
  <c r="F24" i="5"/>
  <c r="I21" i="5"/>
  <c r="F25" i="5"/>
  <c r="D22" i="5"/>
  <c r="I15" i="5"/>
  <c r="D21" i="5"/>
  <c r="D14" i="5"/>
  <c r="D15" i="5"/>
  <c r="D16" i="5"/>
  <c r="D17" i="5"/>
  <c r="D18" i="5"/>
  <c r="I22" i="5"/>
  <c r="D19" i="5"/>
  <c r="I23" i="5"/>
  <c r="D20" i="5"/>
  <c r="I3" i="5"/>
  <c r="G17" i="5"/>
  <c r="G18" i="5"/>
  <c r="I4" i="5"/>
  <c r="I5" i="5"/>
  <c r="I6" i="5"/>
  <c r="I7" i="5"/>
  <c r="I8" i="5"/>
  <c r="I9" i="5"/>
  <c r="I10" i="5"/>
  <c r="I11" i="5"/>
  <c r="I12" i="5"/>
  <c r="D14" i="7"/>
  <c r="D15" i="7"/>
  <c r="D16" i="7"/>
  <c r="D17" i="7"/>
  <c r="D18" i="7"/>
  <c r="D19" i="7"/>
  <c r="D20" i="7"/>
  <c r="D21" i="7"/>
  <c r="D22" i="7"/>
  <c r="D23" i="7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H4" i="9"/>
  <c r="H5" i="9"/>
  <c r="H6" i="9"/>
  <c r="H7" i="9"/>
  <c r="H8" i="9"/>
  <c r="H9" i="9"/>
  <c r="H10" i="9"/>
  <c r="H11" i="9"/>
  <c r="H12" i="9"/>
  <c r="H3" i="9"/>
  <c r="I4" i="9"/>
  <c r="I5" i="9"/>
  <c r="I6" i="9"/>
  <c r="I7" i="9"/>
  <c r="I8" i="9"/>
  <c r="I9" i="9"/>
  <c r="I10" i="9"/>
  <c r="I11" i="9"/>
  <c r="I12" i="9"/>
  <c r="I3" i="9"/>
  <c r="I14" i="9"/>
  <c r="H5" i="7"/>
  <c r="J5" i="7"/>
  <c r="H6" i="7"/>
  <c r="J6" i="7"/>
  <c r="H7" i="7"/>
  <c r="J7" i="7"/>
  <c r="H8" i="7"/>
  <c r="J8" i="7"/>
  <c r="H9" i="7"/>
  <c r="J9" i="7"/>
  <c r="H10" i="7"/>
  <c r="J10" i="7"/>
  <c r="H11" i="7"/>
  <c r="J11" i="7"/>
  <c r="H12" i="7"/>
  <c r="J12" i="7"/>
  <c r="H13" i="7"/>
  <c r="J13" i="7"/>
  <c r="J14" i="7"/>
  <c r="J15" i="7"/>
  <c r="J17" i="8"/>
  <c r="H17" i="8"/>
  <c r="F17" i="8"/>
  <c r="F4" i="4"/>
  <c r="F5" i="4"/>
  <c r="F6" i="4"/>
  <c r="F7" i="4"/>
  <c r="F8" i="4"/>
  <c r="F9" i="4"/>
  <c r="F10" i="4"/>
  <c r="F11" i="4"/>
  <c r="F12" i="4"/>
  <c r="F3" i="4"/>
  <c r="G3" i="4"/>
  <c r="D23" i="1"/>
  <c r="D24" i="1"/>
  <c r="D25" i="1"/>
  <c r="D26" i="1"/>
  <c r="D27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G19" i="1"/>
</calcChain>
</file>

<file path=xl/sharedStrings.xml><?xml version="1.0" encoding="utf-8"?>
<sst xmlns="http://schemas.openxmlformats.org/spreadsheetml/2006/main" count="100" uniqueCount="75">
  <si>
    <t>History Horizon</t>
  </si>
  <si>
    <t>Product 1</t>
  </si>
  <si>
    <t>Forecast</t>
  </si>
  <si>
    <t>Alpha </t>
  </si>
  <si>
    <t>Sr.no.</t>
  </si>
  <si>
    <t>Actual Demand</t>
  </si>
  <si>
    <t>MAD</t>
  </si>
  <si>
    <t>Forecast for week 21-25</t>
  </si>
  <si>
    <t xml:space="preserve">Season </t>
  </si>
  <si>
    <t>Seasonal Index</t>
  </si>
  <si>
    <t>Normalized Seasonal Index</t>
  </si>
  <si>
    <t xml:space="preserve">Alpha </t>
  </si>
  <si>
    <t>Normalized SI</t>
  </si>
  <si>
    <t>Gamma</t>
  </si>
  <si>
    <t>B(9)</t>
  </si>
  <si>
    <t>B(10)</t>
  </si>
  <si>
    <t>S(10)</t>
  </si>
  <si>
    <t>Week 21 - 25</t>
  </si>
  <si>
    <t xml:space="preserve">Seasons </t>
  </si>
  <si>
    <t xml:space="preserve">Period 1 </t>
  </si>
  <si>
    <t>Period 2</t>
  </si>
  <si>
    <t>Period 3</t>
  </si>
  <si>
    <t>Period 4</t>
  </si>
  <si>
    <t>Period 5</t>
  </si>
  <si>
    <t>Period 6</t>
  </si>
  <si>
    <t>Period 7</t>
  </si>
  <si>
    <t>Forecast Delta Value</t>
  </si>
  <si>
    <t>Actual Sales</t>
  </si>
  <si>
    <t>Forecasted Sales</t>
  </si>
  <si>
    <t>t = 9</t>
  </si>
  <si>
    <t>t = 10</t>
  </si>
  <si>
    <t>T = 8</t>
  </si>
  <si>
    <t>T = 9</t>
  </si>
  <si>
    <t>T= 10</t>
  </si>
  <si>
    <t>B(t)</t>
  </si>
  <si>
    <t>T(t)</t>
  </si>
  <si>
    <t>SI for t = 8</t>
  </si>
  <si>
    <t>Recomp. SI for t = 9</t>
  </si>
  <si>
    <t>Norm. SI for all Seasons</t>
  </si>
  <si>
    <t>Recomp. SI for t = 10</t>
  </si>
  <si>
    <t>Week 21-25</t>
  </si>
  <si>
    <t>Beta</t>
  </si>
  <si>
    <t>Product 4</t>
  </si>
  <si>
    <t>Forecast Value</t>
  </si>
  <si>
    <t>Linear Regression</t>
  </si>
  <si>
    <t>Regression Statistics</t>
  </si>
  <si>
    <t>y= 15.33+3.19x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</si>
  <si>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</si>
  <si>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</si>
  <si>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</si>
  <si>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</si>
  <si>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</si>
  <si>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</si>
  <si>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</si>
  <si>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</si>
  <si>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</si>
  <si>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</si>
  <si>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</si>
  <si>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</si>
  <si>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|Actual-Forecast|</t>
  </si>
  <si>
    <t>Residual</t>
  </si>
  <si>
    <t>Total</t>
  </si>
  <si>
    <t>Intercept</t>
  </si>
  <si>
    <t>X Variable 1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</si>
  <si>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</si>
  <si>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</si>
  <si>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</si>
  <si>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</si>
  <si>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</si>
  <si>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</si>
  <si>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</si>
  <si>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Product 5</t>
  </si>
  <si>
    <t>Forecasted Value</t>
  </si>
  <si>
    <t>Alpha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</si>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</sst>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0" fillId="0" borderId="7" xfId="0" applyBorder="1"/>
    <xf numFmtId="0" fontId="0" fillId="0" borderId="9" xfId="0" applyBorder="1"/>
    <xf numFmtId="0" fontId="2" fillId="0" borderId="6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3" xfId="0" applyBorder="1"/>
    <xf numFmtId="0" fontId="0" fillId="0" borderId="14" xfId="0" applyBorder="1"/>
    <xf numFmtId="0" fontId="2" fillId="0" borderId="12" xfId="0" applyFont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6" xfId="0" applyFill="1" applyBorder="1"/>
    <xf numFmtId="1" fontId="0" fillId="0" borderId="7" xfId="0" applyNumberFormat="1" applyBorder="1"/>
    <xf numFmtId="0" fontId="0" fillId="0" borderId="8" xfId="0" applyFill="1" applyBorder="1"/>
    <xf numFmtId="1" fontId="0" fillId="0" borderId="9" xfId="0" applyNumberFormat="1" applyBorder="1"/>
    <xf numFmtId="0" fontId="0" fillId="2" borderId="0" xfId="0" applyFill="1" applyBorder="1"/>
    <xf numFmtId="0" fontId="0" fillId="0" borderId="5" xfId="0" applyBorder="1"/>
    <xf numFmtId="0" fontId="0" fillId="0" borderId="11" xfId="0" applyBorder="1"/>
    <xf numFmtId="0" fontId="0" fillId="0" borderId="10" xfId="0" applyBorder="1"/>
    <xf numFmtId="0" fontId="6" fillId="0" borderId="6" xfId="0" applyFont="1" applyBorder="1"/>
    <xf numFmtId="0" fontId="6" fillId="0" borderId="8" xfId="0" applyFont="1" applyBorder="1"/>
    <xf numFmtId="0" fontId="0" fillId="3" borderId="0" xfId="0" applyFill="1" applyBorder="1"/>
    <xf numFmtId="0" fontId="0" fillId="4" borderId="0" xfId="0" applyFill="1" applyBorder="1"/>
    <xf numFmtId="0" fontId="0" fillId="4" borderId="11" xfId="0" applyFill="1" applyBorder="1"/>
    <xf numFmtId="0" fontId="6" fillId="0" borderId="4" xfId="0" applyFont="1" applyBorder="1" applyAlignment="1">
      <alignment horizontal="center"/>
    </xf>
    <xf numFmtId="0" fontId="2" fillId="0" borderId="12" xfId="0" applyFont="1" applyBorder="1"/>
    <xf numFmtId="1" fontId="0" fillId="0" borderId="13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0" fillId="0" borderId="0" xfId="0" applyNumberFormat="1" applyFill="1" applyBorder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4" xfId="0" applyFill="1" applyBorder="1"/>
    <xf numFmtId="0" fontId="0" fillId="0" borderId="1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11" xfId="0" applyFill="1" applyBorder="1"/>
    <xf numFmtId="0" fontId="0" fillId="0" borderId="9" xfId="0" applyFill="1" applyBorder="1"/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11" xfId="0" applyFill="1" applyBorder="1" applyAlignment="1"/>
    <xf numFmtId="0" fontId="1" fillId="0" borderId="4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3" xfId="0" applyFill="1" applyBorder="1"/>
    <xf numFmtId="0" fontId="0" fillId="0" borderId="14" xfId="0" applyFill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0" fontId="0" fillId="0" borderId="15" xfId="0" applyBorder="1"/>
    <xf numFmtId="0" fontId="0" fillId="0" borderId="0" xfId="0" applyFill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0" xfId="0" applyFont="1" applyAlignment="1"/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584200</xdr:colOff>
      <xdr:row>0</xdr:row>
      <xdr:rowOff>12700</xdr:rowOff>
    </xdr:from>
    <xdr:to>
      <xdr:col>17</xdr:col>
      <xdr:colOff>507999</xdr:colOff>
      <xdr:row>42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800" y="12700"/>
          <a:ext cx="4051300" cy="8534400"/>
        </a:xfrm>
        <a:prstGeom prst="rect">
          <a:avLst/>
        </a:prstGeom>
      </xdr:spPr>
    </xdr:pic>
    <xdr:clientData/>
  </xdr:twoCellAnchor>
  <xdr:twoCellAnchor editAs="oneCell">
    <xdr:from>
      <xdr:col>7</xdr:col>
      <xdr:colOff>717127</xdr:colOff>
      <xdr:row>0</xdr:row>
      <xdr:rowOff>0</xdr:rowOff>
    </xdr:from>
    <xdr:to>
      <xdr:col>14</xdr:col>
      <xdr:colOff>39793</xdr:colOff>
      <xdr:row>35</xdr:row>
      <xdr:rowOff>147320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0BBBE6-73A4-4A2D-AA78-9CFED8994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1727" y="0"/>
          <a:ext cx="5384800" cy="6962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3DDF-D328-4EA0-AD37-89F3E1D219E2}">
  <dimension ref="B2:J23"/>
  <sheetViews>
    <sheetView workbookViewId="0" xr3:uid="{C8BEB5E3-FA4D-5A7E-AC71-CB9F15BAB26A}">
      <selection activeCell="I18" sqref="I18"/>
    </sheetView>
  </sheetViews>
  <sheetFormatPr defaultRowHeight="15.6"/>
  <cols>
    <col min="1" max="1" width="13.875" bestFit="1" customWidth="1"/>
    <col min="2" max="2" width="14.125" bestFit="1" customWidth="1"/>
    <col min="5" max="5" width="6.375" customWidth="1"/>
    <col min="6" max="6" width="11" customWidth="1"/>
    <col min="7" max="7" width="13.75" bestFit="1" customWidth="1"/>
    <col min="13" max="13" width="20.875" bestFit="1" customWidth="1"/>
  </cols>
  <sheetData>
    <row r="2" spans="2:10">
      <c r="B2" s="7" t="s">
        <v>0</v>
      </c>
      <c r="C2" s="7" t="s">
        <v>1</v>
      </c>
      <c r="D2" s="7" t="s">
        <v>2</v>
      </c>
      <c r="F2" s="10" t="s">
        <v>3</v>
      </c>
      <c r="G2" s="11">
        <v>0.5</v>
      </c>
    </row>
    <row r="3" spans="2:10">
      <c r="B3" s="6">
        <v>1</v>
      </c>
      <c r="C3" s="6">
        <v>140</v>
      </c>
      <c r="D3" s="6">
        <v>135</v>
      </c>
    </row>
    <row r="4" spans="2:10">
      <c r="B4" s="6">
        <v>2</v>
      </c>
      <c r="C4" s="6">
        <v>155</v>
      </c>
      <c r="D4" s="6">
        <f t="shared" ref="D4:D23" si="0">($G$2*C3)+((1-$G$2)*D3)</f>
        <v>137.5</v>
      </c>
      <c r="F4" s="8" t="s">
        <v>4</v>
      </c>
      <c r="G4" s="8" t="s">
        <v>5</v>
      </c>
      <c r="H4" s="8"/>
      <c r="I4" s="8"/>
      <c r="J4" s="8"/>
    </row>
    <row r="5" spans="2:10">
      <c r="B5" s="6">
        <v>3</v>
      </c>
      <c r="C5" s="6">
        <v>145</v>
      </c>
      <c r="D5" s="6">
        <f t="shared" si="0"/>
        <v>146.25</v>
      </c>
      <c r="F5" s="6">
        <v>11</v>
      </c>
      <c r="G5" s="6">
        <v>120</v>
      </c>
      <c r="H5" s="6">
        <f t="shared" ref="H5:H14" si="1">D4</f>
        <v>137.5</v>
      </c>
      <c r="I5" s="6"/>
      <c r="J5" s="6">
        <f>ABS(G5-H5)</f>
        <v>17.5</v>
      </c>
    </row>
    <row r="6" spans="2:10">
      <c r="B6" s="6">
        <v>4</v>
      </c>
      <c r="C6" s="6">
        <v>152</v>
      </c>
      <c r="D6" s="6">
        <f t="shared" si="0"/>
        <v>145.625</v>
      </c>
      <c r="F6" s="6">
        <v>12</v>
      </c>
      <c r="G6" s="6">
        <v>150</v>
      </c>
      <c r="H6" s="6">
        <f t="shared" si="1"/>
        <v>146.25</v>
      </c>
      <c r="I6" s="6"/>
      <c r="J6" s="6">
        <f t="shared" ref="J6:J14" si="2">ABS(G6-H6)</f>
        <v>3.75</v>
      </c>
    </row>
    <row r="7" spans="2:10">
      <c r="B7" s="6">
        <v>5</v>
      </c>
      <c r="C7" s="6">
        <v>155</v>
      </c>
      <c r="D7" s="6">
        <f t="shared" si="0"/>
        <v>148.8125</v>
      </c>
      <c r="F7" s="6">
        <v>13</v>
      </c>
      <c r="G7" s="6">
        <v>161</v>
      </c>
      <c r="H7" s="6">
        <f t="shared" si="1"/>
        <v>145.625</v>
      </c>
      <c r="I7" s="6"/>
      <c r="J7" s="6">
        <f t="shared" si="2"/>
        <v>15.375</v>
      </c>
    </row>
    <row r="8" spans="2:10">
      <c r="B8" s="6">
        <v>6</v>
      </c>
      <c r="C8" s="6">
        <v>145</v>
      </c>
      <c r="D8" s="6">
        <f t="shared" si="0"/>
        <v>151.90625</v>
      </c>
      <c r="F8" s="6">
        <v>14</v>
      </c>
      <c r="G8" s="6">
        <v>143</v>
      </c>
      <c r="H8" s="6">
        <f t="shared" si="1"/>
        <v>148.8125</v>
      </c>
      <c r="I8" s="6"/>
      <c r="J8" s="6">
        <f t="shared" si="2"/>
        <v>5.8125</v>
      </c>
    </row>
    <row r="9" spans="2:10">
      <c r="B9" s="6">
        <v>7</v>
      </c>
      <c r="C9" s="6">
        <v>147</v>
      </c>
      <c r="D9" s="6">
        <f t="shared" si="0"/>
        <v>148.453125</v>
      </c>
      <c r="F9" s="6">
        <v>15</v>
      </c>
      <c r="G9" s="6">
        <v>149</v>
      </c>
      <c r="H9" s="6">
        <f t="shared" si="1"/>
        <v>151.90625</v>
      </c>
      <c r="I9" s="6"/>
      <c r="J9" s="6">
        <f t="shared" si="2"/>
        <v>2.90625</v>
      </c>
    </row>
    <row r="10" spans="2:10">
      <c r="B10" s="6">
        <v>8</v>
      </c>
      <c r="C10" s="6">
        <v>135</v>
      </c>
      <c r="D10" s="6">
        <f t="shared" si="0"/>
        <v>147.7265625</v>
      </c>
      <c r="F10" s="6">
        <v>16</v>
      </c>
      <c r="G10" s="6">
        <v>140</v>
      </c>
      <c r="H10" s="6">
        <f t="shared" si="1"/>
        <v>148.453125</v>
      </c>
      <c r="I10" s="6"/>
      <c r="J10" s="6">
        <f t="shared" si="2"/>
        <v>8.453125</v>
      </c>
    </row>
    <row r="11" spans="2:10">
      <c r="B11" s="6">
        <v>9</v>
      </c>
      <c r="C11" s="6">
        <v>137</v>
      </c>
      <c r="D11" s="6">
        <f t="shared" si="0"/>
        <v>141.36328125</v>
      </c>
      <c r="F11" s="6">
        <v>17</v>
      </c>
      <c r="G11" s="6">
        <v>142</v>
      </c>
      <c r="H11" s="6">
        <f t="shared" si="1"/>
        <v>147.7265625</v>
      </c>
      <c r="I11" s="6"/>
      <c r="J11" s="6">
        <f t="shared" si="2"/>
        <v>5.7265625</v>
      </c>
    </row>
    <row r="12" spans="2:10">
      <c r="B12" s="6">
        <v>10</v>
      </c>
      <c r="C12" s="6">
        <v>140</v>
      </c>
      <c r="D12" s="6">
        <f t="shared" si="0"/>
        <v>139.181640625</v>
      </c>
      <c r="F12" s="6">
        <v>18</v>
      </c>
      <c r="G12" s="6">
        <v>157</v>
      </c>
      <c r="H12" s="6">
        <f t="shared" si="1"/>
        <v>141.36328125</v>
      </c>
      <c r="I12" s="6"/>
      <c r="J12" s="6">
        <f t="shared" si="2"/>
        <v>15.63671875</v>
      </c>
    </row>
    <row r="13" spans="2:10">
      <c r="B13" s="6">
        <v>11</v>
      </c>
      <c r="C13" s="6">
        <v>120</v>
      </c>
      <c r="D13" s="6">
        <f t="shared" si="0"/>
        <v>139.5908203125</v>
      </c>
      <c r="F13" s="6">
        <v>19</v>
      </c>
      <c r="G13" s="6">
        <v>148</v>
      </c>
      <c r="H13" s="6">
        <f t="shared" si="1"/>
        <v>139.181640625</v>
      </c>
      <c r="I13" s="6"/>
      <c r="J13" s="6">
        <f t="shared" si="2"/>
        <v>8.818359375</v>
      </c>
    </row>
    <row r="14" spans="2:10">
      <c r="B14" s="6">
        <v>12</v>
      </c>
      <c r="C14" s="6">
        <v>150</v>
      </c>
      <c r="D14" s="6">
        <f t="shared" si="0"/>
        <v>129.79541015625</v>
      </c>
      <c r="F14" s="6">
        <v>20</v>
      </c>
      <c r="G14" s="6">
        <v>144</v>
      </c>
      <c r="H14" s="6">
        <f t="shared" si="1"/>
        <v>139.5908203125</v>
      </c>
      <c r="I14" s="6"/>
      <c r="J14" s="6">
        <f t="shared" si="2"/>
        <v>4.4091796875</v>
      </c>
    </row>
    <row r="15" spans="2:10">
      <c r="B15" s="6">
        <v>13</v>
      </c>
      <c r="C15" s="6">
        <v>161</v>
      </c>
      <c r="D15" s="6">
        <f t="shared" si="0"/>
        <v>139.897705078125</v>
      </c>
      <c r="F15" s="6"/>
      <c r="G15" s="6"/>
      <c r="H15" s="6"/>
      <c r="I15" s="8" t="s">
        <v>6</v>
      </c>
      <c r="J15" s="6">
        <f>AVERAGE(J5:J14)</f>
        <v>8.8387695312499996</v>
      </c>
    </row>
    <row r="16" spans="2:10">
      <c r="B16" s="6">
        <v>14</v>
      </c>
      <c r="C16" s="6">
        <v>143</v>
      </c>
      <c r="D16" s="6">
        <f t="shared" si="0"/>
        <v>150.4488525390625</v>
      </c>
    </row>
    <row r="17" spans="2:7">
      <c r="B17" s="6">
        <v>15</v>
      </c>
      <c r="C17" s="6">
        <v>149</v>
      </c>
      <c r="D17" s="6">
        <f t="shared" si="0"/>
        <v>146.72442626953125</v>
      </c>
      <c r="F17" s="93" t="s">
        <v>7</v>
      </c>
      <c r="G17" s="94"/>
    </row>
    <row r="18" spans="2:7">
      <c r="B18" s="6">
        <v>16</v>
      </c>
      <c r="C18" s="6">
        <v>140</v>
      </c>
      <c r="D18" s="6">
        <f t="shared" si="0"/>
        <v>147.86221313476563</v>
      </c>
      <c r="F18" s="95">
        <v>143.93110656738281</v>
      </c>
      <c r="G18" s="96"/>
    </row>
    <row r="19" spans="2:7">
      <c r="B19" s="6">
        <v>17</v>
      </c>
      <c r="C19" s="6">
        <v>142</v>
      </c>
      <c r="D19" s="6">
        <f t="shared" si="0"/>
        <v>143.93110656738281</v>
      </c>
      <c r="F19" s="95">
        <v>142.96555328369141</v>
      </c>
      <c r="G19" s="96"/>
    </row>
    <row r="20" spans="2:7">
      <c r="B20" s="6">
        <v>18</v>
      </c>
      <c r="C20" s="6">
        <v>157</v>
      </c>
      <c r="D20" s="6">
        <f t="shared" si="0"/>
        <v>142.96555328369141</v>
      </c>
      <c r="F20" s="95">
        <v>149.9827766418457</v>
      </c>
      <c r="G20" s="96"/>
    </row>
    <row r="21" spans="2:7">
      <c r="B21" s="6">
        <v>19</v>
      </c>
      <c r="C21" s="6">
        <v>148</v>
      </c>
      <c r="D21" s="6">
        <f t="shared" si="0"/>
        <v>149.9827766418457</v>
      </c>
      <c r="F21" s="95">
        <v>148.99138832092285</v>
      </c>
      <c r="G21" s="96"/>
    </row>
    <row r="22" spans="2:7">
      <c r="B22" s="6">
        <v>20</v>
      </c>
      <c r="C22" s="6">
        <v>144</v>
      </c>
      <c r="D22" s="6">
        <f t="shared" si="0"/>
        <v>148.99138832092285</v>
      </c>
      <c r="F22" s="91">
        <v>146.49569416046143</v>
      </c>
      <c r="G22" s="92"/>
    </row>
    <row r="23" spans="2:7">
      <c r="B23" s="6"/>
      <c r="C23" s="6"/>
      <c r="D23" s="6">
        <f t="shared" si="0"/>
        <v>146.49569416046143</v>
      </c>
    </row>
  </sheetData>
  <mergeCells count="6">
    <mergeCell ref="F22:G22"/>
    <mergeCell ref="F17:G17"/>
    <mergeCell ref="F18:G18"/>
    <mergeCell ref="F19:G19"/>
    <mergeCell ref="F20:G20"/>
    <mergeCell ref="F21:G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opLeftCell="A11" workbookViewId="0" xr3:uid="{AEA406A1-0E4B-5B11-9CD5-51D6E497D94C}">
      <selection activeCell="J25" sqref="J25"/>
    </sheetView>
  </sheetViews>
  <sheetFormatPr defaultColWidth="11.25" defaultRowHeight="15.6"/>
  <cols>
    <col min="2" max="2" width="14.125" bestFit="1" customWidth="1"/>
    <col min="3" max="3" width="13.875" bestFit="1" customWidth="1"/>
    <col min="4" max="4" width="12" bestFit="1" customWidth="1"/>
    <col min="6" max="6" width="12.75" bestFit="1" customWidth="1"/>
    <col min="7" max="7" width="15.5" bestFit="1" customWidth="1"/>
    <col min="8" max="9" width="13.5" bestFit="1" customWidth="1"/>
    <col min="10" max="10" width="23.75" bestFit="1" customWidth="1"/>
    <col min="15" max="15" width="13.5" bestFit="1" customWidth="1"/>
  </cols>
  <sheetData>
    <row r="1" spans="1:11">
      <c r="A1" s="4"/>
      <c r="B1" s="4"/>
      <c r="C1" s="4"/>
      <c r="D1" s="4"/>
      <c r="E1" s="4"/>
    </row>
    <row r="2" spans="1:11">
      <c r="A2" s="2"/>
      <c r="B2" s="21" t="s">
        <v>0</v>
      </c>
      <c r="C2" s="27" t="s">
        <v>5</v>
      </c>
      <c r="D2" s="22" t="s">
        <v>2</v>
      </c>
      <c r="F2" s="15" t="s">
        <v>8</v>
      </c>
      <c r="G2" s="16"/>
      <c r="I2" s="21" t="s">
        <v>9</v>
      </c>
      <c r="J2" s="22" t="s">
        <v>10</v>
      </c>
      <c r="K2" s="9"/>
    </row>
    <row r="3" spans="1:11">
      <c r="A3" s="2"/>
      <c r="B3" s="17">
        <v>1</v>
      </c>
      <c r="C3" s="13">
        <v>145</v>
      </c>
      <c r="D3" s="23"/>
      <c r="F3" s="17">
        <v>1</v>
      </c>
      <c r="G3" s="18">
        <v>145</v>
      </c>
      <c r="I3" s="17">
        <f>G3/$G$12</f>
        <v>0.84850455136540959</v>
      </c>
      <c r="J3" s="23">
        <v>0.85037196165727302</v>
      </c>
      <c r="K3" s="9"/>
    </row>
    <row r="4" spans="1:11">
      <c r="A4" s="2"/>
      <c r="B4" s="17">
        <v>2</v>
      </c>
      <c r="C4" s="13">
        <v>164</v>
      </c>
      <c r="D4" s="23"/>
      <c r="F4" s="17">
        <v>2</v>
      </c>
      <c r="G4" s="18">
        <v>164</v>
      </c>
      <c r="I4" s="17">
        <f>G4/$G$12</f>
        <v>0.95968790637191159</v>
      </c>
      <c r="J4" s="23">
        <v>0.95968790637191159</v>
      </c>
      <c r="K4" s="9"/>
    </row>
    <row r="5" spans="1:11">
      <c r="A5" s="2"/>
      <c r="B5" s="17">
        <v>3</v>
      </c>
      <c r="C5" s="13">
        <v>178</v>
      </c>
      <c r="D5" s="23"/>
      <c r="F5" s="17">
        <v>3</v>
      </c>
      <c r="G5" s="18">
        <v>178</v>
      </c>
      <c r="I5" s="17">
        <f>G5/$G$12</f>
        <v>1.0416124837451235</v>
      </c>
      <c r="J5" s="23">
        <v>1.0416124837451235</v>
      </c>
      <c r="K5" s="9"/>
    </row>
    <row r="6" spans="1:11">
      <c r="A6" s="2"/>
      <c r="B6" s="17">
        <v>4</v>
      </c>
      <c r="C6" s="13">
        <v>200</v>
      </c>
      <c r="D6" s="23"/>
      <c r="F6" s="17">
        <v>4</v>
      </c>
      <c r="G6" s="18">
        <v>200</v>
      </c>
      <c r="I6" s="17">
        <f>G6/$G$12</f>
        <v>1.1703511053315996</v>
      </c>
      <c r="J6" s="23">
        <v>1.1703511053315996</v>
      </c>
      <c r="K6" s="9"/>
    </row>
    <row r="7" spans="1:11">
      <c r="A7" s="2"/>
      <c r="B7" s="17">
        <v>5</v>
      </c>
      <c r="C7" s="13">
        <v>215</v>
      </c>
      <c r="D7" s="23"/>
      <c r="F7" s="17">
        <v>5</v>
      </c>
      <c r="G7" s="18">
        <v>215</v>
      </c>
      <c r="I7" s="17">
        <f>G7/$G$12</f>
        <v>1.2581274382314696</v>
      </c>
      <c r="J7" s="23">
        <v>1.2581274382314696</v>
      </c>
      <c r="K7" s="9"/>
    </row>
    <row r="8" spans="1:11">
      <c r="A8" s="2"/>
      <c r="B8" s="17">
        <v>6</v>
      </c>
      <c r="C8" s="13">
        <v>205</v>
      </c>
      <c r="D8" s="23"/>
      <c r="F8" s="17">
        <v>6</v>
      </c>
      <c r="G8" s="18">
        <v>205</v>
      </c>
      <c r="I8" s="17">
        <f>G8/$G$12</f>
        <v>1.1996098829648896</v>
      </c>
      <c r="J8" s="23">
        <v>1.1996098829648896</v>
      </c>
      <c r="K8" s="9"/>
    </row>
    <row r="9" spans="1:11">
      <c r="A9" s="2"/>
      <c r="B9" s="17">
        <v>7</v>
      </c>
      <c r="C9" s="13">
        <v>170</v>
      </c>
      <c r="D9" s="23"/>
      <c r="F9" s="17">
        <v>7</v>
      </c>
      <c r="G9" s="18">
        <v>170</v>
      </c>
      <c r="I9" s="17">
        <f>G9/$G$12</f>
        <v>0.99479843953185954</v>
      </c>
      <c r="J9" s="23">
        <v>0.99479843953185954</v>
      </c>
      <c r="K9" s="9"/>
    </row>
    <row r="10" spans="1:11">
      <c r="A10" s="2"/>
      <c r="B10" s="17">
        <v>8</v>
      </c>
      <c r="C10" s="13">
        <v>142</v>
      </c>
      <c r="D10" s="23"/>
      <c r="F10" s="17">
        <v>8</v>
      </c>
      <c r="G10" s="18">
        <v>142</v>
      </c>
      <c r="I10" s="17">
        <f>G10/$G$12</f>
        <v>0.83094928478543562</v>
      </c>
      <c r="J10" s="23">
        <v>0.83094928478543562</v>
      </c>
      <c r="K10" s="9"/>
    </row>
    <row r="11" spans="1:11">
      <c r="A11" s="2"/>
      <c r="B11" s="17">
        <v>9</v>
      </c>
      <c r="C11" s="13">
        <v>119</v>
      </c>
      <c r="D11" s="23"/>
      <c r="F11" s="17">
        <v>9</v>
      </c>
      <c r="G11" s="18">
        <v>119</v>
      </c>
      <c r="I11" s="17">
        <f>G11/$G$12</f>
        <v>0.69635890767230169</v>
      </c>
      <c r="J11" s="23">
        <v>0.69635890767230169</v>
      </c>
      <c r="K11" s="9"/>
    </row>
    <row r="12" spans="1:11">
      <c r="A12" s="4"/>
      <c r="B12" s="17">
        <v>10</v>
      </c>
      <c r="C12" s="13">
        <v>147</v>
      </c>
      <c r="D12" s="23"/>
      <c r="F12" s="19"/>
      <c r="G12" s="24">
        <f>AVERAGE(G3:G11)</f>
        <v>170.88888888888889</v>
      </c>
      <c r="I12" s="19">
        <f>SUM(I3:I11)</f>
        <v>9</v>
      </c>
      <c r="J12" s="24">
        <f>SUM(J3:J11)</f>
        <v>9.0018674102918634</v>
      </c>
      <c r="K12" s="9"/>
    </row>
    <row r="13" spans="1:11">
      <c r="A13" s="2"/>
      <c r="B13" s="17">
        <v>11</v>
      </c>
      <c r="C13" s="13">
        <v>162</v>
      </c>
      <c r="D13" s="23">
        <f>$G$16*I16</f>
        <v>163.96597869376356</v>
      </c>
      <c r="E13" s="9"/>
      <c r="G13" s="9"/>
      <c r="J13" s="9"/>
      <c r="K13" s="9"/>
    </row>
    <row r="14" spans="1:11">
      <c r="A14" s="2"/>
      <c r="B14" s="17">
        <v>12</v>
      </c>
      <c r="C14" s="13">
        <v>180</v>
      </c>
      <c r="D14" s="23">
        <f>$G$16*I17</f>
        <v>177.96307443591405</v>
      </c>
      <c r="E14" s="9"/>
      <c r="F14" s="21" t="s">
        <v>11</v>
      </c>
      <c r="G14" s="27">
        <v>0.2</v>
      </c>
      <c r="I14" s="31" t="s">
        <v>12</v>
      </c>
      <c r="J14" s="9"/>
      <c r="K14" s="9"/>
    </row>
    <row r="15" spans="1:11">
      <c r="A15" s="2"/>
      <c r="B15" s="17">
        <v>13</v>
      </c>
      <c r="C15" s="13">
        <v>199</v>
      </c>
      <c r="D15" s="23">
        <f>$G$16*I18</f>
        <v>199.95851060215068</v>
      </c>
      <c r="E15" s="9"/>
      <c r="F15" s="25" t="s">
        <v>13</v>
      </c>
      <c r="G15" s="12">
        <v>0.2</v>
      </c>
      <c r="I15" s="29">
        <f>(J3*9)/$J$12</f>
        <v>0.85019555455408735</v>
      </c>
      <c r="J15" s="9"/>
      <c r="K15" s="9"/>
    </row>
    <row r="16" spans="1:11">
      <c r="A16" s="2"/>
      <c r="B16" s="17">
        <v>14</v>
      </c>
      <c r="C16" s="13">
        <v>220</v>
      </c>
      <c r="D16" s="23">
        <f>$G$16*I19</f>
        <v>214.95539889731197</v>
      </c>
      <c r="E16" s="9"/>
      <c r="F16" s="25" t="s">
        <v>14</v>
      </c>
      <c r="G16" s="12">
        <f>G12</f>
        <v>170.88888888888889</v>
      </c>
      <c r="I16" s="29">
        <f>(J4*9)/$J$12</f>
        <v>0.95948882200511831</v>
      </c>
      <c r="J16" s="9"/>
      <c r="K16" s="9"/>
    </row>
    <row r="17" spans="1:11">
      <c r="A17" s="2"/>
      <c r="B17" s="17">
        <v>15</v>
      </c>
      <c r="C17" s="13">
        <v>208</v>
      </c>
      <c r="D17" s="23">
        <f>$G$16*I20</f>
        <v>204.95747336720444</v>
      </c>
      <c r="E17" s="9"/>
      <c r="F17" s="25" t="s">
        <v>15</v>
      </c>
      <c r="G17" s="12">
        <f>(G14)*(C12/I3)+(1-G14)*G16</f>
        <v>171.36030651340997</v>
      </c>
      <c r="I17" s="29">
        <f>(J5*9)/$J$12</f>
        <v>1.0413964043714086</v>
      </c>
      <c r="J17" s="9"/>
      <c r="K17" s="9"/>
    </row>
    <row r="18" spans="1:11">
      <c r="A18" s="2"/>
      <c r="B18" s="17">
        <v>16</v>
      </c>
      <c r="C18" s="13">
        <v>175</v>
      </c>
      <c r="D18" s="23">
        <f>$G$16*I21</f>
        <v>169.96473401182806</v>
      </c>
      <c r="E18" s="9"/>
      <c r="F18" s="26" t="s">
        <v>16</v>
      </c>
      <c r="G18" s="28">
        <f>(G15)*(C12/G17)+(1-G15)*I3</f>
        <v>0.85037196165727302</v>
      </c>
      <c r="I18" s="29">
        <f>(J6*9)/$J$12</f>
        <v>1.170108319518437</v>
      </c>
      <c r="J18" s="9"/>
      <c r="K18" s="9"/>
    </row>
    <row r="19" spans="1:11">
      <c r="A19" s="2"/>
      <c r="B19" s="17">
        <v>17</v>
      </c>
      <c r="C19" s="13">
        <v>140</v>
      </c>
      <c r="D19" s="23">
        <f>$G$16*I22</f>
        <v>141.97054252752696</v>
      </c>
      <c r="E19" s="9"/>
      <c r="I19" s="29">
        <f>(J7*9)/$J$12</f>
        <v>1.2578664434823197</v>
      </c>
      <c r="J19" s="9"/>
      <c r="K19" s="9"/>
    </row>
    <row r="20" spans="1:11">
      <c r="A20" s="2"/>
      <c r="B20" s="17">
        <v>18</v>
      </c>
      <c r="C20" s="13">
        <v>121</v>
      </c>
      <c r="D20" s="23">
        <f>$G$16*I23</f>
        <v>118.97531380827964</v>
      </c>
      <c r="E20" s="9"/>
      <c r="F20" s="33"/>
      <c r="G20" s="16" t="s">
        <v>17</v>
      </c>
      <c r="I20" s="29">
        <f>(J8*9)/$J$12</f>
        <v>1.1993610275063979</v>
      </c>
      <c r="J20" s="9"/>
      <c r="K20" s="9"/>
    </row>
    <row r="21" spans="1:11">
      <c r="A21" s="2"/>
      <c r="B21" s="17">
        <v>19</v>
      </c>
      <c r="C21" s="13">
        <v>146</v>
      </c>
      <c r="D21" s="23">
        <f>$G$16*I15</f>
        <v>145.28897365602072</v>
      </c>
      <c r="E21" s="9"/>
      <c r="F21" s="34">
        <f>$G$16*I17</f>
        <v>177.96307443591405</v>
      </c>
      <c r="G21" s="35">
        <v>177.96307443591405</v>
      </c>
      <c r="I21" s="29">
        <f>(J9*9)/$J$12</f>
        <v>0.99459207159067131</v>
      </c>
      <c r="J21" s="9"/>
      <c r="K21" s="9"/>
    </row>
    <row r="22" spans="1:11">
      <c r="A22" s="2"/>
      <c r="B22" s="19">
        <v>20</v>
      </c>
      <c r="C22" s="89">
        <v>160</v>
      </c>
      <c r="D22" s="24">
        <f>$G$16*I16</f>
        <v>163.96597869376356</v>
      </c>
      <c r="F22" s="34">
        <f>$G$16*I18</f>
        <v>199.95851060215068</v>
      </c>
      <c r="G22" s="35">
        <v>199.95851060215068</v>
      </c>
      <c r="I22" s="29">
        <f>(J10*9)/$J$12</f>
        <v>0.83077690685809014</v>
      </c>
      <c r="J22" s="9"/>
      <c r="K22" s="9"/>
    </row>
    <row r="23" spans="1:11">
      <c r="B23" s="9"/>
      <c r="C23" s="9"/>
      <c r="F23" s="34">
        <f>$G$16*I19</f>
        <v>214.95539889731197</v>
      </c>
      <c r="G23" s="35">
        <v>214.95539889731197</v>
      </c>
      <c r="I23" s="30">
        <f>(J11*9)/$J$12</f>
        <v>0.69621445011346994</v>
      </c>
      <c r="J23" s="9"/>
      <c r="K23" s="9"/>
    </row>
    <row r="24" spans="1:11">
      <c r="B24" s="9"/>
      <c r="C24" s="9"/>
      <c r="F24" s="34">
        <f>$G$16*I20</f>
        <v>204.95747336720444</v>
      </c>
      <c r="G24" s="35">
        <v>204.95747336720444</v>
      </c>
      <c r="I24" s="9"/>
      <c r="J24" s="9"/>
      <c r="K24" s="9"/>
    </row>
    <row r="25" spans="1:11">
      <c r="A25" s="2"/>
      <c r="B25" s="9"/>
      <c r="C25" s="9"/>
      <c r="F25" s="36">
        <f>$G$16*I21</f>
        <v>169.96473401182806</v>
      </c>
      <c r="G25" s="37">
        <v>169.96473401182806</v>
      </c>
      <c r="I25" s="10" t="s">
        <v>6</v>
      </c>
      <c r="J25" s="11">
        <f>SUM(C27:C36)/10</f>
        <v>2.6756042340645889</v>
      </c>
      <c r="K25" s="9"/>
    </row>
    <row r="26" spans="1:11">
      <c r="C26" s="9"/>
      <c r="I26" s="9"/>
      <c r="J26" s="9"/>
      <c r="K26" s="9"/>
    </row>
    <row r="27" spans="1:11">
      <c r="A27" s="4"/>
      <c r="B27" s="9"/>
      <c r="C27" s="9">
        <f>ABS(D13-C13)</f>
        <v>1.9659786937635602</v>
      </c>
      <c r="I27" s="9"/>
      <c r="J27" s="9"/>
      <c r="K27" s="9"/>
    </row>
    <row r="28" spans="1:11">
      <c r="A28" s="4"/>
      <c r="B28" s="9"/>
      <c r="C28" s="9">
        <f t="shared" ref="C28:C36" si="0">ABS(D14-C14)</f>
        <v>2.0369255640859478</v>
      </c>
      <c r="E28" s="9"/>
      <c r="F28" s="9"/>
      <c r="G28" s="9"/>
      <c r="I28" s="9"/>
      <c r="J28" s="9"/>
      <c r="K28" s="9"/>
    </row>
    <row r="29" spans="1:11">
      <c r="A29" s="4"/>
      <c r="B29" s="9"/>
      <c r="C29" s="9">
        <f t="shared" si="0"/>
        <v>0.95851060215068173</v>
      </c>
      <c r="E29" s="9"/>
      <c r="F29" s="9"/>
      <c r="G29" s="9"/>
      <c r="I29" s="9"/>
      <c r="J29" s="9"/>
      <c r="K29" s="9"/>
    </row>
    <row r="30" spans="1:11">
      <c r="A30" s="4"/>
      <c r="B30" s="9"/>
      <c r="C30" s="9">
        <f t="shared" si="0"/>
        <v>5.0446011026880342</v>
      </c>
      <c r="E30" s="9"/>
      <c r="F30" s="9"/>
      <c r="G30" s="9"/>
      <c r="I30" s="9"/>
      <c r="J30" s="9"/>
      <c r="K30" s="9"/>
    </row>
    <row r="31" spans="1:11">
      <c r="A31" s="4"/>
      <c r="B31" s="3"/>
      <c r="C31" s="9">
        <f t="shared" si="0"/>
        <v>3.0425266327955569</v>
      </c>
      <c r="E31" s="87"/>
    </row>
    <row r="32" spans="1:11">
      <c r="A32" s="4"/>
      <c r="B32" s="3"/>
      <c r="C32" s="9">
        <f t="shared" si="0"/>
        <v>5.0352659881719433</v>
      </c>
      <c r="E32" s="87"/>
    </row>
    <row r="33" spans="1:5">
      <c r="A33" s="4"/>
      <c r="B33" s="3"/>
      <c r="C33" s="9">
        <f t="shared" si="0"/>
        <v>1.970542527526959</v>
      </c>
      <c r="E33" s="87"/>
    </row>
    <row r="34" spans="1:5">
      <c r="A34" s="4"/>
      <c r="B34" s="3"/>
      <c r="C34" s="9">
        <f t="shared" si="0"/>
        <v>2.0246861917203631</v>
      </c>
      <c r="E34" s="87"/>
    </row>
    <row r="35" spans="1:5">
      <c r="A35" s="4"/>
      <c r="B35" s="3"/>
      <c r="C35" s="9">
        <f t="shared" si="0"/>
        <v>0.71102634397928455</v>
      </c>
      <c r="E35" s="87"/>
    </row>
    <row r="36" spans="1:5">
      <c r="A36" s="4"/>
      <c r="B36" s="3"/>
      <c r="C36" s="9">
        <f t="shared" si="0"/>
        <v>3.9659786937635602</v>
      </c>
      <c r="E36" s="87"/>
    </row>
    <row r="37" spans="1:5" ht="15.75">
      <c r="C37" s="9"/>
    </row>
    <row r="38" spans="1:5" ht="15.6" customHeight="1">
      <c r="A38" s="97"/>
      <c r="B38" s="97"/>
      <c r="C38" s="90"/>
      <c r="D38" s="90"/>
      <c r="E38" s="90"/>
    </row>
    <row r="39" spans="1:5" ht="15.75">
      <c r="A39" s="87"/>
    </row>
    <row r="40" spans="1:5">
      <c r="A40" s="87"/>
      <c r="C40" s="87"/>
    </row>
    <row r="41" spans="1:5">
      <c r="A41" s="5"/>
      <c r="C41" s="87"/>
    </row>
    <row r="42" spans="1:5">
      <c r="A42" s="87"/>
      <c r="C42" s="87"/>
    </row>
    <row r="43" spans="1:5">
      <c r="C43" s="87"/>
    </row>
    <row r="44" spans="1:5">
      <c r="C44" s="87"/>
    </row>
    <row r="45" spans="1:5">
      <c r="C45" s="87"/>
    </row>
    <row r="46" spans="1:5">
      <c r="C46" s="87"/>
    </row>
    <row r="47" spans="1:5">
      <c r="C47" s="87"/>
    </row>
    <row r="48" spans="1:5">
      <c r="C48" s="87"/>
    </row>
    <row r="50" spans="1:7">
      <c r="C50" s="97"/>
      <c r="D50" s="97"/>
      <c r="E50" s="97"/>
      <c r="F50" s="97"/>
      <c r="G50" s="97"/>
    </row>
    <row r="51" spans="1:7">
      <c r="A51" s="4"/>
      <c r="B51" s="3"/>
      <c r="C51" s="87"/>
    </row>
    <row r="52" spans="1:7">
      <c r="A52" s="4"/>
      <c r="C52" s="87"/>
      <c r="E52" s="87"/>
    </row>
    <row r="53" spans="1:7">
      <c r="A53" s="4"/>
      <c r="C53" s="87"/>
      <c r="E53" s="4"/>
    </row>
    <row r="54" spans="1:7">
      <c r="A54" s="4"/>
      <c r="E54" s="4"/>
    </row>
    <row r="55" spans="1:7">
      <c r="A55" s="4"/>
      <c r="E55" s="4"/>
    </row>
    <row r="56" spans="1:7">
      <c r="A56" s="4"/>
      <c r="E56" s="4"/>
    </row>
    <row r="57" spans="1:7">
      <c r="A57" s="4"/>
      <c r="E57" s="4"/>
    </row>
    <row r="58" spans="1:7">
      <c r="A58" s="4"/>
      <c r="E58" s="4"/>
    </row>
    <row r="59" spans="1:7">
      <c r="A59" s="4"/>
      <c r="E59" s="4"/>
    </row>
    <row r="60" spans="1:7">
      <c r="A60" s="4"/>
      <c r="E60" s="4"/>
    </row>
    <row r="63" spans="1:7">
      <c r="A63" s="97"/>
      <c r="B63" s="97"/>
      <c r="C63" s="97"/>
      <c r="D63" s="97"/>
      <c r="E63" s="97"/>
    </row>
    <row r="64" spans="1:7">
      <c r="A64" s="87"/>
    </row>
    <row r="65" spans="1:3">
      <c r="A65" s="87"/>
      <c r="C65" s="87"/>
    </row>
    <row r="66" spans="1:3">
      <c r="A66" s="5"/>
      <c r="C66" s="4"/>
    </row>
    <row r="67" spans="1:3">
      <c r="C67" s="4"/>
    </row>
    <row r="68" spans="1:3">
      <c r="C68" s="4"/>
    </row>
    <row r="69" spans="1:3">
      <c r="C69" s="4"/>
    </row>
    <row r="70" spans="1:3">
      <c r="C70" s="4"/>
    </row>
    <row r="71" spans="1:3">
      <c r="C71" s="4"/>
    </row>
    <row r="72" spans="1:3">
      <c r="C72" s="4"/>
    </row>
    <row r="73" spans="1:3">
      <c r="C73" s="4"/>
    </row>
  </sheetData>
  <mergeCells count="5">
    <mergeCell ref="A63:B63"/>
    <mergeCell ref="C63:E63"/>
    <mergeCell ref="A38:B38"/>
    <mergeCell ref="C50:D50"/>
    <mergeCell ref="E50:G5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0634-A8E7-4CE4-9FF2-CCAC3F0A9CFF}">
  <dimension ref="B2:M26"/>
  <sheetViews>
    <sheetView tabSelected="1" zoomScaleNormal="100" workbookViewId="0" xr3:uid="{4C8E3A80-8297-541E-A9AD-DA1CC44E6D36}">
      <selection activeCell="B3" sqref="B3:D18"/>
    </sheetView>
  </sheetViews>
  <sheetFormatPr defaultColWidth="8.75" defaultRowHeight="15.6"/>
  <cols>
    <col min="1" max="2" width="18.25" style="9" bestFit="1" customWidth="1"/>
    <col min="3" max="3" width="11" style="9" bestFit="1" customWidth="1"/>
    <col min="4" max="4" width="14.75" style="9" bestFit="1" customWidth="1"/>
    <col min="5" max="5" width="3.5" style="9" customWidth="1"/>
    <col min="6" max="6" width="11.875" style="9" bestFit="1" customWidth="1"/>
    <col min="7" max="7" width="17.5" style="9" bestFit="1" customWidth="1"/>
    <col min="8" max="8" width="21" style="9" bestFit="1" customWidth="1"/>
    <col min="9" max="9" width="18.5" style="9" bestFit="1" customWidth="1"/>
    <col min="10" max="10" width="12" style="9" bestFit="1" customWidth="1"/>
    <col min="11" max="13" width="8.75" style="9"/>
    <col min="14" max="14" width="11.875" style="9" bestFit="1" customWidth="1"/>
    <col min="15" max="15" width="20.75" style="9" bestFit="1" customWidth="1"/>
    <col min="16" max="16" width="25.375" style="9" bestFit="1" customWidth="1"/>
    <col min="17" max="17" width="21.75" style="9" bestFit="1" customWidth="1"/>
    <col min="18" max="18" width="25.375" style="9" bestFit="1" customWidth="1"/>
    <col min="19" max="16384" width="8.75" style="9"/>
  </cols>
  <sheetData>
    <row r="2" spans="2:13" ht="18">
      <c r="F2" s="47" t="s">
        <v>18</v>
      </c>
      <c r="G2" s="88" t="s">
        <v>19</v>
      </c>
      <c r="H2" s="88" t="s">
        <v>20</v>
      </c>
      <c r="I2" s="88" t="s">
        <v>21</v>
      </c>
      <c r="J2" s="88" t="s">
        <v>22</v>
      </c>
      <c r="K2" s="88" t="s">
        <v>23</v>
      </c>
      <c r="L2" s="88" t="s">
        <v>24</v>
      </c>
      <c r="M2" s="86" t="s">
        <v>25</v>
      </c>
    </row>
    <row r="3" spans="2:13" ht="18">
      <c r="B3" s="33" t="s">
        <v>26</v>
      </c>
      <c r="C3" s="41" t="s">
        <v>27</v>
      </c>
      <c r="D3" s="39" t="s">
        <v>28</v>
      </c>
      <c r="F3" s="42">
        <v>1</v>
      </c>
      <c r="G3" s="45">
        <v>100</v>
      </c>
      <c r="H3" s="45">
        <v>110</v>
      </c>
      <c r="I3" s="45">
        <v>115</v>
      </c>
      <c r="J3" s="9">
        <f>($M$9+(B6*$M$10))*J13</f>
        <v>110.71262105437918</v>
      </c>
      <c r="K3" s="9">
        <f>($M$9+(B10*$M$10))*J13</f>
        <v>116.10074655964749</v>
      </c>
      <c r="L3" s="9">
        <f>($M$9+(B14*$M$10))*J13</f>
        <v>121.48887206491582</v>
      </c>
      <c r="M3" s="23">
        <f>($M$9+(B18*$M$10))*J13</f>
        <v>126.87699757018413</v>
      </c>
    </row>
    <row r="4" spans="2:13" ht="18">
      <c r="B4" s="17">
        <v>1</v>
      </c>
      <c r="C4" s="9">
        <v>100</v>
      </c>
      <c r="D4" s="23">
        <f>I3</f>
        <v>115</v>
      </c>
      <c r="F4" s="42">
        <v>2</v>
      </c>
      <c r="G4" s="45">
        <v>82</v>
      </c>
      <c r="H4" s="45">
        <v>85</v>
      </c>
      <c r="I4" s="45">
        <v>88</v>
      </c>
      <c r="J4" s="9">
        <f>($M$9+(B7*$M$10))*J14</f>
        <v>88.901804528382613</v>
      </c>
      <c r="K4" s="9">
        <f>($M$9+(B11*$M$10))*J14</f>
        <v>93.176439243495665</v>
      </c>
      <c r="L4" s="9">
        <f>($M$9+(B15*$M$10))*J14</f>
        <v>97.451073958608703</v>
      </c>
      <c r="M4" s="23"/>
    </row>
    <row r="5" spans="2:13" ht="18">
      <c r="B5" s="17">
        <v>2</v>
      </c>
      <c r="C5" s="9">
        <v>82</v>
      </c>
      <c r="D5" s="23">
        <f>I4</f>
        <v>88</v>
      </c>
      <c r="F5" s="42">
        <v>3</v>
      </c>
      <c r="G5" s="45">
        <v>70</v>
      </c>
      <c r="H5" s="45">
        <v>74</v>
      </c>
      <c r="I5" s="9">
        <f>($M$9+(B4*$M$10))*J15</f>
        <v>73.204192045970643</v>
      </c>
      <c r="J5" s="9">
        <f>($M$9+(B8*$M$10))*J15</f>
        <v>76.85572545334702</v>
      </c>
      <c r="K5" s="9">
        <f>($M$9+(B12*$M$10))*J15</f>
        <v>80.507258860723383</v>
      </c>
      <c r="L5" s="9">
        <f>($M$9+(B16*$M$10))*J15</f>
        <v>84.158792268099759</v>
      </c>
      <c r="M5" s="23"/>
    </row>
    <row r="6" spans="2:13" ht="18">
      <c r="B6" s="17">
        <v>3</v>
      </c>
      <c r="C6" s="9">
        <v>70</v>
      </c>
      <c r="D6" s="23">
        <f>I5</f>
        <v>73.204192045970643</v>
      </c>
      <c r="F6" s="43">
        <v>4</v>
      </c>
      <c r="G6" s="46">
        <v>55</v>
      </c>
      <c r="H6" s="46">
        <v>62</v>
      </c>
      <c r="I6" s="40">
        <f>($M$9+(B5*$M$10))*J16</f>
        <v>60.220123760724476</v>
      </c>
      <c r="J6" s="40">
        <f>($M$9+(B9*$M$10))*J16</f>
        <v>63.18699465421777</v>
      </c>
      <c r="K6" s="40">
        <f>($M$9+(B13*$M$10))*J16</f>
        <v>66.153865547711064</v>
      </c>
      <c r="L6" s="40">
        <f>($M$9+(B17*$M$10))*J16</f>
        <v>69.120736441204372</v>
      </c>
      <c r="M6" s="24"/>
    </row>
    <row r="7" spans="2:13">
      <c r="B7" s="17">
        <v>4</v>
      </c>
      <c r="C7" s="9">
        <v>55</v>
      </c>
      <c r="D7" s="23">
        <f>I6</f>
        <v>60.220123760724476</v>
      </c>
    </row>
    <row r="8" spans="2:13">
      <c r="B8" s="17">
        <v>5</v>
      </c>
      <c r="C8" s="9">
        <v>110</v>
      </c>
      <c r="D8" s="23">
        <f>J3</f>
        <v>110.71262105437918</v>
      </c>
      <c r="F8" s="33"/>
      <c r="G8" s="88" t="s">
        <v>29</v>
      </c>
      <c r="H8" s="86" t="s">
        <v>30</v>
      </c>
      <c r="J8" s="85"/>
      <c r="K8" s="88" t="s">
        <v>31</v>
      </c>
      <c r="L8" s="88" t="s">
        <v>32</v>
      </c>
      <c r="M8" s="86" t="s">
        <v>33</v>
      </c>
    </row>
    <row r="9" spans="2:13">
      <c r="B9" s="17">
        <v>6</v>
      </c>
      <c r="C9" s="9">
        <v>85</v>
      </c>
      <c r="D9" s="23">
        <f>J4</f>
        <v>88.901804528382613</v>
      </c>
      <c r="F9" s="25" t="s">
        <v>34</v>
      </c>
      <c r="G9" s="9">
        <f>$I$19*(C12/F13)+(1-$I$19)*(K9+K10)</f>
        <v>82.469047619047615</v>
      </c>
      <c r="H9" s="23">
        <f>$I$19*(C13/G13)+(1-$I$19)*(L9+L10)</f>
        <v>80.58167343670047</v>
      </c>
      <c r="J9" s="25" t="s">
        <v>34</v>
      </c>
      <c r="K9" s="9">
        <f>AVERAGE(C4:C11)</f>
        <v>79.75</v>
      </c>
      <c r="L9" s="9">
        <f>G9</f>
        <v>82.469047619047615</v>
      </c>
      <c r="M9" s="23">
        <f>H9</f>
        <v>80.58167343670047</v>
      </c>
    </row>
    <row r="10" spans="2:13">
      <c r="B10" s="17">
        <v>7</v>
      </c>
      <c r="C10" s="9">
        <v>74</v>
      </c>
      <c r="D10" s="23">
        <f>J5</f>
        <v>76.85572545334702</v>
      </c>
      <c r="F10" s="26" t="s">
        <v>35</v>
      </c>
      <c r="G10" s="40">
        <f>$I$20*(G9-K9)+(1-$I$20)*K10</f>
        <v>1.743809523809523</v>
      </c>
      <c r="H10" s="24">
        <f>$I$20*(H9-L9)+(1-$I$20)*L10</f>
        <v>1.0175727825781895</v>
      </c>
      <c r="J10" s="26" t="s">
        <v>35</v>
      </c>
      <c r="K10" s="40">
        <f>((H3-G3)/4+(H4-G4)/4+(H5-G5)/4+(H6-G6)/4)/4</f>
        <v>1.5</v>
      </c>
      <c r="L10" s="40">
        <f>G10</f>
        <v>1.743809523809523</v>
      </c>
      <c r="M10" s="24">
        <f>H10</f>
        <v>1.0175727825781895</v>
      </c>
    </row>
    <row r="11" spans="2:13">
      <c r="B11" s="17">
        <v>8</v>
      </c>
      <c r="C11" s="9">
        <v>62</v>
      </c>
      <c r="D11" s="23">
        <f>J6</f>
        <v>63.18699465421777</v>
      </c>
    </row>
    <row r="12" spans="2:13">
      <c r="B12" s="17">
        <v>9</v>
      </c>
      <c r="C12" s="9">
        <v>115</v>
      </c>
      <c r="D12" s="23">
        <f>K3</f>
        <v>116.10074655964749</v>
      </c>
      <c r="F12" s="85" t="s">
        <v>36</v>
      </c>
      <c r="G12" s="88" t="s">
        <v>37</v>
      </c>
      <c r="H12" s="88" t="s">
        <v>38</v>
      </c>
      <c r="I12" s="88" t="s">
        <v>39</v>
      </c>
      <c r="J12" s="100" t="s">
        <v>38</v>
      </c>
      <c r="K12" s="94"/>
    </row>
    <row r="13" spans="2:13">
      <c r="B13" s="17">
        <v>10</v>
      </c>
      <c r="C13" s="9">
        <v>88</v>
      </c>
      <c r="D13" s="23">
        <f>K4</f>
        <v>93.176439243495665</v>
      </c>
      <c r="F13" s="17">
        <f>((G3/$K$9)+(H3/$K$9))/2</f>
        <v>1.3166144200626961</v>
      </c>
      <c r="G13" s="44">
        <f>$I$21*(C12/L9)+(1-$I$21)*F13</f>
        <v>1.3321840498359929</v>
      </c>
      <c r="H13" s="9">
        <f>(G13*4)/SUM($G$17)</f>
        <v>1.3270187521676249</v>
      </c>
      <c r="I13" s="9">
        <f>H13</f>
        <v>1.3270187521676249</v>
      </c>
      <c r="J13" s="101">
        <f>(I13*4)/SUM($I$17)</f>
        <v>1.3237690702616385</v>
      </c>
      <c r="K13" s="102"/>
    </row>
    <row r="14" spans="2:13">
      <c r="B14" s="17">
        <v>11</v>
      </c>
      <c r="D14" s="23">
        <f>K5</f>
        <v>80.507258860723383</v>
      </c>
      <c r="F14" s="17">
        <f>((G4/$K$9)+(H4/$K$9))/2</f>
        <v>1.0470219435736676</v>
      </c>
      <c r="G14" s="9">
        <f>F14</f>
        <v>1.0470219435736676</v>
      </c>
      <c r="H14" s="38">
        <f>(G14*4)/SUM($G$17)</f>
        <v>1.0429623093177725</v>
      </c>
      <c r="I14" s="44">
        <f>$I$21*(C13/M9)+(1-$I$21)*H14</f>
        <v>1.0527817921233167</v>
      </c>
      <c r="J14" s="101">
        <f>(I14*4)/SUM($I$17)</f>
        <v>1.0502036778839914</v>
      </c>
      <c r="K14" s="102"/>
    </row>
    <row r="15" spans="2:13">
      <c r="B15" s="17">
        <v>12</v>
      </c>
      <c r="D15" s="23"/>
      <c r="F15" s="17">
        <f>((G5/$K$9)+(H5/$K$9))/2</f>
        <v>0.90282131661442011</v>
      </c>
      <c r="G15" s="9">
        <f>F15</f>
        <v>0.90282131661442011</v>
      </c>
      <c r="H15" s="9">
        <f>(G15*4)/SUM($G$17)</f>
        <v>0.89932079366322915</v>
      </c>
      <c r="I15" s="9">
        <f>H15</f>
        <v>0.89932079366322915</v>
      </c>
      <c r="J15" s="101">
        <f>(I15*4)/SUM($I$17)</f>
        <v>0.89711848378172154</v>
      </c>
      <c r="K15" s="102"/>
    </row>
    <row r="16" spans="2:13">
      <c r="B16" s="17">
        <v>13</v>
      </c>
      <c r="D16" s="23"/>
      <c r="F16" s="17">
        <f>((G6/$K$9)+(H6/$K$9))/2</f>
        <v>0.73354231974921635</v>
      </c>
      <c r="G16" s="9">
        <f>F16</f>
        <v>0.73354231974921635</v>
      </c>
      <c r="H16" s="9">
        <f>(G16*4)/SUM($G$17)</f>
        <v>0.73069814485137363</v>
      </c>
      <c r="I16" s="9">
        <f>H16</f>
        <v>0.73069814485137363</v>
      </c>
      <c r="J16" s="101">
        <f>(I16*4)/SUM($I$17)</f>
        <v>0.72890876807264871</v>
      </c>
      <c r="K16" s="102"/>
    </row>
    <row r="17" spans="2:11">
      <c r="B17" s="17">
        <v>14</v>
      </c>
      <c r="D17" s="23"/>
      <c r="F17" s="19">
        <f>SUM(F13:F16)</f>
        <v>4</v>
      </c>
      <c r="G17" s="40">
        <f>SUM(G13:G16)</f>
        <v>4.0155696297732968</v>
      </c>
      <c r="H17" s="40">
        <f>SUM(H13:H16)</f>
        <v>4</v>
      </c>
      <c r="I17" s="40">
        <f>SUM(I13:I16)</f>
        <v>4.0098194828055442</v>
      </c>
      <c r="J17" s="98">
        <f>SUM(J13:J16)</f>
        <v>4</v>
      </c>
      <c r="K17" s="99"/>
    </row>
    <row r="18" spans="2:11">
      <c r="B18" s="19">
        <v>15</v>
      </c>
      <c r="C18" s="40"/>
      <c r="D18" s="24"/>
    </row>
    <row r="19" spans="2:11">
      <c r="F19" s="48" t="s">
        <v>40</v>
      </c>
      <c r="H19" s="51" t="s">
        <v>11</v>
      </c>
      <c r="I19" s="52">
        <v>0.2</v>
      </c>
    </row>
    <row r="20" spans="2:11">
      <c r="F20" s="49">
        <v>121.48887206491582</v>
      </c>
      <c r="H20" s="53" t="s">
        <v>41</v>
      </c>
      <c r="I20" s="18">
        <v>0.2</v>
      </c>
    </row>
    <row r="21" spans="2:11">
      <c r="B21" s="9">
        <f>ABS(D4-C8)</f>
        <v>5</v>
      </c>
      <c r="C21" s="9" t="s">
        <v>6</v>
      </c>
      <c r="D21" s="9">
        <f>AVERAGE(B21:B26)</f>
        <v>2.6274779445513849</v>
      </c>
      <c r="F21" s="49">
        <v>97.451073958608703</v>
      </c>
      <c r="H21" s="54" t="s">
        <v>13</v>
      </c>
      <c r="I21" s="20">
        <v>0.2</v>
      </c>
    </row>
    <row r="22" spans="2:11">
      <c r="B22" s="9">
        <f>ABS(D5-C9)</f>
        <v>3</v>
      </c>
      <c r="F22" s="49">
        <v>84.158792268099759</v>
      </c>
    </row>
    <row r="23" spans="2:11">
      <c r="B23" s="9">
        <f>ABS(D6-C10)</f>
        <v>0.79580795402935678</v>
      </c>
      <c r="F23" s="49">
        <v>69.120736441204372</v>
      </c>
    </row>
    <row r="24" spans="2:11">
      <c r="B24" s="9">
        <f>ABS(D7-C11)</f>
        <v>1.7798762392755236</v>
      </c>
      <c r="F24" s="50">
        <v>126.87699757018413</v>
      </c>
    </row>
    <row r="25" spans="2:11">
      <c r="B25" s="9">
        <f>ABS(D8-C12)</f>
        <v>4.2873789456208158</v>
      </c>
    </row>
    <row r="26" spans="2:11">
      <c r="B26" s="9">
        <f>ABS(D9-C13)</f>
        <v>0.9018045283826126</v>
      </c>
    </row>
  </sheetData>
  <mergeCells count="6">
    <mergeCell ref="J17:K17"/>
    <mergeCell ref="J12:K12"/>
    <mergeCell ref="J13:K13"/>
    <mergeCell ref="J14:K14"/>
    <mergeCell ref="J15:K15"/>
    <mergeCell ref="J16:K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9"/>
  <sheetViews>
    <sheetView zoomScale="90" zoomScaleNormal="90" workbookViewId="0" xr3:uid="{958C4451-9541-5A59-BF78-D2F731DF1C81}">
      <selection activeCell="O8" sqref="O8"/>
    </sheetView>
  </sheetViews>
  <sheetFormatPr defaultColWidth="11.25" defaultRowHeight="15.6"/>
  <cols>
    <col min="1" max="1" width="13.5" style="32" customWidth="1"/>
    <col min="2" max="2" width="13.875" style="32" bestFit="1" customWidth="1"/>
    <col min="3" max="3" width="13.75" style="32" bestFit="1" customWidth="1"/>
    <col min="4" max="4" width="15.25" style="32" bestFit="1" customWidth="1"/>
    <col min="5" max="5" width="15.75" style="32" bestFit="1" customWidth="1"/>
    <col min="6" max="6" width="12.75" style="32" bestFit="1" customWidth="1"/>
    <col min="7" max="7" width="16.375" style="32" bestFit="1" customWidth="1"/>
    <col min="8" max="8" width="13.5" style="32" bestFit="1" customWidth="1"/>
    <col min="9" max="11" width="11.875" style="32" bestFit="1" customWidth="1"/>
    <col min="12" max="12" width="12.5" style="32" bestFit="1" customWidth="1"/>
    <col min="13" max="16384" width="11.25" style="32"/>
  </cols>
  <sheetData>
    <row r="2" spans="2:12">
      <c r="B2" s="63" t="s">
        <v>0</v>
      </c>
      <c r="C2" s="64" t="s">
        <v>42</v>
      </c>
      <c r="D2" s="64" t="s">
        <v>43</v>
      </c>
      <c r="E2" s="65" t="s">
        <v>44</v>
      </c>
      <c r="G2" s="57" t="s">
        <v>45</v>
      </c>
      <c r="H2" s="58"/>
    </row>
    <row r="3" spans="2:12">
      <c r="B3" s="34">
        <v>1</v>
      </c>
      <c r="C3" s="32">
        <v>18</v>
      </c>
      <c r="E3" s="66" t="s">
        <v>46</v>
      </c>
      <c r="G3" s="59" t="s">
        <v>47</v>
      </c>
      <c r="H3" s="60">
        <v>0.99686782487470915</v>
      </c>
      <c r="I3" s="1"/>
      <c r="J3" s="1"/>
    </row>
    <row r="4" spans="2:12">
      <c r="B4" s="34">
        <v>2</v>
      </c>
      <c r="C4" s="32">
        <v>22</v>
      </c>
      <c r="E4" s="66"/>
      <c r="G4" s="59" t="s">
        <v>48</v>
      </c>
      <c r="H4" s="60">
        <v>0.99374546027043376</v>
      </c>
      <c r="I4" s="1"/>
      <c r="J4" s="1"/>
    </row>
    <row r="5" spans="2:12">
      <c r="B5" s="34">
        <v>3</v>
      </c>
      <c r="C5" s="32">
        <v>25</v>
      </c>
      <c r="E5" s="66"/>
      <c r="G5" s="59" t="s">
        <v>49</v>
      </c>
      <c r="H5" s="60">
        <v>0.99296364280423788</v>
      </c>
    </row>
    <row r="6" spans="2:12">
      <c r="B6" s="34">
        <v>4</v>
      </c>
      <c r="C6" s="32">
        <v>27</v>
      </c>
      <c r="E6" s="66"/>
      <c r="G6" s="59" t="s">
        <v>50</v>
      </c>
      <c r="H6" s="60">
        <v>0.81370830899113511</v>
      </c>
    </row>
    <row r="7" spans="2:12">
      <c r="B7" s="34">
        <v>5</v>
      </c>
      <c r="C7" s="32">
        <v>32</v>
      </c>
      <c r="E7" s="66"/>
      <c r="G7" s="61" t="s">
        <v>51</v>
      </c>
      <c r="H7" s="62">
        <v>10</v>
      </c>
    </row>
    <row r="8" spans="2:12">
      <c r="B8" s="34">
        <v>6</v>
      </c>
      <c r="C8" s="32">
        <v>35</v>
      </c>
      <c r="E8" s="66"/>
    </row>
    <row r="9" spans="2:12">
      <c r="B9" s="34">
        <v>7</v>
      </c>
      <c r="C9" s="32">
        <v>39</v>
      </c>
      <c r="E9" s="66"/>
      <c r="G9" s="63" t="s">
        <v>52</v>
      </c>
      <c r="H9" s="64"/>
      <c r="I9" s="64"/>
      <c r="J9" s="64"/>
      <c r="K9" s="64"/>
      <c r="L9" s="65"/>
    </row>
    <row r="10" spans="2:12">
      <c r="B10" s="34">
        <v>8</v>
      </c>
      <c r="C10" s="32">
        <v>41</v>
      </c>
      <c r="E10" s="66"/>
      <c r="G10" s="69"/>
      <c r="H10" s="55" t="s">
        <v>53</v>
      </c>
      <c r="I10" s="55" t="s">
        <v>54</v>
      </c>
      <c r="J10" s="55" t="s">
        <v>55</v>
      </c>
      <c r="K10" s="55" t="s">
        <v>56</v>
      </c>
      <c r="L10" s="70" t="s">
        <v>57</v>
      </c>
    </row>
    <row r="11" spans="2:12">
      <c r="B11" s="34">
        <v>9</v>
      </c>
      <c r="C11" s="32">
        <v>43</v>
      </c>
      <c r="E11" s="66"/>
      <c r="G11" s="59" t="s">
        <v>58</v>
      </c>
      <c r="H11" s="1">
        <v>1</v>
      </c>
      <c r="I11" s="1">
        <v>841.60303030303044</v>
      </c>
      <c r="J11" s="1">
        <v>841.60303030303044</v>
      </c>
      <c r="K11" s="1">
        <v>1271.0709382151024</v>
      </c>
      <c r="L11" s="60">
        <v>4.1949705915419261E-10</v>
      </c>
    </row>
    <row r="12" spans="2:12">
      <c r="B12" s="34">
        <v>10</v>
      </c>
      <c r="C12" s="32">
        <v>47</v>
      </c>
      <c r="E12" s="66" t="s">
        <v>59</v>
      </c>
      <c r="G12" s="59" t="s">
        <v>60</v>
      </c>
      <c r="H12" s="1">
        <v>8</v>
      </c>
      <c r="I12" s="1">
        <v>5.2969696969697004</v>
      </c>
      <c r="J12" s="1">
        <v>0.66212121212121255</v>
      </c>
      <c r="K12" s="1"/>
      <c r="L12" s="60"/>
    </row>
    <row r="13" spans="2:12">
      <c r="B13" s="34">
        <v>11</v>
      </c>
      <c r="C13" s="32">
        <v>53</v>
      </c>
      <c r="D13" s="32">
        <f>$G$23+$G$24*(B13)</f>
        <v>50.466666666666669</v>
      </c>
      <c r="E13" s="66">
        <f>ABS(C13-D13)</f>
        <v>2.5333333333333314</v>
      </c>
      <c r="G13" s="61" t="s">
        <v>61</v>
      </c>
      <c r="H13" s="71">
        <v>9</v>
      </c>
      <c r="I13" s="71">
        <v>846.90000000000009</v>
      </c>
      <c r="J13" s="71"/>
      <c r="K13" s="71"/>
      <c r="L13" s="62"/>
    </row>
    <row r="14" spans="2:12">
      <c r="B14" s="34">
        <v>12</v>
      </c>
      <c r="C14" s="32">
        <v>55</v>
      </c>
      <c r="D14" s="32">
        <f>$G$23+$G$24*(B14)</f>
        <v>53.660606060606064</v>
      </c>
      <c r="E14" s="66">
        <f>ABS(C14-D14)</f>
        <v>1.3393939393939363</v>
      </c>
    </row>
    <row r="15" spans="2:12">
      <c r="B15" s="34">
        <v>13</v>
      </c>
      <c r="C15" s="32">
        <v>58</v>
      </c>
      <c r="D15" s="32">
        <f>$G$23+$G$24*(B15)</f>
        <v>56.854545454545459</v>
      </c>
      <c r="E15" s="66">
        <f t="shared" ref="E15:E22" si="0">ABS(C15-D15)</f>
        <v>1.1454545454545411</v>
      </c>
      <c r="G15" s="75" t="s">
        <v>62</v>
      </c>
    </row>
    <row r="16" spans="2:12">
      <c r="B16" s="34">
        <v>14</v>
      </c>
      <c r="C16" s="32">
        <v>60</v>
      </c>
      <c r="D16" s="32">
        <f>$G$23+$G$24*(B16)</f>
        <v>60.048484848484854</v>
      </c>
      <c r="E16" s="66">
        <f t="shared" si="0"/>
        <v>4.8484848484854126E-2</v>
      </c>
      <c r="G16" s="76" t="s">
        <v>63</v>
      </c>
    </row>
    <row r="17" spans="2:14">
      <c r="B17" s="34">
        <v>15</v>
      </c>
      <c r="C17" s="32">
        <v>64</v>
      </c>
      <c r="D17" s="32">
        <f>$G$23+$G$24*(B17)</f>
        <v>63.242424242424249</v>
      </c>
      <c r="E17" s="66">
        <f t="shared" si="0"/>
        <v>0.75757575757575069</v>
      </c>
      <c r="G17" s="77"/>
    </row>
    <row r="18" spans="2:14">
      <c r="B18" s="34">
        <v>16</v>
      </c>
      <c r="C18" s="32">
        <v>66</v>
      </c>
      <c r="D18" s="32">
        <f>$G$23+$G$24*(B18)</f>
        <v>66.436363636363637</v>
      </c>
      <c r="E18" s="66">
        <f t="shared" si="0"/>
        <v>0.4363636363636374</v>
      </c>
      <c r="G18" s="77" t="s">
        <v>6</v>
      </c>
    </row>
    <row r="19" spans="2:14">
      <c r="B19" s="34">
        <v>17</v>
      </c>
      <c r="C19" s="32">
        <v>69</v>
      </c>
      <c r="D19" s="32">
        <f>$G$23+$G$24*(B19)</f>
        <v>69.63030303030304</v>
      </c>
      <c r="E19" s="66">
        <f t="shared" si="0"/>
        <v>0.63030303030303969</v>
      </c>
      <c r="G19" s="78">
        <f>SUM(E13:E22)/10</f>
        <v>0.89454545454545809</v>
      </c>
    </row>
    <row r="20" spans="2:14">
      <c r="B20" s="34">
        <v>18</v>
      </c>
      <c r="C20" s="32">
        <v>72</v>
      </c>
      <c r="D20" s="32">
        <f>$G$23+$G$24*(B20)</f>
        <v>72.824242424242442</v>
      </c>
      <c r="E20" s="66">
        <f t="shared" si="0"/>
        <v>0.82424242424244198</v>
      </c>
      <c r="G20" s="55"/>
    </row>
    <row r="21" spans="2:14">
      <c r="B21" s="34">
        <v>19</v>
      </c>
      <c r="C21" s="32">
        <v>75</v>
      </c>
      <c r="D21" s="32">
        <f>$G$23+$G$24*(B21)</f>
        <v>76.01818181818183</v>
      </c>
      <c r="E21" s="66">
        <f t="shared" si="0"/>
        <v>1.0181818181818301</v>
      </c>
    </row>
    <row r="22" spans="2:14">
      <c r="B22" s="34">
        <v>20</v>
      </c>
      <c r="C22" s="32">
        <v>79</v>
      </c>
      <c r="D22" s="32">
        <f>$G$23+$G$24*(B22)</f>
        <v>79.212121212121218</v>
      </c>
      <c r="E22" s="66">
        <f t="shared" si="0"/>
        <v>0.21212121212121815</v>
      </c>
      <c r="G22" s="72" t="s">
        <v>64</v>
      </c>
      <c r="H22" s="73" t="s">
        <v>50</v>
      </c>
      <c r="I22" s="73" t="s">
        <v>65</v>
      </c>
      <c r="J22" s="73" t="s">
        <v>66</v>
      </c>
      <c r="K22" s="73" t="s">
        <v>67</v>
      </c>
      <c r="L22" s="73" t="s">
        <v>68</v>
      </c>
      <c r="M22" s="73" t="s">
        <v>69</v>
      </c>
      <c r="N22" s="74" t="s">
        <v>70</v>
      </c>
    </row>
    <row r="23" spans="2:14">
      <c r="B23" s="34">
        <v>21</v>
      </c>
      <c r="D23" s="32">
        <f>$G$23+$G$24*(B23)</f>
        <v>82.40606060606062</v>
      </c>
      <c r="E23" s="66"/>
      <c r="G23" s="59">
        <v>15.333333333333329</v>
      </c>
      <c r="H23" s="1">
        <v>0.55586859867229343</v>
      </c>
      <c r="I23" s="1">
        <v>27.584456776219042</v>
      </c>
      <c r="J23" s="1">
        <v>3.21772527098383E-9</v>
      </c>
      <c r="K23" s="1">
        <v>14.051498046164875</v>
      </c>
      <c r="L23" s="1">
        <v>16.615168620501784</v>
      </c>
      <c r="M23" s="1">
        <v>14.051498046164875</v>
      </c>
      <c r="N23" s="60">
        <v>16.615168620501784</v>
      </c>
    </row>
    <row r="24" spans="2:14">
      <c r="B24" s="34">
        <v>22</v>
      </c>
      <c r="D24" s="32">
        <f>$G$23+$G$24*(B24)</f>
        <v>85.600000000000009</v>
      </c>
      <c r="E24" s="66"/>
      <c r="G24" s="61">
        <v>3.1939393939393947</v>
      </c>
      <c r="H24" s="71">
        <v>8.9586336358148416E-2</v>
      </c>
      <c r="I24" s="71">
        <v>35.652081821614608</v>
      </c>
      <c r="J24" s="71">
        <v>4.194970591541925E-10</v>
      </c>
      <c r="K24" s="71">
        <v>2.987352931839713</v>
      </c>
      <c r="L24" s="71">
        <v>3.4005258560390765</v>
      </c>
      <c r="M24" s="71">
        <v>2.987352931839713</v>
      </c>
      <c r="N24" s="62">
        <v>3.4005258560390765</v>
      </c>
    </row>
    <row r="25" spans="2:14">
      <c r="B25" s="34">
        <v>23</v>
      </c>
      <c r="D25" s="32">
        <f>$G$23+$G$24*(B25)</f>
        <v>88.793939393939411</v>
      </c>
      <c r="E25" s="66"/>
    </row>
    <row r="26" spans="2:14">
      <c r="B26" s="34">
        <v>24</v>
      </c>
      <c r="D26" s="32">
        <f>$G$23+$G$24*(B26)</f>
        <v>91.987878787878799</v>
      </c>
      <c r="E26" s="66"/>
    </row>
    <row r="27" spans="2:14">
      <c r="B27" s="36">
        <v>25</v>
      </c>
      <c r="C27" s="67"/>
      <c r="D27" s="67">
        <f>$G$23+$G$24*(B27)</f>
        <v>95.181818181818201</v>
      </c>
      <c r="E27" s="68"/>
    </row>
    <row r="28" spans="2:14">
      <c r="E28" s="56"/>
    </row>
    <row r="29" spans="2:14">
      <c r="E29" s="5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1C39-A0D0-419E-A285-0D0B4BFE2FB9}">
  <dimension ref="A2:L29"/>
  <sheetViews>
    <sheetView workbookViewId="0" xr3:uid="{A4FF9D21-FB4A-598B-9FF1-9F9BA56E3307}">
      <selection activeCell="L8" sqref="L8"/>
    </sheetView>
  </sheetViews>
  <sheetFormatPr defaultColWidth="8.75" defaultRowHeight="15.6"/>
  <cols>
    <col min="1" max="1" width="13.875" style="9" bestFit="1" customWidth="1"/>
    <col min="2" max="2" width="13.75" style="9" bestFit="1" customWidth="1"/>
    <col min="3" max="3" width="15.25" style="9" bestFit="1" customWidth="1"/>
    <col min="4" max="4" width="8.75" style="9"/>
    <col min="5" max="5" width="13.875" style="9" bestFit="1" customWidth="1"/>
    <col min="6" max="6" width="13.75" style="9" bestFit="1" customWidth="1"/>
    <col min="7" max="8" width="15.25" style="9" bestFit="1" customWidth="1"/>
    <col min="9" max="16384" width="8.75" style="9"/>
  </cols>
  <sheetData>
    <row r="2" spans="2:12">
      <c r="B2" s="33" t="s">
        <v>0</v>
      </c>
      <c r="C2" s="41" t="s">
        <v>71</v>
      </c>
      <c r="D2" s="39" t="s">
        <v>2</v>
      </c>
      <c r="F2" s="33" t="s">
        <v>0</v>
      </c>
      <c r="G2" s="41" t="s">
        <v>5</v>
      </c>
      <c r="H2" s="41" t="s">
        <v>72</v>
      </c>
      <c r="I2" s="39" t="s">
        <v>6</v>
      </c>
    </row>
    <row r="3" spans="2:12">
      <c r="B3" s="17">
        <v>1</v>
      </c>
      <c r="C3" s="9">
        <v>55</v>
      </c>
      <c r="D3" s="23">
        <v>50</v>
      </c>
      <c r="F3" s="17">
        <v>11</v>
      </c>
      <c r="G3" s="9">
        <v>32</v>
      </c>
      <c r="H3" s="79">
        <f>D4</f>
        <v>51</v>
      </c>
      <c r="I3" s="80">
        <f>ABS(G3-H3)</f>
        <v>19</v>
      </c>
    </row>
    <row r="4" spans="2:12">
      <c r="B4" s="17">
        <v>2</v>
      </c>
      <c r="C4" s="9">
        <v>46</v>
      </c>
      <c r="D4" s="80">
        <f>($G$16*C3)+((1-$G$16)*D3)</f>
        <v>51</v>
      </c>
      <c r="F4" s="17">
        <v>12</v>
      </c>
      <c r="G4" s="9">
        <v>43</v>
      </c>
      <c r="H4" s="79">
        <f>D5</f>
        <v>50.000000000000007</v>
      </c>
      <c r="I4" s="80">
        <f t="shared" ref="I4:I12" si="0">ABS(G4-H4)</f>
        <v>7.0000000000000071</v>
      </c>
    </row>
    <row r="5" spans="2:12">
      <c r="B5" s="17">
        <v>3</v>
      </c>
      <c r="C5" s="9">
        <v>58</v>
      </c>
      <c r="D5" s="80">
        <f>($G$16*C4)+((1-$G$16)*D4)</f>
        <v>50.000000000000007</v>
      </c>
      <c r="F5" s="17">
        <v>13</v>
      </c>
      <c r="G5" s="9">
        <v>37</v>
      </c>
      <c r="H5" s="79">
        <f>D6</f>
        <v>51.600000000000009</v>
      </c>
      <c r="I5" s="80">
        <f t="shared" si="0"/>
        <v>14.600000000000009</v>
      </c>
      <c r="L5" s="12"/>
    </row>
    <row r="6" spans="2:12">
      <c r="B6" s="17">
        <v>4</v>
      </c>
      <c r="C6" s="9">
        <v>37</v>
      </c>
      <c r="D6" s="80">
        <f>($G$16*C5)+((1-$G$16)*D5)</f>
        <v>51.600000000000009</v>
      </c>
      <c r="F6" s="17">
        <v>14</v>
      </c>
      <c r="G6" s="9">
        <v>61</v>
      </c>
      <c r="H6" s="79">
        <f>D7</f>
        <v>48.680000000000007</v>
      </c>
      <c r="I6" s="80">
        <f t="shared" si="0"/>
        <v>12.319999999999993</v>
      </c>
      <c r="L6" s="14"/>
    </row>
    <row r="7" spans="2:12">
      <c r="B7" s="17">
        <v>5</v>
      </c>
      <c r="C7" s="9">
        <v>32</v>
      </c>
      <c r="D7" s="80">
        <f>($G$16*C6)+((1-$G$16)*D6)</f>
        <v>48.680000000000007</v>
      </c>
      <c r="F7" s="17">
        <v>15</v>
      </c>
      <c r="G7" s="9">
        <v>45</v>
      </c>
      <c r="H7" s="79">
        <f>D8</f>
        <v>45.344000000000008</v>
      </c>
      <c r="I7" s="80">
        <f t="shared" si="0"/>
        <v>0.3440000000000083</v>
      </c>
      <c r="L7" s="14"/>
    </row>
    <row r="8" spans="2:12">
      <c r="B8" s="17">
        <v>6</v>
      </c>
      <c r="C8" s="9">
        <v>48</v>
      </c>
      <c r="D8" s="80">
        <f>($G$16*C7)+((1-$G$16)*D7)</f>
        <v>45.344000000000008</v>
      </c>
      <c r="F8" s="17">
        <v>16</v>
      </c>
      <c r="G8" s="9">
        <v>48</v>
      </c>
      <c r="H8" s="79">
        <f>D9</f>
        <v>45.875200000000007</v>
      </c>
      <c r="I8" s="80">
        <f t="shared" si="0"/>
        <v>2.1247999999999934</v>
      </c>
      <c r="L8" s="14"/>
    </row>
    <row r="9" spans="2:12">
      <c r="B9" s="17">
        <v>7</v>
      </c>
      <c r="C9" s="9">
        <v>67</v>
      </c>
      <c r="D9" s="80">
        <f>($G$16*C8)+((1-$G$16)*D8)</f>
        <v>45.875200000000007</v>
      </c>
      <c r="F9" s="17">
        <v>17</v>
      </c>
      <c r="G9" s="9">
        <v>53</v>
      </c>
      <c r="H9" s="79">
        <f>D10</f>
        <v>50.100160000000002</v>
      </c>
      <c r="I9" s="80">
        <f t="shared" si="0"/>
        <v>2.8998399999999975</v>
      </c>
      <c r="L9" s="14"/>
    </row>
    <row r="10" spans="2:12">
      <c r="B10" s="17">
        <v>8</v>
      </c>
      <c r="C10" s="9">
        <v>68</v>
      </c>
      <c r="D10" s="80">
        <f>($G$16*C9)+((1-$G$16)*D9)</f>
        <v>50.100160000000002</v>
      </c>
      <c r="F10" s="17">
        <v>18</v>
      </c>
      <c r="G10" s="9">
        <v>38</v>
      </c>
      <c r="H10" s="79">
        <f>D11</f>
        <v>53.680128000000003</v>
      </c>
      <c r="I10" s="80">
        <f t="shared" si="0"/>
        <v>15.680128000000003</v>
      </c>
      <c r="L10" s="14"/>
    </row>
    <row r="11" spans="2:12">
      <c r="B11" s="17">
        <v>9</v>
      </c>
      <c r="C11" s="9">
        <v>52</v>
      </c>
      <c r="D11" s="80">
        <f>($G$16*C10)+((1-$G$16)*D10)</f>
        <v>53.680128000000003</v>
      </c>
      <c r="F11" s="17">
        <v>19</v>
      </c>
      <c r="G11" s="9">
        <v>57</v>
      </c>
      <c r="H11" s="79">
        <f>D12</f>
        <v>53.344102400000004</v>
      </c>
      <c r="I11" s="80">
        <f t="shared" si="0"/>
        <v>3.6558975999999959</v>
      </c>
    </row>
    <row r="12" spans="2:12">
      <c r="B12" s="17">
        <v>10</v>
      </c>
      <c r="C12" s="9">
        <v>42</v>
      </c>
      <c r="D12" s="80">
        <f>($G$16*C11)+((1-$G$16)*D11)</f>
        <v>53.344102400000004</v>
      </c>
      <c r="F12" s="19">
        <v>20</v>
      </c>
      <c r="G12" s="40">
        <v>40</v>
      </c>
      <c r="H12" s="82">
        <f>D13</f>
        <v>51.075281920000002</v>
      </c>
      <c r="I12" s="81">
        <f t="shared" si="0"/>
        <v>11.075281920000002</v>
      </c>
    </row>
    <row r="13" spans="2:12">
      <c r="B13" s="17">
        <v>11</v>
      </c>
      <c r="C13" s="9">
        <v>32</v>
      </c>
      <c r="D13" s="80">
        <f>($G$16*C12)+((1-$G$16)*D12)</f>
        <v>51.075281920000002</v>
      </c>
    </row>
    <row r="14" spans="2:12">
      <c r="B14" s="17">
        <v>12</v>
      </c>
      <c r="C14" s="9">
        <v>43</v>
      </c>
      <c r="D14" s="80">
        <f>($G$16*C13)+((1-$G$16)*D13)</f>
        <v>47.260225536</v>
      </c>
      <c r="F14" s="10" t="s">
        <v>6</v>
      </c>
      <c r="G14" s="83">
        <v>10</v>
      </c>
      <c r="H14" s="83"/>
      <c r="I14" s="11">
        <f>AVERAGE(I3:I12)</f>
        <v>8.869994752000002</v>
      </c>
    </row>
    <row r="15" spans="2:12">
      <c r="B15" s="17">
        <v>13</v>
      </c>
      <c r="C15" s="9">
        <v>37</v>
      </c>
      <c r="D15" s="80">
        <f>($G$16*C14)+((1-$G$16)*D14)</f>
        <v>46.408180428800001</v>
      </c>
    </row>
    <row r="16" spans="2:12">
      <c r="B16" s="17">
        <v>14</v>
      </c>
      <c r="C16" s="9">
        <v>61</v>
      </c>
      <c r="D16" s="80">
        <f>($G$16*C15)+((1-$G$16)*D15)</f>
        <v>44.526544343040001</v>
      </c>
      <c r="F16" s="10" t="s">
        <v>73</v>
      </c>
      <c r="G16" s="11">
        <v>0.2</v>
      </c>
    </row>
    <row r="17" spans="1:6">
      <c r="B17" s="17">
        <v>15</v>
      </c>
      <c r="C17" s="9">
        <v>45</v>
      </c>
      <c r="D17" s="80">
        <f>($G$16*C16)+((1-$G$16)*D16)</f>
        <v>47.821235474432008</v>
      </c>
    </row>
    <row r="18" spans="1:6">
      <c r="B18" s="17">
        <v>16</v>
      </c>
      <c r="C18" s="9">
        <v>48</v>
      </c>
      <c r="D18" s="80">
        <f>($G$16*C17)+((1-$G$16)*D17)</f>
        <v>47.256988379545611</v>
      </c>
      <c r="F18" s="31" t="s">
        <v>40</v>
      </c>
    </row>
    <row r="19" spans="1:6">
      <c r="B19" s="17">
        <v>17</v>
      </c>
      <c r="C19" s="9">
        <v>53</v>
      </c>
      <c r="D19" s="80">
        <f>($G$16*C18)+((1-$G$16)*D18)</f>
        <v>47.405590703636491</v>
      </c>
      <c r="F19" s="29">
        <v>47.405590703636491</v>
      </c>
    </row>
    <row r="20" spans="1:6">
      <c r="B20" s="17">
        <v>18</v>
      </c>
      <c r="C20" s="9">
        <v>38</v>
      </c>
      <c r="D20" s="80">
        <f>($G$16*C19)+((1-$G$16)*D19)</f>
        <v>48.524472562909196</v>
      </c>
      <c r="F20" s="29">
        <v>48.524472562909196</v>
      </c>
    </row>
    <row r="21" spans="1:6">
      <c r="B21" s="17">
        <v>19</v>
      </c>
      <c r="C21" s="9">
        <v>57</v>
      </c>
      <c r="D21" s="80">
        <f>($G$16*C20)+((1-$G$16)*D20)</f>
        <v>46.41957805032736</v>
      </c>
      <c r="F21" s="29">
        <v>46.41957805032736</v>
      </c>
    </row>
    <row r="22" spans="1:6">
      <c r="B22" s="17">
        <v>20</v>
      </c>
      <c r="C22" s="9">
        <v>40</v>
      </c>
      <c r="D22" s="80">
        <f>($G$16*C21)+((1-$G$16)*D21)</f>
        <v>48.535662440261888</v>
      </c>
      <c r="F22" s="29">
        <v>48.535662440261888</v>
      </c>
    </row>
    <row r="23" spans="1:6">
      <c r="B23" s="19"/>
      <c r="C23" s="40"/>
      <c r="D23" s="81">
        <f>($G$16*C22)+((1-$G$16)*D22)</f>
        <v>46.828529952209514</v>
      </c>
      <c r="F23" s="30">
        <v>46.828529952209514</v>
      </c>
    </row>
    <row r="29" spans="1:6">
      <c r="A29" s="9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7"/>
  <sheetViews>
    <sheetView zoomScale="90" zoomScaleNormal="90" workbookViewId="0" xr3:uid="{842E5F09-E766-5B8D-85AF-A39847EA96FD}">
      <selection activeCell="G27" sqref="G27"/>
    </sheetView>
  </sheetViews>
  <sheetFormatPr defaultColWidth="11.25" defaultRowHeight="15.6"/>
  <cols>
    <col min="1" max="4" width="11.25" style="84"/>
    <col min="5" max="5" width="4.125" style="84" customWidth="1"/>
    <col min="6" max="6" width="15.75" style="84" bestFit="1" customWidth="1"/>
    <col min="7" max="8" width="11.25" style="84"/>
    <col min="9" max="9" width="12.25" style="84" bestFit="1" customWidth="1"/>
    <col min="10" max="16384" width="11.25" style="84"/>
  </cols>
  <sheetData>
    <row r="2" spans="2:7">
      <c r="B2" s="63" t="s">
        <v>74</v>
      </c>
      <c r="C2" s="64" t="s">
        <v>71</v>
      </c>
      <c r="D2" s="65" t="s">
        <v>2</v>
      </c>
      <c r="F2" s="63" t="s">
        <v>59</v>
      </c>
      <c r="G2" s="65" t="s">
        <v>6</v>
      </c>
    </row>
    <row r="3" spans="2:7">
      <c r="B3" s="34">
        <v>1</v>
      </c>
      <c r="C3" s="32">
        <v>55</v>
      </c>
      <c r="D3" s="66"/>
      <c r="F3" s="34">
        <f>ABS(C13-D13)</f>
        <v>14.427199999999999</v>
      </c>
      <c r="G3" s="66">
        <f>SUM(F3:F12)/10</f>
        <v>8.6965499999999984</v>
      </c>
    </row>
    <row r="4" spans="2:7">
      <c r="B4" s="34">
        <v>2</v>
      </c>
      <c r="C4" s="32">
        <v>46</v>
      </c>
      <c r="D4" s="66"/>
      <c r="F4" s="34">
        <f>ABS(C14-D14)</f>
        <v>7.8460999999999999</v>
      </c>
      <c r="G4" s="66"/>
    </row>
    <row r="5" spans="2:7">
      <c r="B5" s="34">
        <v>3</v>
      </c>
      <c r="C5" s="32">
        <v>58</v>
      </c>
      <c r="D5" s="66"/>
      <c r="F5" s="34">
        <f>ABS(C15-D15)</f>
        <v>13.8461</v>
      </c>
      <c r="G5" s="66"/>
    </row>
    <row r="6" spans="2:7">
      <c r="B6" s="34">
        <v>4</v>
      </c>
      <c r="C6" s="32">
        <v>37</v>
      </c>
      <c r="D6" s="66"/>
      <c r="F6" s="34">
        <f>ABS(C16-D16)</f>
        <v>10.1539</v>
      </c>
      <c r="G6" s="66"/>
    </row>
    <row r="7" spans="2:7">
      <c r="B7" s="34">
        <v>5</v>
      </c>
      <c r="C7" s="32">
        <v>32</v>
      </c>
      <c r="D7" s="66"/>
      <c r="F7" s="34">
        <f>ABS(C17-D17)</f>
        <v>5.8460999999999999</v>
      </c>
      <c r="G7" s="66"/>
    </row>
    <row r="8" spans="2:7">
      <c r="B8" s="34">
        <v>6</v>
      </c>
      <c r="C8" s="32">
        <v>48</v>
      </c>
      <c r="D8" s="66"/>
      <c r="F8" s="34">
        <f>ABS(C18-D18)</f>
        <v>2.8460999999999999</v>
      </c>
      <c r="G8" s="66"/>
    </row>
    <row r="9" spans="2:7">
      <c r="B9" s="34">
        <v>7</v>
      </c>
      <c r="C9" s="32">
        <v>67</v>
      </c>
      <c r="D9" s="66"/>
      <c r="F9" s="34">
        <f>ABS(C19-D19)</f>
        <v>2.1539000000000001</v>
      </c>
      <c r="G9" s="66"/>
    </row>
    <row r="10" spans="2:7">
      <c r="B10" s="34">
        <v>8</v>
      </c>
      <c r="C10" s="32">
        <v>68</v>
      </c>
      <c r="D10" s="66"/>
      <c r="F10" s="34">
        <f>ABS(C20-D20)</f>
        <v>12.8461</v>
      </c>
      <c r="G10" s="66"/>
    </row>
    <row r="11" spans="2:7">
      <c r="B11" s="34">
        <v>9</v>
      </c>
      <c r="C11" s="32">
        <v>52</v>
      </c>
      <c r="D11" s="66"/>
      <c r="F11" s="34">
        <f>ABS(C21-D21)</f>
        <v>6.1539000000000001</v>
      </c>
      <c r="G11" s="66"/>
    </row>
    <row r="12" spans="2:7">
      <c r="B12" s="34">
        <v>10</v>
      </c>
      <c r="C12" s="32">
        <v>42</v>
      </c>
      <c r="D12" s="66"/>
      <c r="F12" s="36">
        <f>ABS(C22-D22)</f>
        <v>10.8461</v>
      </c>
      <c r="G12" s="68"/>
    </row>
    <row r="13" spans="2:7">
      <c r="B13" s="34">
        <v>11</v>
      </c>
      <c r="C13" s="32">
        <v>32</v>
      </c>
      <c r="D13" s="66">
        <v>46.427199999999999</v>
      </c>
    </row>
    <row r="14" spans="2:7">
      <c r="B14" s="34">
        <v>12</v>
      </c>
      <c r="C14" s="32">
        <v>43</v>
      </c>
      <c r="D14" s="66">
        <v>50.8461</v>
      </c>
    </row>
    <row r="15" spans="2:7">
      <c r="B15" s="34">
        <v>13</v>
      </c>
      <c r="C15" s="32">
        <v>37</v>
      </c>
      <c r="D15" s="66">
        <v>50.8461</v>
      </c>
    </row>
    <row r="16" spans="2:7">
      <c r="B16" s="34">
        <v>14</v>
      </c>
      <c r="C16" s="32">
        <v>61</v>
      </c>
      <c r="D16" s="66">
        <v>50.8461</v>
      </c>
    </row>
    <row r="17" spans="2:4">
      <c r="B17" s="34">
        <v>15</v>
      </c>
      <c r="C17" s="32">
        <v>45</v>
      </c>
      <c r="D17" s="66">
        <v>50.8461</v>
      </c>
    </row>
    <row r="18" spans="2:4">
      <c r="B18" s="34">
        <v>16</v>
      </c>
      <c r="C18" s="32">
        <v>48</v>
      </c>
      <c r="D18" s="66">
        <v>50.8461</v>
      </c>
    </row>
    <row r="19" spans="2:4">
      <c r="B19" s="34">
        <v>17</v>
      </c>
      <c r="C19" s="32">
        <v>53</v>
      </c>
      <c r="D19" s="66">
        <v>50.8461</v>
      </c>
    </row>
    <row r="20" spans="2:4">
      <c r="B20" s="34">
        <v>18</v>
      </c>
      <c r="C20" s="32">
        <v>38</v>
      </c>
      <c r="D20" s="66">
        <v>50.8461</v>
      </c>
    </row>
    <row r="21" spans="2:4">
      <c r="B21" s="34">
        <v>19</v>
      </c>
      <c r="C21" s="32">
        <v>57</v>
      </c>
      <c r="D21" s="66">
        <v>50.8461</v>
      </c>
    </row>
    <row r="22" spans="2:4">
      <c r="B22" s="34">
        <v>20</v>
      </c>
      <c r="C22" s="32">
        <v>40</v>
      </c>
      <c r="D22" s="66">
        <v>50.8461</v>
      </c>
    </row>
    <row r="23" spans="2:4">
      <c r="B23" s="34">
        <v>21</v>
      </c>
      <c r="C23" s="32"/>
      <c r="D23" s="66">
        <v>46.471499999999999</v>
      </c>
    </row>
    <row r="24" spans="2:4">
      <c r="B24" s="34">
        <v>22</v>
      </c>
      <c r="C24" s="32"/>
      <c r="D24" s="66">
        <v>47.934899999999999</v>
      </c>
    </row>
    <row r="25" spans="2:4">
      <c r="B25" s="34">
        <v>23</v>
      </c>
      <c r="C25" s="32"/>
      <c r="D25" s="66">
        <v>47.934899999999999</v>
      </c>
    </row>
    <row r="26" spans="2:4">
      <c r="B26" s="34">
        <v>24</v>
      </c>
      <c r="C26" s="32"/>
      <c r="D26" s="66">
        <v>47.934899999999999</v>
      </c>
    </row>
    <row r="27" spans="2:4">
      <c r="B27" s="36">
        <v>25</v>
      </c>
      <c r="C27" s="67"/>
      <c r="D27" s="68">
        <v>47.934899999999999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Katie Jetter</cp:lastModifiedBy>
  <cp:revision/>
  <dcterms:created xsi:type="dcterms:W3CDTF">2017-10-20T18:52:16Z</dcterms:created>
  <dcterms:modified xsi:type="dcterms:W3CDTF">2017-12-07T07:35:59Z</dcterms:modified>
  <cp:category/>
  <cp:contentStatus/>
</cp:coreProperties>
</file>