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909"/>
  <workbookPr/>
  <mc:AlternateContent xmlns:mc="http://schemas.openxmlformats.org/markup-compatibility/2006">
    <mc:Choice Requires="x15">
      <x15ac:absPath xmlns:x15ac="http://schemas.microsoft.com/office/spreadsheetml/2010/11/ac" url="https://d.docs.live.net/a9556d642f0375f5/ISE 140 Project/"/>
    </mc:Choice>
  </mc:AlternateContent>
  <xr:revisionPtr revIDLastSave="1792" documentId="F4963E8652C8A7DB17BA8445EE0B3FF649864272" xr6:coauthVersionLast="26" xr6:coauthVersionMax="26" xr10:uidLastSave="{3C0C5776-2C48-43F3-A630-72496B2C4290}"/>
  <bookViews>
    <workbookView xWindow="0" yWindow="456" windowWidth="25596" windowHeight="14784" tabRatio="500" firstSheet="6" activeTab="6" xr2:uid="{00000000-000D-0000-FFFF-FFFF00000000}"/>
  </bookViews>
  <sheets>
    <sheet name="MRP" sheetId="1" r:id="rId1"/>
    <sheet name="MPS of Sub-Products" sheetId="2" r:id="rId2"/>
    <sheet name="Capacity Planning" sheetId="4" r:id="rId3"/>
    <sheet name="Sheet1" sheetId="7" r:id="rId4"/>
    <sheet name="Aggregate Plan for Sub-Products" sheetId="5" r:id="rId5"/>
    <sheet name="Scheduling" sheetId="6" r:id="rId6"/>
    <sheet name="Cost" sheetId="8" r:id="rId7"/>
  </sheets>
  <calcPr calcId="171026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2" i="8" l="1"/>
  <c r="F59" i="8"/>
  <c r="L37" i="8"/>
  <c r="C48" i="8"/>
  <c r="M37" i="8"/>
  <c r="D48" i="8"/>
  <c r="N37" i="8"/>
  <c r="E48" i="8"/>
  <c r="O37" i="8"/>
  <c r="F48" i="8"/>
  <c r="P37" i="8"/>
  <c r="G48" i="8"/>
  <c r="H48" i="8"/>
  <c r="L38" i="8"/>
  <c r="C49" i="8"/>
  <c r="M38" i="8"/>
  <c r="D49" i="8"/>
  <c r="N38" i="8"/>
  <c r="E49" i="8"/>
  <c r="O38" i="8"/>
  <c r="F49" i="8"/>
  <c r="P38" i="8"/>
  <c r="G49" i="8"/>
  <c r="H49" i="8"/>
  <c r="L39" i="8"/>
  <c r="C50" i="8"/>
  <c r="M39" i="8"/>
  <c r="D50" i="8"/>
  <c r="N39" i="8"/>
  <c r="E50" i="8"/>
  <c r="O39" i="8"/>
  <c r="F50" i="8"/>
  <c r="P39" i="8"/>
  <c r="G50" i="8"/>
  <c r="H50" i="8"/>
  <c r="L40" i="8"/>
  <c r="C51" i="8"/>
  <c r="M40" i="8"/>
  <c r="D51" i="8"/>
  <c r="N40" i="8"/>
  <c r="E51" i="8"/>
  <c r="O40" i="8"/>
  <c r="F51" i="8"/>
  <c r="P40" i="8"/>
  <c r="G51" i="8"/>
  <c r="H51" i="8"/>
  <c r="L41" i="8"/>
  <c r="C52" i="8"/>
  <c r="M41" i="8"/>
  <c r="D52" i="8"/>
  <c r="N41" i="8"/>
  <c r="E52" i="8"/>
  <c r="O41" i="8"/>
  <c r="F52" i="8"/>
  <c r="P41" i="8"/>
  <c r="G52" i="8"/>
  <c r="H52" i="8"/>
  <c r="L42" i="8"/>
  <c r="C53" i="8"/>
  <c r="M42" i="8"/>
  <c r="D53" i="8"/>
  <c r="N42" i="8"/>
  <c r="E53" i="8"/>
  <c r="O42" i="8"/>
  <c r="F53" i="8"/>
  <c r="P42" i="8"/>
  <c r="G53" i="8"/>
  <c r="H53" i="8"/>
  <c r="L43" i="8"/>
  <c r="C54" i="8"/>
  <c r="M43" i="8"/>
  <c r="D54" i="8"/>
  <c r="N43" i="8"/>
  <c r="E54" i="8"/>
  <c r="O43" i="8"/>
  <c r="F54" i="8"/>
  <c r="P43" i="8"/>
  <c r="G54" i="8"/>
  <c r="H54" i="8"/>
  <c r="H56" i="8"/>
  <c r="D61" i="4"/>
  <c r="D72" i="4"/>
  <c r="G84" i="4"/>
  <c r="D94" i="4"/>
  <c r="I23" i="8"/>
  <c r="I24" i="8"/>
  <c r="I25" i="8"/>
  <c r="I26" i="8"/>
  <c r="I27" i="8"/>
  <c r="I28" i="8"/>
  <c r="I29" i="8"/>
  <c r="I30" i="8"/>
  <c r="R23" i="8"/>
  <c r="R24" i="8"/>
  <c r="R25" i="8"/>
  <c r="R26" i="8"/>
  <c r="R27" i="8"/>
  <c r="R28" i="8"/>
  <c r="R29" i="8"/>
  <c r="R30" i="8"/>
  <c r="J45" i="7"/>
  <c r="J46" i="7"/>
  <c r="J47" i="7"/>
  <c r="J48" i="7"/>
  <c r="J49" i="7"/>
  <c r="J50" i="7"/>
  <c r="J44" i="7"/>
  <c r="I45" i="7"/>
  <c r="I46" i="7"/>
  <c r="I47" i="7"/>
  <c r="I48" i="7"/>
  <c r="I49" i="7"/>
  <c r="I50" i="7"/>
  <c r="I44" i="7"/>
  <c r="G45" i="7"/>
  <c r="G46" i="7"/>
  <c r="G47" i="7"/>
  <c r="G48" i="7"/>
  <c r="G49" i="7"/>
  <c r="G50" i="7"/>
  <c r="G44" i="7"/>
  <c r="H45" i="7"/>
  <c r="H46" i="7"/>
  <c r="H47" i="7"/>
  <c r="H48" i="7"/>
  <c r="H49" i="7"/>
  <c r="H50" i="7"/>
  <c r="H44" i="7"/>
  <c r="F45" i="7"/>
  <c r="F46" i="7"/>
  <c r="F47" i="7"/>
  <c r="F48" i="7"/>
  <c r="F49" i="7"/>
  <c r="F50" i="7"/>
  <c r="F44" i="7"/>
  <c r="G25" i="7"/>
  <c r="C73" i="1"/>
  <c r="G55" i="7"/>
  <c r="G56" i="7"/>
  <c r="G57" i="7"/>
  <c r="G58" i="7"/>
  <c r="G59" i="7"/>
  <c r="G54" i="7"/>
  <c r="G53" i="7"/>
  <c r="I53" i="7"/>
  <c r="D54" i="7"/>
  <c r="D55" i="7"/>
  <c r="D56" i="7"/>
  <c r="D57" i="7"/>
  <c r="D58" i="7"/>
  <c r="D59" i="7"/>
  <c r="D53" i="7"/>
  <c r="F8" i="4"/>
  <c r="G14" i="4"/>
  <c r="G52" i="4"/>
  <c r="E67" i="4"/>
  <c r="E78" i="4"/>
  <c r="H90" i="4"/>
  <c r="E100" i="4"/>
  <c r="E112" i="4"/>
  <c r="G12" i="4"/>
  <c r="G53" i="4"/>
  <c r="E65" i="4"/>
  <c r="E76" i="4"/>
  <c r="H88" i="4"/>
  <c r="E98" i="4"/>
  <c r="E110" i="4"/>
  <c r="G10" i="4"/>
  <c r="E63" i="4"/>
  <c r="E74" i="4"/>
  <c r="H86" i="4"/>
  <c r="E96" i="4"/>
  <c r="E108" i="4"/>
  <c r="G9" i="4"/>
  <c r="G51" i="4"/>
  <c r="E62" i="4"/>
  <c r="E73" i="4"/>
  <c r="H85" i="4"/>
  <c r="E95" i="4"/>
  <c r="E107" i="4"/>
  <c r="G8" i="4"/>
  <c r="E61" i="4"/>
  <c r="E72" i="4"/>
  <c r="H84" i="4"/>
  <c r="E94" i="4"/>
  <c r="E106" i="4"/>
  <c r="K28" i="4"/>
  <c r="I28" i="4"/>
  <c r="H28" i="4"/>
  <c r="J11" i="4"/>
  <c r="F9" i="4"/>
  <c r="J9" i="7"/>
  <c r="C9" i="7"/>
  <c r="G31" i="7"/>
  <c r="H31" i="7"/>
  <c r="I31" i="7"/>
  <c r="J8" i="7"/>
  <c r="C8" i="7"/>
  <c r="G30" i="7"/>
  <c r="H30" i="7"/>
  <c r="I30" i="7"/>
  <c r="J7" i="7"/>
  <c r="C7" i="7"/>
  <c r="G29" i="7"/>
  <c r="H29" i="7"/>
  <c r="I29" i="7"/>
  <c r="J6" i="7"/>
  <c r="C6" i="7"/>
  <c r="G28" i="7"/>
  <c r="H28" i="7"/>
  <c r="I28" i="7"/>
  <c r="J5" i="7"/>
  <c r="C5" i="7"/>
  <c r="G27" i="7"/>
  <c r="H27" i="7"/>
  <c r="I27" i="7"/>
  <c r="J4" i="7"/>
  <c r="C4" i="7"/>
  <c r="G26" i="7"/>
  <c r="H26" i="7"/>
  <c r="I26" i="7"/>
  <c r="J3" i="7"/>
  <c r="C3" i="7"/>
  <c r="H25" i="7"/>
  <c r="I25" i="7"/>
  <c r="F31" i="7"/>
  <c r="F30" i="7"/>
  <c r="F29" i="7"/>
  <c r="F28" i="7"/>
  <c r="F27" i="7"/>
  <c r="F26" i="7"/>
  <c r="F25" i="7"/>
  <c r="E9" i="7"/>
  <c r="E4" i="7"/>
  <c r="E5" i="7"/>
  <c r="E6" i="7"/>
  <c r="E7" i="7"/>
  <c r="E8" i="7"/>
  <c r="E3" i="7"/>
  <c r="I11" i="6"/>
  <c r="J11" i="6"/>
  <c r="K11" i="6"/>
  <c r="L11" i="6"/>
  <c r="D11" i="6"/>
  <c r="E11" i="6"/>
  <c r="F11" i="6"/>
  <c r="C11" i="6"/>
  <c r="C16" i="1"/>
  <c r="C17" i="1"/>
  <c r="C18" i="1"/>
  <c r="C25" i="1"/>
  <c r="C26" i="1"/>
  <c r="C27" i="1"/>
  <c r="C49" i="1"/>
  <c r="D62" i="4"/>
  <c r="D73" i="4"/>
  <c r="G85" i="4"/>
  <c r="D95" i="4"/>
  <c r="D107" i="4"/>
  <c r="H26" i="4"/>
  <c r="H39" i="4"/>
  <c r="H51" i="4"/>
  <c r="F62" i="4"/>
  <c r="F73" i="4"/>
  <c r="I85" i="4"/>
  <c r="F95" i="4"/>
  <c r="F107" i="4"/>
  <c r="I26" i="4"/>
  <c r="I51" i="4"/>
  <c r="G62" i="4"/>
  <c r="G73" i="4"/>
  <c r="J85" i="4"/>
  <c r="G95" i="4"/>
  <c r="G107" i="4"/>
  <c r="J9" i="4"/>
  <c r="J39" i="4"/>
  <c r="J51" i="4"/>
  <c r="H62" i="4"/>
  <c r="H73" i="4"/>
  <c r="K85" i="4"/>
  <c r="H95" i="4"/>
  <c r="H107" i="4"/>
  <c r="K26" i="4"/>
  <c r="I62" i="4"/>
  <c r="I73" i="4"/>
  <c r="L85" i="4"/>
  <c r="I95" i="4"/>
  <c r="I107" i="4"/>
  <c r="F10" i="4"/>
  <c r="D63" i="4"/>
  <c r="D74" i="4"/>
  <c r="G86" i="4"/>
  <c r="D96" i="4"/>
  <c r="D108" i="4"/>
  <c r="H10" i="4"/>
  <c r="H25" i="4"/>
  <c r="H37" i="4"/>
  <c r="F63" i="4"/>
  <c r="F74" i="4"/>
  <c r="I86" i="4"/>
  <c r="F96" i="4"/>
  <c r="F108" i="4"/>
  <c r="I25" i="4"/>
  <c r="G63" i="4"/>
  <c r="G74" i="4"/>
  <c r="J86" i="4"/>
  <c r="G96" i="4"/>
  <c r="G108" i="4"/>
  <c r="J10" i="4"/>
  <c r="J37" i="4"/>
  <c r="H63" i="4"/>
  <c r="H74" i="4"/>
  <c r="K86" i="4"/>
  <c r="H96" i="4"/>
  <c r="H108" i="4"/>
  <c r="K25" i="4"/>
  <c r="I63" i="4"/>
  <c r="I74" i="4"/>
  <c r="L86" i="4"/>
  <c r="I96" i="4"/>
  <c r="I108" i="4"/>
  <c r="F11" i="4"/>
  <c r="D64" i="4"/>
  <c r="D75" i="4"/>
  <c r="G87" i="4"/>
  <c r="D97" i="4"/>
  <c r="D109" i="4"/>
  <c r="G11" i="4"/>
  <c r="G50" i="4"/>
  <c r="E64" i="4"/>
  <c r="E75" i="4"/>
  <c r="H87" i="4"/>
  <c r="E97" i="4"/>
  <c r="E109" i="4"/>
  <c r="H11" i="4"/>
  <c r="H24" i="4"/>
  <c r="H50" i="4"/>
  <c r="F64" i="4"/>
  <c r="F75" i="4"/>
  <c r="I87" i="4"/>
  <c r="F97" i="4"/>
  <c r="F109" i="4"/>
  <c r="I24" i="4"/>
  <c r="I50" i="4"/>
  <c r="G64" i="4"/>
  <c r="G75" i="4"/>
  <c r="J87" i="4"/>
  <c r="G97" i="4"/>
  <c r="G109" i="4"/>
  <c r="J50" i="4"/>
  <c r="H64" i="4"/>
  <c r="H75" i="4"/>
  <c r="K87" i="4"/>
  <c r="H97" i="4"/>
  <c r="H109" i="4"/>
  <c r="K24" i="4"/>
  <c r="I64" i="4"/>
  <c r="I75" i="4"/>
  <c r="L87" i="4"/>
  <c r="I97" i="4"/>
  <c r="I109" i="4"/>
  <c r="F12" i="4"/>
  <c r="D65" i="4"/>
  <c r="D76" i="4"/>
  <c r="G88" i="4"/>
  <c r="D98" i="4"/>
  <c r="D110" i="4"/>
  <c r="H12" i="4"/>
  <c r="H23" i="4"/>
  <c r="H38" i="4"/>
  <c r="H53" i="4"/>
  <c r="F65" i="4"/>
  <c r="F76" i="4"/>
  <c r="I88" i="4"/>
  <c r="F98" i="4"/>
  <c r="F110" i="4"/>
  <c r="I23" i="4"/>
  <c r="I53" i="4"/>
  <c r="G65" i="4"/>
  <c r="G76" i="4"/>
  <c r="J88" i="4"/>
  <c r="G98" i="4"/>
  <c r="G110" i="4"/>
  <c r="J12" i="4"/>
  <c r="J38" i="4"/>
  <c r="J53" i="4"/>
  <c r="H65" i="4"/>
  <c r="H76" i="4"/>
  <c r="K88" i="4"/>
  <c r="H98" i="4"/>
  <c r="H110" i="4"/>
  <c r="K23" i="4"/>
  <c r="I65" i="4"/>
  <c r="I76" i="4"/>
  <c r="L88" i="4"/>
  <c r="I98" i="4"/>
  <c r="I110" i="4"/>
  <c r="F13" i="4"/>
  <c r="D66" i="4"/>
  <c r="D77" i="4"/>
  <c r="G89" i="4"/>
  <c r="D99" i="4"/>
  <c r="D111" i="4"/>
  <c r="G13" i="4"/>
  <c r="G54" i="4"/>
  <c r="E66" i="4"/>
  <c r="E77" i="4"/>
  <c r="H89" i="4"/>
  <c r="E99" i="4"/>
  <c r="E111" i="4"/>
  <c r="H13" i="4"/>
  <c r="H27" i="4"/>
  <c r="H54" i="4"/>
  <c r="F66" i="4"/>
  <c r="F77" i="4"/>
  <c r="I89" i="4"/>
  <c r="F99" i="4"/>
  <c r="F111" i="4"/>
  <c r="I27" i="4"/>
  <c r="I54" i="4"/>
  <c r="G66" i="4"/>
  <c r="G77" i="4"/>
  <c r="J89" i="4"/>
  <c r="G99" i="4"/>
  <c r="G111" i="4"/>
  <c r="J13" i="4"/>
  <c r="J54" i="4"/>
  <c r="H66" i="4"/>
  <c r="H77" i="4"/>
  <c r="K89" i="4"/>
  <c r="H99" i="4"/>
  <c r="H111" i="4"/>
  <c r="K27" i="4"/>
  <c r="I66" i="4"/>
  <c r="I77" i="4"/>
  <c r="L89" i="4"/>
  <c r="I99" i="4"/>
  <c r="I111" i="4"/>
  <c r="F14" i="4"/>
  <c r="D67" i="4"/>
  <c r="D78" i="4"/>
  <c r="G90" i="4"/>
  <c r="D100" i="4"/>
  <c r="D112" i="4"/>
  <c r="H14" i="4"/>
  <c r="H52" i="4"/>
  <c r="F67" i="4"/>
  <c r="F78" i="4"/>
  <c r="I90" i="4"/>
  <c r="F100" i="4"/>
  <c r="F112" i="4"/>
  <c r="I52" i="4"/>
  <c r="G67" i="4"/>
  <c r="G78" i="4"/>
  <c r="J90" i="4"/>
  <c r="G100" i="4"/>
  <c r="G112" i="4"/>
  <c r="J14" i="4"/>
  <c r="J36" i="4"/>
  <c r="J52" i="4"/>
  <c r="H67" i="4"/>
  <c r="H78" i="4"/>
  <c r="K90" i="4"/>
  <c r="H100" i="4"/>
  <c r="H112" i="4"/>
  <c r="I67" i="4"/>
  <c r="I78" i="4"/>
  <c r="L90" i="4"/>
  <c r="I100" i="4"/>
  <c r="I112" i="4"/>
  <c r="K22" i="4"/>
  <c r="I61" i="4"/>
  <c r="I72" i="4"/>
  <c r="L84" i="4"/>
  <c r="I94" i="4"/>
  <c r="I106" i="4"/>
  <c r="J8" i="4"/>
  <c r="J40" i="4"/>
  <c r="H61" i="4"/>
  <c r="H72" i="4"/>
  <c r="K84" i="4"/>
  <c r="H94" i="4"/>
  <c r="H106" i="4"/>
  <c r="I22" i="4"/>
  <c r="G61" i="4"/>
  <c r="G72" i="4"/>
  <c r="J84" i="4"/>
  <c r="G94" i="4"/>
  <c r="G106" i="4"/>
  <c r="H22" i="4"/>
  <c r="H40" i="4"/>
  <c r="F61" i="4"/>
  <c r="F72" i="4"/>
  <c r="I84" i="4"/>
  <c r="F94" i="4"/>
  <c r="F106" i="4"/>
  <c r="D106" i="4"/>
  <c r="M94" i="4"/>
  <c r="M95" i="4"/>
  <c r="M96" i="4"/>
  <c r="M97" i="4"/>
  <c r="M98" i="4"/>
  <c r="M99" i="4"/>
  <c r="M100" i="4"/>
  <c r="H8" i="4"/>
  <c r="H9" i="4"/>
  <c r="B51" i="4"/>
  <c r="B52" i="4"/>
  <c r="B53" i="4"/>
  <c r="B54" i="4"/>
  <c r="B50" i="4"/>
  <c r="H36" i="4"/>
  <c r="B37" i="4"/>
  <c r="B38" i="4"/>
  <c r="B39" i="4"/>
  <c r="B40" i="4"/>
  <c r="B36" i="4"/>
  <c r="AA17" i="4"/>
  <c r="AA13" i="4"/>
  <c r="AA9" i="4"/>
  <c r="AA5" i="4"/>
  <c r="B23" i="4"/>
  <c r="B24" i="4"/>
  <c r="B25" i="4"/>
  <c r="B26" i="4"/>
  <c r="B27" i="4"/>
  <c r="B28" i="4"/>
  <c r="B22" i="4"/>
  <c r="B9" i="4"/>
  <c r="B10" i="4"/>
  <c r="B11" i="4"/>
  <c r="B12" i="4"/>
  <c r="B13" i="4"/>
  <c r="B14" i="4"/>
  <c r="B8" i="4"/>
  <c r="G7" i="1"/>
  <c r="G8" i="1"/>
  <c r="G9" i="1"/>
  <c r="G25" i="1"/>
  <c r="G26" i="1"/>
  <c r="G27" i="1"/>
  <c r="G73" i="1"/>
  <c r="G60" i="1"/>
  <c r="E7" i="1"/>
  <c r="E8" i="1"/>
  <c r="E9" i="1"/>
  <c r="E25" i="1"/>
  <c r="E26" i="1"/>
  <c r="E27" i="1"/>
  <c r="E73" i="1"/>
  <c r="E60" i="1"/>
  <c r="D7" i="1"/>
  <c r="D8" i="1"/>
  <c r="D9" i="1"/>
  <c r="D25" i="1"/>
  <c r="D26" i="1"/>
  <c r="D27" i="1"/>
  <c r="D73" i="1"/>
  <c r="D60" i="1"/>
  <c r="C7" i="1"/>
  <c r="C8" i="1"/>
  <c r="C9" i="1"/>
  <c r="C60" i="1"/>
  <c r="C62" i="1"/>
  <c r="D63" i="1"/>
  <c r="D62" i="1"/>
  <c r="E63" i="1"/>
  <c r="E62" i="1"/>
  <c r="F7" i="1"/>
  <c r="F8" i="1"/>
  <c r="F9" i="1"/>
  <c r="F25" i="1"/>
  <c r="F26" i="1"/>
  <c r="F27" i="1"/>
  <c r="F73" i="1"/>
  <c r="F60" i="1"/>
  <c r="F62" i="1"/>
  <c r="G63" i="1"/>
  <c r="G16" i="1"/>
  <c r="G17" i="1"/>
  <c r="G18" i="1"/>
  <c r="G49" i="1"/>
  <c r="G52" i="1"/>
  <c r="G62" i="1"/>
  <c r="G65" i="1"/>
  <c r="F65" i="1"/>
  <c r="E65" i="1"/>
  <c r="D65" i="1"/>
  <c r="C65" i="1"/>
  <c r="G34" i="1"/>
  <c r="G35" i="1"/>
  <c r="G36" i="1"/>
  <c r="G77" i="1"/>
  <c r="G80" i="1"/>
  <c r="F16" i="1"/>
  <c r="F17" i="1"/>
  <c r="F18" i="1"/>
  <c r="G53" i="1"/>
  <c r="F54" i="1"/>
  <c r="F34" i="1"/>
  <c r="F35" i="1"/>
  <c r="F36" i="1"/>
  <c r="F77" i="1"/>
  <c r="F80" i="1"/>
  <c r="E16" i="1"/>
  <c r="E17" i="1"/>
  <c r="E18" i="1"/>
  <c r="E54" i="1"/>
  <c r="E34" i="1"/>
  <c r="E35" i="1"/>
  <c r="E36" i="1"/>
  <c r="E77" i="1"/>
  <c r="E80" i="1"/>
  <c r="D16" i="1"/>
  <c r="D17" i="1"/>
  <c r="D18" i="1"/>
  <c r="E49" i="1"/>
  <c r="E52" i="1"/>
  <c r="F49" i="1"/>
  <c r="F52" i="1"/>
  <c r="E53" i="1"/>
  <c r="D54" i="1"/>
  <c r="D34" i="1"/>
  <c r="D35" i="1"/>
  <c r="D36" i="1"/>
  <c r="D77" i="1"/>
  <c r="C54" i="1"/>
  <c r="C34" i="1"/>
  <c r="C35" i="1"/>
  <c r="C36" i="1"/>
  <c r="C77" i="1"/>
  <c r="C79" i="1"/>
  <c r="D80" i="1"/>
  <c r="C81" i="1"/>
  <c r="G81" i="1"/>
  <c r="F81" i="1"/>
  <c r="E81" i="1"/>
  <c r="D81" i="1"/>
  <c r="G82" i="1"/>
  <c r="F82" i="1"/>
  <c r="E82" i="1"/>
  <c r="D82" i="1"/>
  <c r="C82" i="1"/>
  <c r="G43" i="1"/>
  <c r="G44" i="1"/>
  <c r="G45" i="1"/>
  <c r="G68" i="1"/>
  <c r="E43" i="1"/>
  <c r="E44" i="1"/>
  <c r="E45" i="1"/>
  <c r="E68" i="1"/>
  <c r="D43" i="1"/>
  <c r="D44" i="1"/>
  <c r="D45" i="1"/>
  <c r="D68" i="1"/>
  <c r="C43" i="1"/>
  <c r="C44" i="1"/>
  <c r="C45" i="1"/>
  <c r="C68" i="1"/>
  <c r="C70" i="1"/>
  <c r="D71" i="1"/>
  <c r="E71" i="1"/>
  <c r="E70" i="1"/>
  <c r="F43" i="1"/>
  <c r="F44" i="1"/>
  <c r="F45" i="1"/>
  <c r="F68" i="1"/>
  <c r="F70" i="1"/>
  <c r="G71" i="1"/>
  <c r="G70" i="1"/>
  <c r="D70" i="1"/>
  <c r="C52" i="1"/>
  <c r="D49" i="1"/>
  <c r="D52" i="1"/>
  <c r="C53" i="1"/>
</calcChain>
</file>

<file path=xl/sharedStrings.xml><?xml version="1.0" encoding="utf-8"?>
<sst xmlns="http://schemas.openxmlformats.org/spreadsheetml/2006/main" count="441" uniqueCount="120">
  <si>
    <t>Product 1</t>
  </si>
  <si>
    <t>Gross Requirement</t>
  </si>
  <si>
    <t>Scheduled Receipts</t>
  </si>
  <si>
    <t>Projected On Hand</t>
  </si>
  <si>
    <t>Net Required</t>
  </si>
  <si>
    <t>Planned Order Receipt</t>
  </si>
  <si>
    <t>Planned Order Release</t>
  </si>
  <si>
    <t>Product 2</t>
  </si>
  <si>
    <t>Product 3</t>
  </si>
  <si>
    <t>Product 4</t>
  </si>
  <si>
    <t>Product 5</t>
  </si>
  <si>
    <t>Sub-Product 3</t>
  </si>
  <si>
    <t>SS</t>
  </si>
  <si>
    <t>Projected On Hand | 200</t>
  </si>
  <si>
    <t>Q</t>
  </si>
  <si>
    <t>Fixed 2 periods</t>
  </si>
  <si>
    <t>LT</t>
  </si>
  <si>
    <t>Note: Will produce exception messages</t>
  </si>
  <si>
    <t>Sub-Product 1</t>
  </si>
  <si>
    <t>Note : Made correction for week 24 values - Hari</t>
  </si>
  <si>
    <t>Projected On Hand | 450</t>
  </si>
  <si>
    <t>Note: Can use multiples of fixed quantity</t>
  </si>
  <si>
    <t>Sub-Product 2</t>
  </si>
  <si>
    <t>Projected On Hand | 150</t>
  </si>
  <si>
    <t>Sub-Product 4</t>
  </si>
  <si>
    <t>Projected On Hand | 650</t>
  </si>
  <si>
    <t>L4L</t>
  </si>
  <si>
    <t>MRP</t>
  </si>
  <si>
    <t>MPS</t>
  </si>
  <si>
    <t>-+</t>
  </si>
  <si>
    <t>.0                            +</t>
  </si>
  <si>
    <t>Total Required</t>
  </si>
  <si>
    <t>Route</t>
  </si>
  <si>
    <t>Subproduct 1</t>
  </si>
  <si>
    <t>*Has exception message</t>
  </si>
  <si>
    <t>7,3,5,2,1</t>
  </si>
  <si>
    <t>Total time per Station</t>
  </si>
  <si>
    <t>Machine Route</t>
  </si>
  <si>
    <t>Capacity</t>
  </si>
  <si>
    <t xml:space="preserve">Week </t>
  </si>
  <si>
    <t>Processing Time per unit</t>
  </si>
  <si>
    <t>Setup Time</t>
  </si>
  <si>
    <t>1,2,3,4,5,6,7</t>
  </si>
  <si>
    <t>1,5,4,3,2,6,5</t>
  </si>
  <si>
    <t>4,2,7,5,6</t>
  </si>
  <si>
    <t>Subproduct 2</t>
  </si>
  <si>
    <t>Processing Times</t>
  </si>
  <si>
    <t>Station</t>
  </si>
  <si>
    <t>Subproduct 3</t>
  </si>
  <si>
    <t>Set-Up Times</t>
  </si>
  <si>
    <t>Downtime</t>
  </si>
  <si>
    <t>Time Between Failures</t>
  </si>
  <si>
    <t>Repair Time</t>
  </si>
  <si>
    <t>Subproduct 4</t>
  </si>
  <si>
    <t xml:space="preserve"> </t>
  </si>
  <si>
    <t>Machine Minutes Totals per week per Machine</t>
  </si>
  <si>
    <t>Week</t>
  </si>
  <si>
    <t>Calculating Number of Downtimes for each Machine per Week</t>
  </si>
  <si>
    <t>Calculating Repair Time (Dependent on Number of failures)</t>
  </si>
  <si>
    <t>Total Time Needed per station in each week</t>
  </si>
  <si>
    <t>Machines per Station</t>
  </si>
  <si>
    <t>Number of Machines Needed</t>
  </si>
  <si>
    <t xml:space="preserve">Station </t>
  </si>
  <si>
    <t>Actual time available per machine</t>
  </si>
  <si>
    <t>Total time available</t>
  </si>
  <si>
    <t>Number of expected downtimes</t>
  </si>
  <si>
    <t>Available time Per week</t>
  </si>
  <si>
    <t>Machines required per station per week</t>
  </si>
  <si>
    <t>Sum</t>
  </si>
  <si>
    <t>Regular Cost per Unit</t>
  </si>
  <si>
    <t>Undertime</t>
  </si>
  <si>
    <t>Buy Machine per Machine</t>
  </si>
  <si>
    <t>Resale Machine per Machine</t>
  </si>
  <si>
    <t>Level PLAN</t>
  </si>
  <si>
    <t>CHASE PLAN</t>
  </si>
  <si>
    <t>Period</t>
  </si>
  <si>
    <t>Total</t>
  </si>
  <si>
    <t>Cost</t>
  </si>
  <si>
    <t>Beginning Inventory</t>
  </si>
  <si>
    <t>Production</t>
  </si>
  <si>
    <t>Demand</t>
  </si>
  <si>
    <t>Workers Needed</t>
  </si>
  <si>
    <t>Workers Available</t>
  </si>
  <si>
    <t>Workers Hired</t>
  </si>
  <si>
    <t>Workers Fired</t>
  </si>
  <si>
    <t>Under time</t>
  </si>
  <si>
    <t>End Inventory</t>
  </si>
  <si>
    <t>Backlog</t>
  </si>
  <si>
    <t>Average Inventory</t>
  </si>
  <si>
    <t>Sub-Product1</t>
  </si>
  <si>
    <t>Sub-Product2</t>
  </si>
  <si>
    <t>Sub-Product3</t>
  </si>
  <si>
    <t>Sub-Product4</t>
  </si>
  <si>
    <t>Cost of producing Sub products</t>
  </si>
  <si>
    <t>Regular Production Cost</t>
  </si>
  <si>
    <t>Period 21</t>
  </si>
  <si>
    <t>Period 22</t>
  </si>
  <si>
    <t>Period 23</t>
  </si>
  <si>
    <t>Period 24</t>
  </si>
  <si>
    <t>Period 25</t>
  </si>
  <si>
    <t xml:space="preserve">Total </t>
  </si>
  <si>
    <t>Cost per unit</t>
  </si>
  <si>
    <t>Total Cost</t>
  </si>
  <si>
    <t>Sub product 1</t>
  </si>
  <si>
    <t>Sub product 2</t>
  </si>
  <si>
    <t>Sub product 3</t>
  </si>
  <si>
    <t>Sub product 4</t>
  </si>
  <si>
    <t>Aggregate Planning Costs</t>
  </si>
  <si>
    <t>Cost of Machines Bought</t>
  </si>
  <si>
    <t>Cost of Machines Sold</t>
  </si>
  <si>
    <t>Buy Machine</t>
  </si>
  <si>
    <t>$ per machine</t>
  </si>
  <si>
    <t>Available number of Machines</t>
  </si>
  <si>
    <t>Sell Machine</t>
  </si>
  <si>
    <t>Undertime Cost</t>
  </si>
  <si>
    <t>per min</t>
  </si>
  <si>
    <t>Total Time Required per week per station</t>
  </si>
  <si>
    <t>Total Time available per week per station</t>
  </si>
  <si>
    <t>Machines Available Per week per station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</si>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</sst>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12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1"/>
      <color theme="1"/>
      <name val="Times Roman"/>
    </font>
    <font>
      <sz val="12"/>
      <color theme="1"/>
      <name val="Times Roman"/>
    </font>
    <font>
      <b/>
      <sz val="1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rgb="FFDDDDFF"/>
        <bgColor indexed="64"/>
      </patternFill>
    </fill>
    <fill>
      <patternFill patternType="solid">
        <fgColor rgb="FFD1FFFA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auto="1"/>
      </right>
      <top style="thick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indexed="64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ck">
        <color indexed="64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1">
    <xf numFmtId="0" fontId="0" fillId="0" borderId="0" xfId="0"/>
    <xf numFmtId="0" fontId="4" fillId="0" borderId="0" xfId="1" applyFont="1" applyFill="1" applyBorder="1"/>
    <xf numFmtId="0" fontId="0" fillId="0" borderId="0" xfId="0" applyFill="1" applyBorder="1"/>
    <xf numFmtId="0" fontId="3" fillId="0" borderId="2" xfId="0" applyFont="1" applyFill="1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7" fillId="0" borderId="0" xfId="0" applyFont="1" applyBorder="1" applyAlignment="1">
      <alignment horizontal="center"/>
    </xf>
    <xf numFmtId="0" fontId="0" fillId="0" borderId="1" xfId="0" applyBorder="1"/>
    <xf numFmtId="0" fontId="7" fillId="0" borderId="1" xfId="0" applyFont="1" applyBorder="1"/>
    <xf numFmtId="0" fontId="0" fillId="3" borderId="1" xfId="0" applyFill="1" applyBorder="1"/>
    <xf numFmtId="0" fontId="0" fillId="0" borderId="3" xfId="0" applyBorder="1"/>
    <xf numFmtId="0" fontId="0" fillId="0" borderId="5" xfId="0" applyBorder="1"/>
    <xf numFmtId="0" fontId="0" fillId="0" borderId="0" xfId="0" applyFont="1" applyBorder="1"/>
    <xf numFmtId="0" fontId="0" fillId="0" borderId="0" xfId="0" applyFont="1"/>
    <xf numFmtId="0" fontId="9" fillId="0" borderId="0" xfId="0" applyFont="1"/>
    <xf numFmtId="0" fontId="9" fillId="0" borderId="0" xfId="0" applyFont="1" applyBorder="1"/>
    <xf numFmtId="0" fontId="10" fillId="0" borderId="0" xfId="0" applyFont="1"/>
    <xf numFmtId="0" fontId="0" fillId="0" borderId="4" xfId="0" applyBorder="1"/>
    <xf numFmtId="0" fontId="0" fillId="3" borderId="6" xfId="0" applyFill="1" applyBorder="1"/>
    <xf numFmtId="16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3" fillId="0" borderId="0" xfId="0" applyFont="1" applyFill="1" applyBorder="1"/>
    <xf numFmtId="0" fontId="8" fillId="0" borderId="0" xfId="0" applyFont="1" applyBorder="1"/>
    <xf numFmtId="0" fontId="2" fillId="4" borderId="3" xfId="0" applyFont="1" applyFill="1" applyBorder="1"/>
    <xf numFmtId="0" fontId="2" fillId="0" borderId="4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0" fontId="2" fillId="0" borderId="7" xfId="0" applyFont="1" applyFill="1" applyBorder="1"/>
    <xf numFmtId="0" fontId="3" fillId="0" borderId="8" xfId="0" applyFont="1" applyFill="1" applyBorder="1"/>
    <xf numFmtId="0" fontId="3" fillId="0" borderId="9" xfId="0" applyFont="1" applyFill="1" applyBorder="1"/>
    <xf numFmtId="0" fontId="2" fillId="6" borderId="3" xfId="0" applyFont="1" applyFill="1" applyBorder="1"/>
    <xf numFmtId="0" fontId="2" fillId="5" borderId="3" xfId="0" applyFont="1" applyFill="1" applyBorder="1"/>
    <xf numFmtId="0" fontId="2" fillId="7" borderId="3" xfId="0" applyFont="1" applyFill="1" applyBorder="1"/>
    <xf numFmtId="0" fontId="2" fillId="8" borderId="3" xfId="0" applyFont="1" applyFill="1" applyBorder="1"/>
    <xf numFmtId="0" fontId="4" fillId="0" borderId="3" xfId="1" applyFont="1" applyFill="1" applyBorder="1"/>
    <xf numFmtId="0" fontId="0" fillId="0" borderId="5" xfId="0" applyFill="1" applyBorder="1"/>
    <xf numFmtId="0" fontId="4" fillId="0" borderId="6" xfId="1" applyFont="1" applyFill="1" applyBorder="1"/>
    <xf numFmtId="0" fontId="0" fillId="0" borderId="2" xfId="0" applyFill="1" applyBorder="1"/>
    <xf numFmtId="0" fontId="4" fillId="0" borderId="7" xfId="1" applyFont="1" applyFill="1" applyBorder="1"/>
    <xf numFmtId="0" fontId="0" fillId="0" borderId="9" xfId="0" applyFill="1" applyBorder="1"/>
    <xf numFmtId="0" fontId="2" fillId="0" borderId="3" xfId="0" applyFont="1" applyFill="1" applyBorder="1"/>
    <xf numFmtId="0" fontId="0" fillId="0" borderId="4" xfId="0" applyFill="1" applyBorder="1"/>
    <xf numFmtId="0" fontId="0" fillId="0" borderId="8" xfId="0" applyFill="1" applyBorder="1"/>
    <xf numFmtId="0" fontId="0" fillId="0" borderId="2" xfId="0" applyFill="1" applyBorder="1" applyAlignment="1">
      <alignment horizontal="right"/>
    </xf>
    <xf numFmtId="0" fontId="0" fillId="0" borderId="5" xfId="0" applyFont="1" applyBorder="1"/>
    <xf numFmtId="0" fontId="0" fillId="0" borderId="2" xfId="0" applyFont="1" applyBorder="1"/>
    <xf numFmtId="0" fontId="0" fillId="0" borderId="9" xfId="0" applyFont="1" applyBorder="1"/>
    <xf numFmtId="0" fontId="0" fillId="0" borderId="2" xfId="0" applyFont="1" applyBorder="1" applyAlignment="1">
      <alignment horizontal="center"/>
    </xf>
    <xf numFmtId="0" fontId="0" fillId="0" borderId="8" xfId="0" applyFont="1" applyBorder="1"/>
    <xf numFmtId="0" fontId="0" fillId="0" borderId="26" xfId="0" applyBorder="1"/>
    <xf numFmtId="0" fontId="0" fillId="0" borderId="27" xfId="0" applyBorder="1"/>
    <xf numFmtId="0" fontId="0" fillId="8" borderId="28" xfId="0" applyFill="1" applyBorder="1"/>
    <xf numFmtId="0" fontId="0" fillId="0" borderId="28" xfId="0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7" fillId="3" borderId="21" xfId="0" applyFont="1" applyFill="1" applyBorder="1"/>
    <xf numFmtId="0" fontId="7" fillId="3" borderId="1" xfId="0" applyFont="1" applyFill="1" applyBorder="1"/>
    <xf numFmtId="0" fontId="7" fillId="3" borderId="22" xfId="0" applyFont="1" applyFill="1" applyBorder="1"/>
    <xf numFmtId="0" fontId="7" fillId="3" borderId="23" xfId="0" applyFont="1" applyFill="1" applyBorder="1"/>
    <xf numFmtId="0" fontId="7" fillId="3" borderId="24" xfId="0" applyFont="1" applyFill="1" applyBorder="1"/>
    <xf numFmtId="0" fontId="7" fillId="3" borderId="25" xfId="0" applyFont="1" applyFill="1" applyBorder="1"/>
    <xf numFmtId="0" fontId="0" fillId="9" borderId="0" xfId="0" applyFill="1"/>
    <xf numFmtId="0" fontId="0" fillId="0" borderId="29" xfId="0" applyBorder="1"/>
    <xf numFmtId="0" fontId="7" fillId="0" borderId="0" xfId="0" applyFont="1"/>
    <xf numFmtId="0" fontId="0" fillId="0" borderId="29" xfId="0" applyBorder="1" applyAlignment="1"/>
    <xf numFmtId="0" fontId="0" fillId="0" borderId="30" xfId="0" applyBorder="1" applyAlignment="1"/>
    <xf numFmtId="0" fontId="0" fillId="0" borderId="1" xfId="0" applyBorder="1" applyAlignment="1"/>
    <xf numFmtId="0" fontId="7" fillId="0" borderId="9" xfId="0" applyFont="1" applyBorder="1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0" xfId="0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2" fontId="0" fillId="0" borderId="1" xfId="0" applyNumberFormat="1" applyBorder="1"/>
    <xf numFmtId="0" fontId="0" fillId="0" borderId="0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0" borderId="1" xfId="0" applyFont="1" applyBorder="1" applyAlignment="1">
      <alignment horizontal="center"/>
    </xf>
    <xf numFmtId="2" fontId="7" fillId="0" borderId="0" xfId="0" applyNumberFormat="1" applyFont="1"/>
    <xf numFmtId="0" fontId="7" fillId="0" borderId="0" xfId="0" applyFont="1" applyAlignment="1">
      <alignment horizontal="left"/>
    </xf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D1FFFA"/>
      <color rgb="FFAFFFF5"/>
      <color rgb="FF89E0FF"/>
      <color rgb="FFDDDDFF"/>
      <color rgb="FFCCCCFF"/>
      <color rgb="FFFFBDBD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82"/>
  <sheetViews>
    <sheetView topLeftCell="A10" workbookViewId="0" xr3:uid="{AEA406A1-0E4B-5B11-9CD5-51D6E497D94C}">
      <selection activeCell="I73" sqref="I73"/>
    </sheetView>
  </sheetViews>
  <sheetFormatPr defaultColWidth="11" defaultRowHeight="15.6"/>
  <cols>
    <col min="1" max="1" width="11" style="5"/>
    <col min="2" max="2" width="20.5" style="5" bestFit="1" customWidth="1"/>
    <col min="3" max="8" width="11" style="5"/>
    <col min="9" max="9" width="10.875" style="2"/>
    <col min="10" max="10" width="13.375" style="2" bestFit="1" customWidth="1"/>
    <col min="11" max="16384" width="11" style="5"/>
  </cols>
  <sheetData>
    <row r="3" spans="2:9">
      <c r="B3" s="34" t="s">
        <v>0</v>
      </c>
      <c r="C3" s="35">
        <v>21</v>
      </c>
      <c r="D3" s="35">
        <v>22</v>
      </c>
      <c r="E3" s="35">
        <v>23</v>
      </c>
      <c r="F3" s="35">
        <v>24</v>
      </c>
      <c r="G3" s="36">
        <v>25</v>
      </c>
    </row>
    <row r="4" spans="2:9">
      <c r="B4" s="37" t="s">
        <v>1</v>
      </c>
      <c r="C4" s="32">
        <v>144</v>
      </c>
      <c r="D4" s="32">
        <v>143</v>
      </c>
      <c r="E4" s="32">
        <v>150</v>
      </c>
      <c r="F4" s="32">
        <v>149</v>
      </c>
      <c r="G4" s="3">
        <v>146</v>
      </c>
    </row>
    <row r="5" spans="2:9">
      <c r="B5" s="37" t="s">
        <v>2</v>
      </c>
      <c r="C5" s="32">
        <v>0</v>
      </c>
      <c r="D5" s="32">
        <v>0</v>
      </c>
      <c r="E5" s="32">
        <v>0</v>
      </c>
      <c r="F5" s="32">
        <v>0</v>
      </c>
      <c r="G5" s="3">
        <v>0</v>
      </c>
      <c r="I5" s="1"/>
    </row>
    <row r="6" spans="2:9">
      <c r="B6" s="37" t="s">
        <v>3</v>
      </c>
      <c r="C6" s="32">
        <v>0</v>
      </c>
      <c r="D6" s="32">
        <v>0</v>
      </c>
      <c r="E6" s="32">
        <v>0</v>
      </c>
      <c r="F6" s="32">
        <v>0</v>
      </c>
      <c r="G6" s="3">
        <v>0</v>
      </c>
      <c r="I6" s="1"/>
    </row>
    <row r="7" spans="2:9">
      <c r="B7" s="37" t="s">
        <v>4</v>
      </c>
      <c r="C7" s="32">
        <f>C4</f>
        <v>144</v>
      </c>
      <c r="D7" s="32">
        <f t="shared" ref="D7:G7" si="0">D4</f>
        <v>143</v>
      </c>
      <c r="E7" s="32">
        <f t="shared" si="0"/>
        <v>150</v>
      </c>
      <c r="F7" s="32">
        <f t="shared" si="0"/>
        <v>149</v>
      </c>
      <c r="G7" s="3">
        <f t="shared" si="0"/>
        <v>146</v>
      </c>
      <c r="I7" s="1"/>
    </row>
    <row r="8" spans="2:9">
      <c r="B8" s="37" t="s">
        <v>5</v>
      </c>
      <c r="C8" s="32">
        <f>C7</f>
        <v>144</v>
      </c>
      <c r="D8" s="32">
        <f t="shared" ref="D8:G9" si="1">D7</f>
        <v>143</v>
      </c>
      <c r="E8" s="32">
        <f t="shared" si="1"/>
        <v>150</v>
      </c>
      <c r="F8" s="32">
        <f t="shared" si="1"/>
        <v>149</v>
      </c>
      <c r="G8" s="3">
        <f t="shared" si="1"/>
        <v>146</v>
      </c>
    </row>
    <row r="9" spans="2:9">
      <c r="B9" s="38" t="s">
        <v>6</v>
      </c>
      <c r="C9" s="39">
        <f>C8</f>
        <v>144</v>
      </c>
      <c r="D9" s="39">
        <f t="shared" si="1"/>
        <v>143</v>
      </c>
      <c r="E9" s="39">
        <f t="shared" si="1"/>
        <v>150</v>
      </c>
      <c r="F9" s="39">
        <f t="shared" si="1"/>
        <v>149</v>
      </c>
      <c r="G9" s="40">
        <f t="shared" si="1"/>
        <v>146</v>
      </c>
    </row>
    <row r="12" spans="2:9">
      <c r="B12" s="41" t="s">
        <v>7</v>
      </c>
      <c r="C12" s="35">
        <v>21</v>
      </c>
      <c r="D12" s="35">
        <v>22</v>
      </c>
      <c r="E12" s="35">
        <v>23</v>
      </c>
      <c r="F12" s="35">
        <v>24</v>
      </c>
      <c r="G12" s="36">
        <v>25</v>
      </c>
    </row>
    <row r="13" spans="2:9">
      <c r="B13" s="37" t="s">
        <v>1</v>
      </c>
      <c r="C13" s="32">
        <v>178</v>
      </c>
      <c r="D13" s="32">
        <v>200</v>
      </c>
      <c r="E13" s="32">
        <v>215</v>
      </c>
      <c r="F13" s="32">
        <v>205</v>
      </c>
      <c r="G13" s="3">
        <v>170</v>
      </c>
    </row>
    <row r="14" spans="2:9">
      <c r="B14" s="37" t="s">
        <v>2</v>
      </c>
      <c r="C14" s="32">
        <v>0</v>
      </c>
      <c r="D14" s="32">
        <v>0</v>
      </c>
      <c r="E14" s="32">
        <v>0</v>
      </c>
      <c r="F14" s="32">
        <v>0</v>
      </c>
      <c r="G14" s="3">
        <v>0</v>
      </c>
      <c r="I14" s="1"/>
    </row>
    <row r="15" spans="2:9">
      <c r="B15" s="37" t="s">
        <v>3</v>
      </c>
      <c r="C15" s="32">
        <v>0</v>
      </c>
      <c r="D15" s="32">
        <v>0</v>
      </c>
      <c r="E15" s="32">
        <v>0</v>
      </c>
      <c r="F15" s="32">
        <v>0</v>
      </c>
      <c r="G15" s="3">
        <v>0</v>
      </c>
      <c r="I15" s="1"/>
    </row>
    <row r="16" spans="2:9">
      <c r="B16" s="37" t="s">
        <v>4</v>
      </c>
      <c r="C16" s="32">
        <f>C13</f>
        <v>178</v>
      </c>
      <c r="D16" s="32">
        <f t="shared" ref="D16:G16" si="2">D13</f>
        <v>200</v>
      </c>
      <c r="E16" s="32">
        <f t="shared" si="2"/>
        <v>215</v>
      </c>
      <c r="F16" s="32">
        <f t="shared" si="2"/>
        <v>205</v>
      </c>
      <c r="G16" s="3">
        <f t="shared" si="2"/>
        <v>170</v>
      </c>
      <c r="I16" s="1"/>
    </row>
    <row r="17" spans="2:9">
      <c r="B17" s="37" t="s">
        <v>5</v>
      </c>
      <c r="C17" s="32">
        <f>C16</f>
        <v>178</v>
      </c>
      <c r="D17" s="32">
        <f t="shared" ref="D17:D18" si="3">D16</f>
        <v>200</v>
      </c>
      <c r="E17" s="32">
        <f t="shared" ref="E17:E18" si="4">E16</f>
        <v>215</v>
      </c>
      <c r="F17" s="32">
        <f t="shared" ref="F17:F18" si="5">F16</f>
        <v>205</v>
      </c>
      <c r="G17" s="3">
        <f t="shared" ref="G17:G18" si="6">G16</f>
        <v>170</v>
      </c>
    </row>
    <row r="18" spans="2:9">
      <c r="B18" s="38" t="s">
        <v>6</v>
      </c>
      <c r="C18" s="39">
        <f>C17</f>
        <v>178</v>
      </c>
      <c r="D18" s="39">
        <f t="shared" si="3"/>
        <v>200</v>
      </c>
      <c r="E18" s="39">
        <f t="shared" si="4"/>
        <v>215</v>
      </c>
      <c r="F18" s="39">
        <f t="shared" si="5"/>
        <v>205</v>
      </c>
      <c r="G18" s="40">
        <f t="shared" si="6"/>
        <v>170</v>
      </c>
    </row>
    <row r="21" spans="2:9">
      <c r="B21" s="42" t="s">
        <v>8</v>
      </c>
      <c r="C21" s="35">
        <v>21</v>
      </c>
      <c r="D21" s="35">
        <v>22</v>
      </c>
      <c r="E21" s="35">
        <v>23</v>
      </c>
      <c r="F21" s="35">
        <v>24</v>
      </c>
      <c r="G21" s="36">
        <v>25</v>
      </c>
    </row>
    <row r="22" spans="2:9">
      <c r="B22" s="37" t="s">
        <v>1</v>
      </c>
      <c r="C22" s="32">
        <v>121</v>
      </c>
      <c r="D22" s="32">
        <v>97</v>
      </c>
      <c r="E22" s="32">
        <v>84</v>
      </c>
      <c r="F22" s="32">
        <v>69</v>
      </c>
      <c r="G22" s="3">
        <v>127</v>
      </c>
    </row>
    <row r="23" spans="2:9">
      <c r="B23" s="37" t="s">
        <v>2</v>
      </c>
      <c r="C23" s="32">
        <v>0</v>
      </c>
      <c r="D23" s="32">
        <v>0</v>
      </c>
      <c r="E23" s="32">
        <v>0</v>
      </c>
      <c r="F23" s="32">
        <v>0</v>
      </c>
      <c r="G23" s="3">
        <v>0</v>
      </c>
      <c r="I23" s="1"/>
    </row>
    <row r="24" spans="2:9">
      <c r="B24" s="37" t="s">
        <v>3</v>
      </c>
      <c r="C24" s="32">
        <v>0</v>
      </c>
      <c r="D24" s="32">
        <v>0</v>
      </c>
      <c r="E24" s="32">
        <v>0</v>
      </c>
      <c r="F24" s="32">
        <v>0</v>
      </c>
      <c r="G24" s="3">
        <v>0</v>
      </c>
      <c r="I24" s="1"/>
    </row>
    <row r="25" spans="2:9">
      <c r="B25" s="37" t="s">
        <v>4</v>
      </c>
      <c r="C25" s="32">
        <f>C22</f>
        <v>121</v>
      </c>
      <c r="D25" s="32">
        <f t="shared" ref="D25:G25" si="7">D22</f>
        <v>97</v>
      </c>
      <c r="E25" s="32">
        <f t="shared" si="7"/>
        <v>84</v>
      </c>
      <c r="F25" s="32">
        <f t="shared" si="7"/>
        <v>69</v>
      </c>
      <c r="G25" s="3">
        <f t="shared" si="7"/>
        <v>127</v>
      </c>
      <c r="I25" s="1"/>
    </row>
    <row r="26" spans="2:9">
      <c r="B26" s="37" t="s">
        <v>5</v>
      </c>
      <c r="C26" s="32">
        <f>C25</f>
        <v>121</v>
      </c>
      <c r="D26" s="32">
        <f t="shared" ref="D26:D27" si="8">D25</f>
        <v>97</v>
      </c>
      <c r="E26" s="32">
        <f t="shared" ref="E26:E27" si="9">E25</f>
        <v>84</v>
      </c>
      <c r="F26" s="32">
        <f t="shared" ref="F26:F27" si="10">F25</f>
        <v>69</v>
      </c>
      <c r="G26" s="3">
        <f t="shared" ref="G26:G27" si="11">G25</f>
        <v>127</v>
      </c>
    </row>
    <row r="27" spans="2:9">
      <c r="B27" s="38" t="s">
        <v>6</v>
      </c>
      <c r="C27" s="39">
        <f>C26</f>
        <v>121</v>
      </c>
      <c r="D27" s="39">
        <f t="shared" si="8"/>
        <v>97</v>
      </c>
      <c r="E27" s="39">
        <f t="shared" si="9"/>
        <v>84</v>
      </c>
      <c r="F27" s="39">
        <f t="shared" si="10"/>
        <v>69</v>
      </c>
      <c r="G27" s="40">
        <f t="shared" si="11"/>
        <v>127</v>
      </c>
    </row>
    <row r="30" spans="2:9">
      <c r="B30" s="43" t="s">
        <v>9</v>
      </c>
      <c r="C30" s="35">
        <v>21</v>
      </c>
      <c r="D30" s="35">
        <v>22</v>
      </c>
      <c r="E30" s="35">
        <v>23</v>
      </c>
      <c r="F30" s="35">
        <v>24</v>
      </c>
      <c r="G30" s="36">
        <v>25</v>
      </c>
    </row>
    <row r="31" spans="2:9">
      <c r="B31" s="37" t="s">
        <v>1</v>
      </c>
      <c r="C31" s="32">
        <v>83</v>
      </c>
      <c r="D31" s="32">
        <v>86</v>
      </c>
      <c r="E31" s="32">
        <v>89</v>
      </c>
      <c r="F31" s="32">
        <v>92</v>
      </c>
      <c r="G31" s="3">
        <v>96</v>
      </c>
    </row>
    <row r="32" spans="2:9">
      <c r="B32" s="37" t="s">
        <v>2</v>
      </c>
      <c r="C32" s="32">
        <v>0</v>
      </c>
      <c r="D32" s="32">
        <v>0</v>
      </c>
      <c r="E32" s="32">
        <v>0</v>
      </c>
      <c r="F32" s="32">
        <v>0</v>
      </c>
      <c r="G32" s="3">
        <v>0</v>
      </c>
      <c r="I32" s="1"/>
    </row>
    <row r="33" spans="2:9">
      <c r="B33" s="37" t="s">
        <v>3</v>
      </c>
      <c r="C33" s="32">
        <v>0</v>
      </c>
      <c r="D33" s="32">
        <v>0</v>
      </c>
      <c r="E33" s="32">
        <v>0</v>
      </c>
      <c r="F33" s="32">
        <v>0</v>
      </c>
      <c r="G33" s="3">
        <v>0</v>
      </c>
      <c r="I33" s="1"/>
    </row>
    <row r="34" spans="2:9">
      <c r="B34" s="37" t="s">
        <v>4</v>
      </c>
      <c r="C34" s="32">
        <f>C31</f>
        <v>83</v>
      </c>
      <c r="D34" s="32">
        <f t="shared" ref="D34:G34" si="12">D31</f>
        <v>86</v>
      </c>
      <c r="E34" s="32">
        <f t="shared" si="12"/>
        <v>89</v>
      </c>
      <c r="F34" s="32">
        <f t="shared" si="12"/>
        <v>92</v>
      </c>
      <c r="G34" s="3">
        <f t="shared" si="12"/>
        <v>96</v>
      </c>
      <c r="I34" s="1"/>
    </row>
    <row r="35" spans="2:9">
      <c r="B35" s="37" t="s">
        <v>5</v>
      </c>
      <c r="C35" s="32">
        <f>C34</f>
        <v>83</v>
      </c>
      <c r="D35" s="32">
        <f t="shared" ref="D35:D36" si="13">D34</f>
        <v>86</v>
      </c>
      <c r="E35" s="32">
        <f t="shared" ref="E35:E36" si="14">E34</f>
        <v>89</v>
      </c>
      <c r="F35" s="32">
        <f t="shared" ref="F35:F36" si="15">F34</f>
        <v>92</v>
      </c>
      <c r="G35" s="3">
        <f t="shared" ref="G35:G36" si="16">G34</f>
        <v>96</v>
      </c>
    </row>
    <row r="36" spans="2:9">
      <c r="B36" s="38" t="s">
        <v>6</v>
      </c>
      <c r="C36" s="39">
        <f>C35</f>
        <v>83</v>
      </c>
      <c r="D36" s="39">
        <f t="shared" si="13"/>
        <v>86</v>
      </c>
      <c r="E36" s="39">
        <f t="shared" si="14"/>
        <v>89</v>
      </c>
      <c r="F36" s="39">
        <f t="shared" si="15"/>
        <v>92</v>
      </c>
      <c r="G36" s="40">
        <f t="shared" si="16"/>
        <v>96</v>
      </c>
    </row>
    <row r="39" spans="2:9">
      <c r="B39" s="44" t="s">
        <v>10</v>
      </c>
      <c r="C39" s="35">
        <v>21</v>
      </c>
      <c r="D39" s="35">
        <v>22</v>
      </c>
      <c r="E39" s="35">
        <v>23</v>
      </c>
      <c r="F39" s="35">
        <v>24</v>
      </c>
      <c r="G39" s="36">
        <v>25</v>
      </c>
    </row>
    <row r="40" spans="2:9">
      <c r="B40" s="37" t="s">
        <v>1</v>
      </c>
      <c r="C40" s="32">
        <v>48</v>
      </c>
      <c r="D40" s="32">
        <v>50</v>
      </c>
      <c r="E40" s="32">
        <v>45</v>
      </c>
      <c r="F40" s="32">
        <v>50</v>
      </c>
      <c r="G40" s="3">
        <v>46</v>
      </c>
    </row>
    <row r="41" spans="2:9">
      <c r="B41" s="37" t="s">
        <v>2</v>
      </c>
      <c r="C41" s="32">
        <v>0</v>
      </c>
      <c r="D41" s="32">
        <v>0</v>
      </c>
      <c r="E41" s="32">
        <v>0</v>
      </c>
      <c r="F41" s="32">
        <v>0</v>
      </c>
      <c r="G41" s="3">
        <v>0</v>
      </c>
      <c r="I41" s="1"/>
    </row>
    <row r="42" spans="2:9">
      <c r="B42" s="37" t="s">
        <v>3</v>
      </c>
      <c r="C42" s="32">
        <v>0</v>
      </c>
      <c r="D42" s="32">
        <v>0</v>
      </c>
      <c r="E42" s="32">
        <v>0</v>
      </c>
      <c r="F42" s="32">
        <v>0</v>
      </c>
      <c r="G42" s="3">
        <v>0</v>
      </c>
      <c r="I42" s="1"/>
    </row>
    <row r="43" spans="2:9">
      <c r="B43" s="37" t="s">
        <v>4</v>
      </c>
      <c r="C43" s="32">
        <f>C40</f>
        <v>48</v>
      </c>
      <c r="D43" s="32">
        <f t="shared" ref="D43:G43" si="17">D40</f>
        <v>50</v>
      </c>
      <c r="E43" s="32">
        <f t="shared" si="17"/>
        <v>45</v>
      </c>
      <c r="F43" s="32">
        <f t="shared" si="17"/>
        <v>50</v>
      </c>
      <c r="G43" s="3">
        <f t="shared" si="17"/>
        <v>46</v>
      </c>
      <c r="I43" s="1"/>
    </row>
    <row r="44" spans="2:9">
      <c r="B44" s="37" t="s">
        <v>5</v>
      </c>
      <c r="C44" s="32">
        <f>C43</f>
        <v>48</v>
      </c>
      <c r="D44" s="32">
        <f t="shared" ref="D44:D45" si="18">D43</f>
        <v>50</v>
      </c>
      <c r="E44" s="32">
        <f t="shared" ref="E44:E45" si="19">E43</f>
        <v>45</v>
      </c>
      <c r="F44" s="32">
        <f t="shared" ref="F44:F45" si="20">F43</f>
        <v>50</v>
      </c>
      <c r="G44" s="3">
        <f t="shared" ref="G44:G45" si="21">G43</f>
        <v>46</v>
      </c>
    </row>
    <row r="45" spans="2:9">
      <c r="B45" s="38" t="s">
        <v>6</v>
      </c>
      <c r="C45" s="39">
        <f>C44</f>
        <v>48</v>
      </c>
      <c r="D45" s="39">
        <f t="shared" si="18"/>
        <v>50</v>
      </c>
      <c r="E45" s="39">
        <f t="shared" si="19"/>
        <v>45</v>
      </c>
      <c r="F45" s="39">
        <f t="shared" si="20"/>
        <v>50</v>
      </c>
      <c r="G45" s="40">
        <f t="shared" si="21"/>
        <v>46</v>
      </c>
    </row>
    <row r="48" spans="2:9">
      <c r="B48" s="51" t="s">
        <v>11</v>
      </c>
      <c r="C48" s="35">
        <v>21</v>
      </c>
      <c r="D48" s="35">
        <v>22</v>
      </c>
      <c r="E48" s="35">
        <v>23</v>
      </c>
      <c r="F48" s="35">
        <v>24</v>
      </c>
      <c r="G48" s="36">
        <v>25</v>
      </c>
    </row>
    <row r="49" spans="2:12">
      <c r="B49" s="37" t="s">
        <v>1</v>
      </c>
      <c r="C49" s="32">
        <f>((2*C18)+(C27))</f>
        <v>477</v>
      </c>
      <c r="D49" s="32">
        <f>((2*D18)+(D27))</f>
        <v>497</v>
      </c>
      <c r="E49" s="32">
        <f t="shared" ref="E49:G49" si="22">((2*E18)+(E27))</f>
        <v>514</v>
      </c>
      <c r="F49" s="32">
        <f t="shared" si="22"/>
        <v>479</v>
      </c>
      <c r="G49" s="3">
        <f t="shared" si="22"/>
        <v>467</v>
      </c>
    </row>
    <row r="50" spans="2:12">
      <c r="B50" s="37" t="s">
        <v>2</v>
      </c>
      <c r="C50" s="32">
        <v>0</v>
      </c>
      <c r="D50" s="32">
        <v>0</v>
      </c>
      <c r="E50" s="32">
        <v>0</v>
      </c>
      <c r="F50" s="32">
        <v>0</v>
      </c>
      <c r="G50" s="3">
        <v>0</v>
      </c>
      <c r="I50" s="45" t="s">
        <v>12</v>
      </c>
      <c r="J50" s="46">
        <v>25</v>
      </c>
    </row>
    <row r="51" spans="2:12">
      <c r="B51" s="37" t="s">
        <v>13</v>
      </c>
      <c r="C51" s="32">
        <v>25</v>
      </c>
      <c r="D51" s="32">
        <v>25</v>
      </c>
      <c r="E51" s="32">
        <v>25</v>
      </c>
      <c r="F51" s="32">
        <v>25</v>
      </c>
      <c r="G51" s="3">
        <v>25</v>
      </c>
      <c r="I51" s="47" t="s">
        <v>14</v>
      </c>
      <c r="J51" s="48" t="s">
        <v>15</v>
      </c>
    </row>
    <row r="52" spans="2:12">
      <c r="B52" s="37" t="s">
        <v>4</v>
      </c>
      <c r="C52" s="32">
        <f>(C51+C49-200)</f>
        <v>302</v>
      </c>
      <c r="D52" s="32">
        <f>(D49+D51-C51)</f>
        <v>497</v>
      </c>
      <c r="E52" s="32">
        <f>(E49+E51-D51)</f>
        <v>514</v>
      </c>
      <c r="F52" s="32">
        <f>(F49+F51-E51)</f>
        <v>479</v>
      </c>
      <c r="G52" s="3">
        <f>(G49+G51-F51)</f>
        <v>467</v>
      </c>
      <c r="I52" s="49" t="s">
        <v>16</v>
      </c>
      <c r="J52" s="50">
        <v>1</v>
      </c>
    </row>
    <row r="53" spans="2:12">
      <c r="B53" s="37" t="s">
        <v>5</v>
      </c>
      <c r="C53" s="32">
        <f>(C52+D52)</f>
        <v>799</v>
      </c>
      <c r="D53" s="32">
        <v>0</v>
      </c>
      <c r="E53" s="32">
        <f>(E52+F52)</f>
        <v>993</v>
      </c>
      <c r="F53" s="32">
        <v>0</v>
      </c>
      <c r="G53" s="3">
        <f>G52</f>
        <v>467</v>
      </c>
    </row>
    <row r="54" spans="2:12">
      <c r="B54" s="38" t="s">
        <v>6</v>
      </c>
      <c r="C54" s="39">
        <f>D53</f>
        <v>0</v>
      </c>
      <c r="D54" s="39">
        <f>E53</f>
        <v>993</v>
      </c>
      <c r="E54" s="39">
        <f>F53</f>
        <v>0</v>
      </c>
      <c r="F54" s="39">
        <f>G53</f>
        <v>467</v>
      </c>
      <c r="G54" s="40">
        <v>0</v>
      </c>
    </row>
    <row r="56" spans="2:12">
      <c r="B56" s="5" t="s">
        <v>17</v>
      </c>
    </row>
    <row r="59" spans="2:12">
      <c r="B59" s="51" t="s">
        <v>18</v>
      </c>
      <c r="C59" s="35">
        <v>21</v>
      </c>
      <c r="D59" s="35">
        <v>22</v>
      </c>
      <c r="E59" s="35">
        <v>23</v>
      </c>
      <c r="F59" s="35">
        <v>24</v>
      </c>
      <c r="G59" s="36">
        <v>25</v>
      </c>
    </row>
    <row r="60" spans="2:12">
      <c r="B60" s="37" t="s">
        <v>1</v>
      </c>
      <c r="C60" s="32">
        <f>(C9+C27+(5*C73)+(5*C73))</f>
        <v>265</v>
      </c>
      <c r="D60" s="32">
        <f>(D9+D27+(5*D73)+(5*D73))</f>
        <v>2240</v>
      </c>
      <c r="E60" s="32">
        <f>(E9+E27+(5*E73)+(5*E73))</f>
        <v>2234</v>
      </c>
      <c r="F60" s="32">
        <f>(F9+F27+(5*F73)+(5*F73))</f>
        <v>218</v>
      </c>
      <c r="G60" s="3">
        <f>(G9+G27+(5*G73)+(5*G73))</f>
        <v>2273</v>
      </c>
      <c r="L60" s="33" t="s">
        <v>19</v>
      </c>
    </row>
    <row r="61" spans="2:12">
      <c r="B61" s="37" t="s">
        <v>2</v>
      </c>
      <c r="C61" s="32">
        <v>0</v>
      </c>
      <c r="D61" s="32">
        <v>0</v>
      </c>
      <c r="E61" s="32">
        <v>0</v>
      </c>
      <c r="F61" s="32">
        <v>0</v>
      </c>
      <c r="G61" s="3">
        <v>0</v>
      </c>
      <c r="I61" s="45" t="s">
        <v>12</v>
      </c>
      <c r="J61" s="52">
        <v>100</v>
      </c>
      <c r="K61" s="15"/>
    </row>
    <row r="62" spans="2:12">
      <c r="B62" s="37" t="s">
        <v>20</v>
      </c>
      <c r="C62" s="32">
        <f>(450-C60)</f>
        <v>185</v>
      </c>
      <c r="D62" s="32">
        <f>(D64-D63)</f>
        <v>845</v>
      </c>
      <c r="E62" s="32">
        <f>(E64-E63)</f>
        <v>511</v>
      </c>
      <c r="F62" s="32">
        <f>E62-F60</f>
        <v>293</v>
      </c>
      <c r="G62" s="3">
        <f>(G64-G63)</f>
        <v>20</v>
      </c>
      <c r="I62" s="47" t="s">
        <v>14</v>
      </c>
      <c r="J62" s="2">
        <v>1000</v>
      </c>
      <c r="K62" s="6"/>
    </row>
    <row r="63" spans="2:12">
      <c r="B63" s="37" t="s">
        <v>4</v>
      </c>
      <c r="C63" s="32"/>
      <c r="D63" s="32">
        <f>(D60-C62+100)</f>
        <v>2155</v>
      </c>
      <c r="E63" s="32">
        <f>(E60-D62+100)</f>
        <v>1489</v>
      </c>
      <c r="F63" s="32">
        <v>0</v>
      </c>
      <c r="G63" s="3">
        <f>G60-F62</f>
        <v>1980</v>
      </c>
      <c r="I63" s="47" t="s">
        <v>16</v>
      </c>
      <c r="J63" s="2">
        <v>1</v>
      </c>
      <c r="K63" s="6"/>
    </row>
    <row r="64" spans="2:12">
      <c r="B64" s="37" t="s">
        <v>5</v>
      </c>
      <c r="C64" s="32"/>
      <c r="D64" s="32">
        <v>3000</v>
      </c>
      <c r="E64" s="32">
        <v>2000</v>
      </c>
      <c r="F64" s="32">
        <v>0</v>
      </c>
      <c r="G64" s="3">
        <v>2000</v>
      </c>
      <c r="I64" s="4" t="s">
        <v>21</v>
      </c>
      <c r="K64" s="6"/>
    </row>
    <row r="65" spans="2:11">
      <c r="B65" s="38" t="s">
        <v>6</v>
      </c>
      <c r="C65" s="39">
        <f>D64</f>
        <v>3000</v>
      </c>
      <c r="D65" s="39">
        <f t="shared" ref="D65:G65" si="23">E64</f>
        <v>2000</v>
      </c>
      <c r="E65" s="39">
        <f t="shared" si="23"/>
        <v>0</v>
      </c>
      <c r="F65" s="39">
        <f t="shared" si="23"/>
        <v>2000</v>
      </c>
      <c r="G65" s="40">
        <f t="shared" si="23"/>
        <v>0</v>
      </c>
      <c r="I65" s="7" t="s">
        <v>17</v>
      </c>
      <c r="J65" s="53"/>
      <c r="K65" s="9"/>
    </row>
    <row r="67" spans="2:11">
      <c r="B67" s="51" t="s">
        <v>22</v>
      </c>
      <c r="C67" s="35">
        <v>21</v>
      </c>
      <c r="D67" s="35">
        <v>22</v>
      </c>
      <c r="E67" s="35">
        <v>23</v>
      </c>
      <c r="F67" s="35">
        <v>24</v>
      </c>
      <c r="G67" s="36">
        <v>25</v>
      </c>
    </row>
    <row r="68" spans="2:11">
      <c r="B68" s="37" t="s">
        <v>1</v>
      </c>
      <c r="C68" s="32">
        <f>(C36+C45)</f>
        <v>131</v>
      </c>
      <c r="D68" s="32">
        <f>(D36+D45)</f>
        <v>136</v>
      </c>
      <c r="E68" s="32">
        <f>(E36+E45)</f>
        <v>134</v>
      </c>
      <c r="F68" s="32">
        <f>(F36+F45)</f>
        <v>142</v>
      </c>
      <c r="G68" s="3">
        <f>(G36+G45)</f>
        <v>142</v>
      </c>
    </row>
    <row r="69" spans="2:11">
      <c r="B69" s="37" t="s">
        <v>2</v>
      </c>
      <c r="C69" s="32">
        <v>0</v>
      </c>
      <c r="D69" s="32">
        <v>0</v>
      </c>
      <c r="E69" s="32">
        <v>0</v>
      </c>
      <c r="F69" s="32">
        <v>0</v>
      </c>
      <c r="G69" s="3">
        <v>0</v>
      </c>
      <c r="I69" s="45" t="s">
        <v>12</v>
      </c>
      <c r="J69" s="46">
        <v>0</v>
      </c>
    </row>
    <row r="70" spans="2:11">
      <c r="B70" s="37" t="s">
        <v>23</v>
      </c>
      <c r="C70" s="32">
        <f>(150-C68)</f>
        <v>19</v>
      </c>
      <c r="D70" s="32">
        <f>(D72-D71)</f>
        <v>83</v>
      </c>
      <c r="E70" s="32">
        <f>(E72-E71)</f>
        <v>183</v>
      </c>
      <c r="F70" s="32">
        <f>(E70-F68)</f>
        <v>41</v>
      </c>
      <c r="G70" s="3">
        <f>(G72-G71)</f>
        <v>99</v>
      </c>
      <c r="I70" s="47" t="s">
        <v>14</v>
      </c>
      <c r="J70" s="48">
        <v>200</v>
      </c>
    </row>
    <row r="71" spans="2:11">
      <c r="B71" s="37" t="s">
        <v>4</v>
      </c>
      <c r="C71" s="32">
        <v>0</v>
      </c>
      <c r="D71" s="32">
        <f>(D68-C70)</f>
        <v>117</v>
      </c>
      <c r="E71" s="32">
        <f>(E68-D71)</f>
        <v>17</v>
      </c>
      <c r="F71" s="32">
        <v>0</v>
      </c>
      <c r="G71" s="3">
        <f>(G68-F70)</f>
        <v>101</v>
      </c>
      <c r="I71" s="49" t="s">
        <v>16</v>
      </c>
      <c r="J71" s="50">
        <v>0</v>
      </c>
    </row>
    <row r="72" spans="2:11">
      <c r="B72" s="37" t="s">
        <v>5</v>
      </c>
      <c r="C72" s="32">
        <v>0</v>
      </c>
      <c r="D72" s="32">
        <v>200</v>
      </c>
      <c r="E72" s="32">
        <v>200</v>
      </c>
      <c r="F72" s="32">
        <v>0</v>
      </c>
      <c r="G72" s="3">
        <v>200</v>
      </c>
    </row>
    <row r="73" spans="2:11">
      <c r="B73" s="38" t="s">
        <v>6</v>
      </c>
      <c r="C73" s="39">
        <f>C72</f>
        <v>0</v>
      </c>
      <c r="D73" s="39">
        <f>D72</f>
        <v>200</v>
      </c>
      <c r="E73" s="39">
        <f>E72</f>
        <v>200</v>
      </c>
      <c r="F73" s="39">
        <f>F72</f>
        <v>0</v>
      </c>
      <c r="G73" s="40">
        <f>G72</f>
        <v>200</v>
      </c>
    </row>
    <row r="76" spans="2:11">
      <c r="B76" s="51" t="s">
        <v>24</v>
      </c>
      <c r="C76" s="35">
        <v>21</v>
      </c>
      <c r="D76" s="35">
        <v>22</v>
      </c>
      <c r="E76" s="35">
        <v>23</v>
      </c>
      <c r="F76" s="35">
        <v>24</v>
      </c>
      <c r="G76" s="36">
        <v>25</v>
      </c>
    </row>
    <row r="77" spans="2:11">
      <c r="B77" s="37" t="s">
        <v>1</v>
      </c>
      <c r="C77" s="32">
        <f>(C9+C18+(4*C54)+(4*C54)+C36)</f>
        <v>405</v>
      </c>
      <c r="D77" s="32">
        <f>(D9+D18+(4*D54)+(4*D54)+D36)</f>
        <v>8373</v>
      </c>
      <c r="E77" s="32">
        <f>(E9+E18+(4*E54)+(4*E54)+E36)</f>
        <v>454</v>
      </c>
      <c r="F77" s="32">
        <f>(F9+F18+(4*F54)+(4*F54)+F36)</f>
        <v>4182</v>
      </c>
      <c r="G77" s="3">
        <f>(G9+G18+(4*G54)+(4*G54)+G36)</f>
        <v>412</v>
      </c>
    </row>
    <row r="78" spans="2:11">
      <c r="B78" s="37" t="s">
        <v>2</v>
      </c>
      <c r="C78" s="32">
        <v>0</v>
      </c>
      <c r="D78" s="32">
        <v>0</v>
      </c>
      <c r="E78" s="32">
        <v>0</v>
      </c>
      <c r="F78" s="32">
        <v>0</v>
      </c>
      <c r="G78" s="3">
        <v>0</v>
      </c>
      <c r="I78" s="45" t="s">
        <v>12</v>
      </c>
      <c r="J78" s="46">
        <v>50</v>
      </c>
    </row>
    <row r="79" spans="2:11">
      <c r="B79" s="37" t="s">
        <v>25</v>
      </c>
      <c r="C79" s="32">
        <f>650-C77</f>
        <v>245</v>
      </c>
      <c r="D79" s="32">
        <v>50</v>
      </c>
      <c r="E79" s="32">
        <v>50</v>
      </c>
      <c r="F79" s="32">
        <v>50</v>
      </c>
      <c r="G79" s="3">
        <v>50</v>
      </c>
      <c r="I79" s="47" t="s">
        <v>14</v>
      </c>
      <c r="J79" s="54" t="s">
        <v>26</v>
      </c>
    </row>
    <row r="80" spans="2:11">
      <c r="B80" s="37" t="s">
        <v>4</v>
      </c>
      <c r="C80" s="32">
        <v>0</v>
      </c>
      <c r="D80" s="32">
        <f>(D77-C79+50)</f>
        <v>8178</v>
      </c>
      <c r="E80" s="32">
        <f>(E77-D79+50)</f>
        <v>454</v>
      </c>
      <c r="F80" s="32">
        <f t="shared" ref="F80:G80" si="24">(F77-E79+50)</f>
        <v>4182</v>
      </c>
      <c r="G80" s="3">
        <f t="shared" si="24"/>
        <v>412</v>
      </c>
      <c r="I80" s="49" t="s">
        <v>16</v>
      </c>
      <c r="J80" s="50">
        <v>1</v>
      </c>
    </row>
    <row r="81" spans="2:7">
      <c r="B81" s="37" t="s">
        <v>5</v>
      </c>
      <c r="C81" s="32">
        <f>C80</f>
        <v>0</v>
      </c>
      <c r="D81" s="32">
        <f>D80</f>
        <v>8178</v>
      </c>
      <c r="E81" s="32">
        <f t="shared" ref="E81:G81" si="25">E80</f>
        <v>454</v>
      </c>
      <c r="F81" s="32">
        <f t="shared" si="25"/>
        <v>4182</v>
      </c>
      <c r="G81" s="3">
        <f t="shared" si="25"/>
        <v>412</v>
      </c>
    </row>
    <row r="82" spans="2:7">
      <c r="B82" s="38" t="s">
        <v>6</v>
      </c>
      <c r="C82" s="39">
        <f>D81</f>
        <v>8178</v>
      </c>
      <c r="D82" s="39">
        <f t="shared" ref="D82:G82" si="26">E81</f>
        <v>454</v>
      </c>
      <c r="E82" s="39">
        <f t="shared" si="26"/>
        <v>4182</v>
      </c>
      <c r="F82" s="39">
        <f t="shared" si="26"/>
        <v>412</v>
      </c>
      <c r="G82" s="40">
        <f t="shared" si="26"/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23A6C-4ACA-49C5-A172-3723CC7D17F3}">
  <dimension ref="C1:Q36"/>
  <sheetViews>
    <sheetView topLeftCell="D1" workbookViewId="0" xr3:uid="{656F1530-9A87-5B1E-BBD4-6FFB78FCBCDC}">
      <selection activeCell="N5" sqref="N5"/>
    </sheetView>
  </sheetViews>
  <sheetFormatPr defaultRowHeight="15.6"/>
  <cols>
    <col min="3" max="3" width="21.5" bestFit="1" customWidth="1"/>
    <col min="12" max="15" width="12.125" bestFit="1" customWidth="1"/>
  </cols>
  <sheetData>
    <row r="1" spans="3:17">
      <c r="C1" t="s">
        <v>27</v>
      </c>
      <c r="L1" t="s">
        <v>28</v>
      </c>
    </row>
    <row r="3" spans="3:17">
      <c r="C3" t="s">
        <v>11</v>
      </c>
      <c r="D3">
        <v>21</v>
      </c>
      <c r="E3">
        <v>22</v>
      </c>
      <c r="F3">
        <v>23</v>
      </c>
      <c r="G3">
        <v>24</v>
      </c>
      <c r="H3">
        <v>25</v>
      </c>
      <c r="L3" s="60" t="s">
        <v>11</v>
      </c>
      <c r="M3" s="64"/>
      <c r="N3" s="65"/>
      <c r="O3" s="65"/>
      <c r="P3" s="65"/>
      <c r="Q3" s="66"/>
    </row>
    <row r="4" spans="3:17">
      <c r="C4" t="s">
        <v>1</v>
      </c>
      <c r="D4">
        <v>477</v>
      </c>
      <c r="E4">
        <v>497</v>
      </c>
      <c r="F4">
        <v>514</v>
      </c>
      <c r="G4">
        <v>479</v>
      </c>
      <c r="H4">
        <v>467</v>
      </c>
      <c r="L4" s="61">
        <v>20</v>
      </c>
      <c r="M4" s="67">
        <v>21</v>
      </c>
      <c r="N4" s="13">
        <v>22</v>
      </c>
      <c r="O4" s="13">
        <v>23</v>
      </c>
      <c r="P4" s="13">
        <v>24</v>
      </c>
      <c r="Q4" s="68">
        <v>25</v>
      </c>
    </row>
    <row r="5" spans="3:17">
      <c r="C5" t="s">
        <v>2</v>
      </c>
      <c r="D5">
        <v>0</v>
      </c>
      <c r="E5">
        <v>0</v>
      </c>
      <c r="F5">
        <v>0</v>
      </c>
      <c r="G5">
        <v>0</v>
      </c>
      <c r="H5">
        <v>0</v>
      </c>
      <c r="L5" s="62">
        <v>799</v>
      </c>
      <c r="M5" s="69">
        <v>0</v>
      </c>
      <c r="N5" s="70">
        <v>993</v>
      </c>
      <c r="O5" s="70">
        <v>0</v>
      </c>
      <c r="P5" s="70">
        <v>467</v>
      </c>
      <c r="Q5" s="71">
        <v>0</v>
      </c>
    </row>
    <row r="6" spans="3:17">
      <c r="C6" t="s">
        <v>13</v>
      </c>
      <c r="D6">
        <v>25</v>
      </c>
      <c r="E6">
        <v>25</v>
      </c>
      <c r="F6">
        <v>25</v>
      </c>
      <c r="G6">
        <v>25</v>
      </c>
      <c r="H6">
        <v>25</v>
      </c>
      <c r="L6" s="27"/>
      <c r="M6" s="67"/>
      <c r="N6" s="13"/>
      <c r="O6" s="13"/>
      <c r="P6" s="13"/>
      <c r="Q6" s="68"/>
    </row>
    <row r="7" spans="3:17">
      <c r="C7" t="s">
        <v>4</v>
      </c>
      <c r="D7">
        <v>302</v>
      </c>
      <c r="E7">
        <v>497</v>
      </c>
      <c r="F7">
        <v>514</v>
      </c>
      <c r="G7">
        <v>479</v>
      </c>
      <c r="H7">
        <v>467</v>
      </c>
      <c r="L7" s="60" t="s">
        <v>18</v>
      </c>
      <c r="M7" s="67"/>
      <c r="N7" s="13"/>
      <c r="O7" s="13"/>
      <c r="P7" s="13"/>
      <c r="Q7" s="68"/>
    </row>
    <row r="8" spans="3:17">
      <c r="C8" t="s">
        <v>5</v>
      </c>
      <c r="D8">
        <v>799</v>
      </c>
      <c r="E8">
        <v>0</v>
      </c>
      <c r="F8">
        <v>993</v>
      </c>
      <c r="G8">
        <v>0</v>
      </c>
      <c r="H8">
        <v>467</v>
      </c>
      <c r="L8" s="61">
        <v>20</v>
      </c>
      <c r="M8" s="67">
        <v>21</v>
      </c>
      <c r="N8" s="13">
        <v>22</v>
      </c>
      <c r="O8" s="13">
        <v>23</v>
      </c>
      <c r="P8" s="13">
        <v>24</v>
      </c>
      <c r="Q8" s="68">
        <v>25</v>
      </c>
    </row>
    <row r="9" spans="3:17">
      <c r="C9" t="s">
        <v>6</v>
      </c>
      <c r="D9">
        <v>0</v>
      </c>
      <c r="E9">
        <v>993</v>
      </c>
      <c r="F9">
        <v>0</v>
      </c>
      <c r="G9">
        <v>467</v>
      </c>
      <c r="H9">
        <v>0</v>
      </c>
      <c r="L9" s="63"/>
      <c r="M9" s="69">
        <v>3000</v>
      </c>
      <c r="N9" s="70">
        <v>2000</v>
      </c>
      <c r="O9" s="70">
        <v>0</v>
      </c>
      <c r="P9" s="70">
        <v>2000</v>
      </c>
      <c r="Q9" s="71">
        <v>0</v>
      </c>
    </row>
    <row r="10" spans="3:17">
      <c r="L10" s="27"/>
      <c r="M10" s="67"/>
      <c r="N10" s="13"/>
      <c r="O10" s="13"/>
      <c r="P10" s="13"/>
      <c r="Q10" s="68"/>
    </row>
    <row r="11" spans="3:17">
      <c r="L11" s="60" t="s">
        <v>22</v>
      </c>
      <c r="M11" s="67"/>
      <c r="N11" s="13"/>
      <c r="O11" s="13"/>
      <c r="P11" s="13"/>
      <c r="Q11" s="68"/>
    </row>
    <row r="12" spans="3:17">
      <c r="C12" t="s">
        <v>18</v>
      </c>
      <c r="D12">
        <v>21</v>
      </c>
      <c r="E12">
        <v>22</v>
      </c>
      <c r="F12">
        <v>23</v>
      </c>
      <c r="G12">
        <v>24</v>
      </c>
      <c r="H12">
        <v>25</v>
      </c>
      <c r="L12" s="61">
        <v>20</v>
      </c>
      <c r="M12" s="67">
        <v>21</v>
      </c>
      <c r="N12" s="13">
        <v>22</v>
      </c>
      <c r="O12" s="13">
        <v>23</v>
      </c>
      <c r="P12" s="13">
        <v>24</v>
      </c>
      <c r="Q12" s="68">
        <v>25</v>
      </c>
    </row>
    <row r="13" spans="3:17">
      <c r="C13" t="s">
        <v>1</v>
      </c>
      <c r="D13">
        <v>265</v>
      </c>
      <c r="E13">
        <v>2240</v>
      </c>
      <c r="F13">
        <v>2234</v>
      </c>
      <c r="G13">
        <v>218</v>
      </c>
      <c r="H13">
        <v>2273</v>
      </c>
      <c r="L13" s="63"/>
      <c r="M13" s="69">
        <v>0</v>
      </c>
      <c r="N13" s="70">
        <v>200</v>
      </c>
      <c r="O13" s="70">
        <v>200</v>
      </c>
      <c r="P13" s="70">
        <v>0</v>
      </c>
      <c r="Q13" s="71">
        <v>200</v>
      </c>
    </row>
    <row r="14" spans="3:17">
      <c r="C14" t="s">
        <v>2</v>
      </c>
      <c r="D14">
        <v>0</v>
      </c>
      <c r="E14">
        <v>0</v>
      </c>
      <c r="F14">
        <v>0</v>
      </c>
      <c r="G14">
        <v>0</v>
      </c>
      <c r="H14">
        <v>0</v>
      </c>
      <c r="L14" s="27"/>
      <c r="M14" s="67"/>
      <c r="N14" s="13"/>
      <c r="O14" s="13"/>
      <c r="P14" s="13"/>
      <c r="Q14" s="68"/>
    </row>
    <row r="15" spans="3:17">
      <c r="C15" t="s">
        <v>20</v>
      </c>
      <c r="D15">
        <v>185</v>
      </c>
      <c r="E15">
        <v>845</v>
      </c>
      <c r="F15">
        <v>511</v>
      </c>
      <c r="G15">
        <v>1271</v>
      </c>
      <c r="H15" t="e">
        <v>#VALUE!</v>
      </c>
      <c r="L15" s="60" t="s">
        <v>24</v>
      </c>
      <c r="M15" s="67"/>
      <c r="N15" s="13"/>
      <c r="O15" s="13"/>
      <c r="P15" s="13"/>
      <c r="Q15" s="68"/>
    </row>
    <row r="16" spans="3:17">
      <c r="C16" t="s">
        <v>4</v>
      </c>
      <c r="E16">
        <v>2155</v>
      </c>
      <c r="F16">
        <v>1489</v>
      </c>
      <c r="G16">
        <v>0</v>
      </c>
      <c r="H16" t="s">
        <v>29</v>
      </c>
      <c r="L16" s="61">
        <v>20</v>
      </c>
      <c r="M16" s="67">
        <v>21</v>
      </c>
      <c r="N16" s="13">
        <v>22</v>
      </c>
      <c r="O16" s="13">
        <v>23</v>
      </c>
      <c r="P16" s="13">
        <v>24</v>
      </c>
      <c r="Q16" s="68">
        <v>25</v>
      </c>
    </row>
    <row r="17" spans="3:17">
      <c r="C17" t="s">
        <v>5</v>
      </c>
      <c r="E17">
        <v>3000</v>
      </c>
      <c r="F17">
        <v>2000</v>
      </c>
      <c r="G17">
        <v>0</v>
      </c>
      <c r="H17">
        <v>2000</v>
      </c>
      <c r="L17" s="63"/>
      <c r="M17" s="72">
        <v>8178</v>
      </c>
      <c r="N17" s="73">
        <v>454</v>
      </c>
      <c r="O17" s="73">
        <v>4182</v>
      </c>
      <c r="P17" s="73">
        <v>412</v>
      </c>
      <c r="Q17" s="74">
        <v>0</v>
      </c>
    </row>
    <row r="18" spans="3:17">
      <c r="C18" t="s">
        <v>6</v>
      </c>
      <c r="D18">
        <v>3000</v>
      </c>
      <c r="E18">
        <v>2000</v>
      </c>
      <c r="F18">
        <v>0</v>
      </c>
      <c r="G18">
        <v>2000</v>
      </c>
      <c r="H18">
        <v>0</v>
      </c>
    </row>
    <row r="19" spans="3:17">
      <c r="H19" t="s">
        <v>30</v>
      </c>
    </row>
    <row r="21" spans="3:17">
      <c r="C21" t="s">
        <v>22</v>
      </c>
      <c r="D21">
        <v>21</v>
      </c>
      <c r="E21">
        <v>22</v>
      </c>
      <c r="F21">
        <v>23</v>
      </c>
      <c r="G21">
        <v>24</v>
      </c>
      <c r="H21">
        <v>25</v>
      </c>
    </row>
    <row r="22" spans="3:17">
      <c r="C22" t="s">
        <v>1</v>
      </c>
      <c r="D22">
        <v>131</v>
      </c>
      <c r="E22">
        <v>136</v>
      </c>
      <c r="F22">
        <v>134</v>
      </c>
      <c r="G22">
        <v>142</v>
      </c>
      <c r="H22">
        <v>142</v>
      </c>
    </row>
    <row r="23" spans="3:17">
      <c r="C23" t="s">
        <v>2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3:17">
      <c r="C24" t="s">
        <v>23</v>
      </c>
      <c r="D24">
        <v>19</v>
      </c>
      <c r="E24">
        <v>83</v>
      </c>
      <c r="F24">
        <v>183</v>
      </c>
      <c r="G24">
        <v>41</v>
      </c>
      <c r="H24">
        <v>99</v>
      </c>
    </row>
    <row r="25" spans="3:17">
      <c r="C25" t="s">
        <v>4</v>
      </c>
      <c r="D25">
        <v>0</v>
      </c>
      <c r="E25">
        <v>117</v>
      </c>
      <c r="F25">
        <v>17</v>
      </c>
      <c r="G25">
        <v>0</v>
      </c>
      <c r="H25">
        <v>101</v>
      </c>
    </row>
    <row r="26" spans="3:17">
      <c r="C26" t="s">
        <v>5</v>
      </c>
      <c r="D26">
        <v>0</v>
      </c>
      <c r="E26">
        <v>200</v>
      </c>
      <c r="F26">
        <v>200</v>
      </c>
      <c r="G26">
        <v>0</v>
      </c>
      <c r="H26">
        <v>200</v>
      </c>
    </row>
    <row r="27" spans="3:17">
      <c r="C27" t="s">
        <v>6</v>
      </c>
      <c r="D27">
        <v>0</v>
      </c>
      <c r="E27">
        <v>200</v>
      </c>
      <c r="F27">
        <v>200</v>
      </c>
      <c r="G27">
        <v>0</v>
      </c>
      <c r="H27">
        <v>200</v>
      </c>
    </row>
    <row r="30" spans="3:17">
      <c r="C30" t="s">
        <v>24</v>
      </c>
      <c r="D30">
        <v>21</v>
      </c>
      <c r="E30">
        <v>22</v>
      </c>
      <c r="F30">
        <v>23</v>
      </c>
      <c r="G30">
        <v>24</v>
      </c>
      <c r="H30">
        <v>25</v>
      </c>
    </row>
    <row r="31" spans="3:17">
      <c r="C31" t="s">
        <v>1</v>
      </c>
      <c r="D31">
        <v>405</v>
      </c>
      <c r="E31">
        <v>8373</v>
      </c>
      <c r="F31">
        <v>454</v>
      </c>
      <c r="G31">
        <v>4182</v>
      </c>
      <c r="H31">
        <v>412</v>
      </c>
    </row>
    <row r="32" spans="3:17">
      <c r="C32" t="s">
        <v>2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3:8">
      <c r="C33" t="s">
        <v>25</v>
      </c>
      <c r="D33">
        <v>245</v>
      </c>
      <c r="E33">
        <v>50</v>
      </c>
      <c r="F33">
        <v>50</v>
      </c>
      <c r="G33">
        <v>50</v>
      </c>
      <c r="H33">
        <v>50</v>
      </c>
    </row>
    <row r="34" spans="3:8">
      <c r="C34" t="s">
        <v>4</v>
      </c>
      <c r="D34">
        <v>0</v>
      </c>
      <c r="E34">
        <v>8178</v>
      </c>
      <c r="F34">
        <v>454</v>
      </c>
      <c r="G34">
        <v>4182</v>
      </c>
      <c r="H34">
        <v>412</v>
      </c>
    </row>
    <row r="35" spans="3:8">
      <c r="C35" t="s">
        <v>5</v>
      </c>
      <c r="D35">
        <v>0</v>
      </c>
      <c r="E35">
        <v>8178</v>
      </c>
      <c r="F35">
        <v>454</v>
      </c>
      <c r="G35">
        <v>4182</v>
      </c>
      <c r="H35">
        <v>412</v>
      </c>
    </row>
    <row r="36" spans="3:8">
      <c r="C36" t="s">
        <v>6</v>
      </c>
      <c r="D36">
        <v>8178</v>
      </c>
      <c r="E36">
        <v>454</v>
      </c>
      <c r="F36">
        <v>4182</v>
      </c>
      <c r="G36">
        <v>412</v>
      </c>
      <c r="H3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B0C70-04CD-44B0-93CD-02E931640438}">
  <dimension ref="A1:AB112"/>
  <sheetViews>
    <sheetView topLeftCell="A94" zoomScaleNormal="100" workbookViewId="0" xr3:uid="{65DCFB7D-C2D6-59E7-8F61-DCF4653871B1}">
      <selection activeCell="J113" sqref="J113"/>
    </sheetView>
  </sheetViews>
  <sheetFormatPr defaultRowHeight="15.6"/>
  <cols>
    <col min="1" max="1" width="52.875" bestFit="1" customWidth="1"/>
    <col min="2" max="2" width="6.75" customWidth="1"/>
    <col min="3" max="3" width="7" customWidth="1"/>
    <col min="5" max="6" width="15.375" bestFit="1" customWidth="1"/>
    <col min="11" max="11" width="8.25" customWidth="1"/>
    <col min="12" max="12" width="7.75" customWidth="1"/>
    <col min="13" max="13" width="19.375" customWidth="1"/>
    <col min="14" max="14" width="21.375" bestFit="1" customWidth="1"/>
    <col min="15" max="15" width="10" bestFit="1" customWidth="1"/>
    <col min="16" max="16" width="20.375" bestFit="1" customWidth="1"/>
    <col min="17" max="17" width="11.125" bestFit="1" customWidth="1"/>
    <col min="20" max="20" width="15.25" bestFit="1" customWidth="1"/>
    <col min="21" max="21" width="19.75" bestFit="1" customWidth="1"/>
    <col min="22" max="24" width="12.125" bestFit="1" customWidth="1"/>
  </cols>
  <sheetData>
    <row r="1" spans="1:28">
      <c r="T1" s="88" t="s">
        <v>28</v>
      </c>
      <c r="U1" s="11"/>
      <c r="V1" s="11"/>
      <c r="W1" s="11"/>
      <c r="X1" s="11"/>
      <c r="Y1" s="11"/>
      <c r="Z1" s="11"/>
      <c r="AA1" s="88" t="s">
        <v>31</v>
      </c>
      <c r="AB1" s="88" t="s">
        <v>32</v>
      </c>
    </row>
    <row r="2" spans="1:28">
      <c r="T2" s="11"/>
      <c r="U2" s="11"/>
      <c r="V2" s="11"/>
      <c r="W2" s="11"/>
      <c r="X2" s="11"/>
      <c r="Y2" s="11"/>
      <c r="Z2" s="11"/>
      <c r="AA2" s="11"/>
      <c r="AB2" s="11"/>
    </row>
    <row r="3" spans="1:28" ht="31.15">
      <c r="A3" s="18" t="s">
        <v>33</v>
      </c>
      <c r="D3" s="20" t="s">
        <v>34</v>
      </c>
      <c r="T3" s="12" t="s">
        <v>11</v>
      </c>
      <c r="U3" s="11"/>
      <c r="V3" s="11"/>
      <c r="W3" s="11"/>
      <c r="X3" s="11"/>
      <c r="Y3" s="11"/>
      <c r="Z3" s="11"/>
      <c r="AA3" s="11"/>
      <c r="AB3" s="11" t="s">
        <v>35</v>
      </c>
    </row>
    <row r="4" spans="1:28">
      <c r="M4" s="5"/>
      <c r="N4" s="5"/>
      <c r="O4" s="5"/>
      <c r="P4" s="5"/>
      <c r="Q4" s="5"/>
      <c r="R4" s="5"/>
      <c r="S4" s="5"/>
      <c r="T4" s="11">
        <v>20</v>
      </c>
      <c r="U4" s="11">
        <v>21</v>
      </c>
      <c r="V4" s="11">
        <v>22</v>
      </c>
      <c r="W4" s="11">
        <v>23</v>
      </c>
      <c r="X4" s="11">
        <v>24</v>
      </c>
      <c r="Y4" s="11">
        <v>25</v>
      </c>
      <c r="Z4" s="11"/>
      <c r="AA4" s="86"/>
      <c r="AB4" s="11"/>
    </row>
    <row r="5" spans="1:28" ht="16.149999999999999" thickBot="1">
      <c r="M5" s="5"/>
      <c r="N5" s="5"/>
      <c r="O5" s="16"/>
      <c r="P5" s="92"/>
      <c r="Q5" s="92"/>
      <c r="R5" s="10"/>
      <c r="S5" s="5"/>
      <c r="T5" s="13">
        <v>799</v>
      </c>
      <c r="U5" s="11">
        <v>0</v>
      </c>
      <c r="V5" s="11">
        <v>993</v>
      </c>
      <c r="W5" s="11">
        <v>0</v>
      </c>
      <c r="X5" s="11">
        <v>467</v>
      </c>
      <c r="Y5" s="11">
        <v>0</v>
      </c>
      <c r="Z5" s="11"/>
      <c r="AA5" s="86">
        <f>SUM(T5:Y5)</f>
        <v>2259</v>
      </c>
      <c r="AB5" s="11"/>
    </row>
    <row r="6" spans="1:28">
      <c r="B6" s="24" t="s">
        <v>36</v>
      </c>
      <c r="C6" s="25" t="s">
        <v>37</v>
      </c>
      <c r="D6" s="25" t="s">
        <v>38</v>
      </c>
      <c r="E6" s="25" t="s">
        <v>39</v>
      </c>
      <c r="F6" s="25">
        <v>20</v>
      </c>
      <c r="G6" s="25">
        <v>21</v>
      </c>
      <c r="H6" s="25">
        <v>22</v>
      </c>
      <c r="I6" s="25">
        <v>23</v>
      </c>
      <c r="J6" s="25">
        <v>24</v>
      </c>
      <c r="K6" s="26">
        <v>25</v>
      </c>
      <c r="M6" s="14"/>
      <c r="N6" s="21" t="s">
        <v>40</v>
      </c>
      <c r="O6" s="55" t="s">
        <v>41</v>
      </c>
      <c r="P6" s="83"/>
      <c r="Q6" s="83"/>
      <c r="S6" s="5"/>
      <c r="T6" s="11"/>
      <c r="U6" s="11"/>
      <c r="V6" s="11"/>
      <c r="W6" s="11"/>
      <c r="X6" s="11"/>
      <c r="Y6" s="11"/>
      <c r="Z6" s="11"/>
      <c r="AA6" s="86"/>
      <c r="AB6" s="11"/>
    </row>
    <row r="7" spans="1:28">
      <c r="B7" s="27"/>
      <c r="C7" s="5"/>
      <c r="D7" s="5"/>
      <c r="E7" s="5" t="s">
        <v>28</v>
      </c>
      <c r="F7" s="5">
        <v>799</v>
      </c>
      <c r="G7" s="5">
        <v>3000</v>
      </c>
      <c r="H7" s="5">
        <v>2000</v>
      </c>
      <c r="I7" s="5">
        <v>0</v>
      </c>
      <c r="J7" s="5">
        <v>2000</v>
      </c>
      <c r="K7" s="28">
        <v>0</v>
      </c>
      <c r="M7" s="4">
        <v>1</v>
      </c>
      <c r="N7" s="5">
        <v>20</v>
      </c>
      <c r="O7" s="56">
        <v>200</v>
      </c>
      <c r="P7" s="16"/>
      <c r="Q7" s="16"/>
      <c r="S7" s="5"/>
      <c r="T7" s="12" t="s">
        <v>18</v>
      </c>
      <c r="U7" s="11"/>
      <c r="V7" s="11"/>
      <c r="W7" s="11"/>
      <c r="X7" s="11"/>
      <c r="Y7" s="11"/>
      <c r="Z7" s="11"/>
      <c r="AA7" s="86"/>
      <c r="AB7" s="11" t="s">
        <v>42</v>
      </c>
    </row>
    <row r="8" spans="1:28">
      <c r="B8" s="27">
        <f t="shared" ref="B8:B14" si="0">2400*D8</f>
        <v>24000</v>
      </c>
      <c r="C8" s="5">
        <v>1</v>
      </c>
      <c r="D8" s="5">
        <v>10</v>
      </c>
      <c r="E8" s="5"/>
      <c r="F8" s="5">
        <f>$F$7*N7+O7</f>
        <v>16180</v>
      </c>
      <c r="G8" s="5">
        <f t="shared" ref="G8:G14" si="1">N7*$G$7+O7</f>
        <v>60200</v>
      </c>
      <c r="H8" s="5">
        <f t="shared" ref="H8:H14" si="2">N7*$H$7+O7</f>
        <v>40200</v>
      </c>
      <c r="I8" s="5">
        <v>0</v>
      </c>
      <c r="J8" s="5">
        <f>J7*N7+O7</f>
        <v>40200</v>
      </c>
      <c r="K8" s="28">
        <v>0</v>
      </c>
      <c r="M8" s="4">
        <v>2</v>
      </c>
      <c r="N8" s="5">
        <v>9</v>
      </c>
      <c r="O8" s="56">
        <v>130</v>
      </c>
      <c r="P8" s="16"/>
      <c r="Q8" s="16"/>
      <c r="S8" s="5"/>
      <c r="T8" s="11">
        <v>20</v>
      </c>
      <c r="U8" s="11">
        <v>21</v>
      </c>
      <c r="V8" s="11">
        <v>22</v>
      </c>
      <c r="W8" s="11">
        <v>23</v>
      </c>
      <c r="X8" s="11">
        <v>24</v>
      </c>
      <c r="Y8" s="11">
        <v>25</v>
      </c>
      <c r="Z8" s="11"/>
      <c r="AA8" s="86"/>
      <c r="AB8" s="11"/>
    </row>
    <row r="9" spans="1:28">
      <c r="B9" s="27">
        <f t="shared" si="0"/>
        <v>48000</v>
      </c>
      <c r="C9" s="5">
        <v>2</v>
      </c>
      <c r="D9" s="5">
        <v>20</v>
      </c>
      <c r="E9" s="5"/>
      <c r="F9" s="5">
        <f>$F$7*N8+O8</f>
        <v>7321</v>
      </c>
      <c r="G9" s="5">
        <f t="shared" si="1"/>
        <v>27130</v>
      </c>
      <c r="H9" s="5">
        <f t="shared" si="2"/>
        <v>18130</v>
      </c>
      <c r="I9" s="5">
        <v>0</v>
      </c>
      <c r="J9" s="5">
        <f>J7*N8+O8</f>
        <v>18130</v>
      </c>
      <c r="K9" s="28">
        <v>0</v>
      </c>
      <c r="M9" s="4">
        <v>3</v>
      </c>
      <c r="N9" s="5">
        <v>14</v>
      </c>
      <c r="O9" s="56">
        <v>210</v>
      </c>
      <c r="P9" s="16"/>
      <c r="Q9" s="16"/>
      <c r="S9" s="5"/>
      <c r="T9" s="11"/>
      <c r="U9" s="11">
        <v>3000</v>
      </c>
      <c r="V9" s="11">
        <v>2000</v>
      </c>
      <c r="W9" s="11">
        <v>0</v>
      </c>
      <c r="X9" s="11">
        <v>2000</v>
      </c>
      <c r="Y9" s="11">
        <v>0</v>
      </c>
      <c r="Z9" s="11"/>
      <c r="AA9" s="86">
        <f>SUM(T9:Y9)</f>
        <v>7000</v>
      </c>
      <c r="AB9" s="11"/>
    </row>
    <row r="10" spans="1:28">
      <c r="B10" s="27">
        <f t="shared" si="0"/>
        <v>24000</v>
      </c>
      <c r="C10" s="5">
        <v>3</v>
      </c>
      <c r="D10" s="5">
        <v>10</v>
      </c>
      <c r="E10" s="5"/>
      <c r="F10" s="5">
        <f t="shared" ref="F10:F14" si="3">$F$7*N9+O9</f>
        <v>11396</v>
      </c>
      <c r="G10" s="5">
        <f t="shared" si="1"/>
        <v>42210</v>
      </c>
      <c r="H10" s="5">
        <f t="shared" si="2"/>
        <v>28210</v>
      </c>
      <c r="I10" s="5">
        <v>0</v>
      </c>
      <c r="J10" s="5">
        <f>J7*N9+O9</f>
        <v>28210</v>
      </c>
      <c r="K10" s="28">
        <v>0</v>
      </c>
      <c r="M10" s="4">
        <v>4</v>
      </c>
      <c r="N10" s="5">
        <v>21</v>
      </c>
      <c r="O10" s="56">
        <v>95</v>
      </c>
      <c r="P10" s="16"/>
      <c r="Q10" s="16"/>
      <c r="S10" s="5"/>
      <c r="T10" s="11"/>
      <c r="U10" s="11"/>
      <c r="V10" s="11"/>
      <c r="W10" s="11"/>
      <c r="X10" s="11"/>
      <c r="Y10" s="11"/>
      <c r="Z10" s="11"/>
      <c r="AA10" s="86"/>
      <c r="AB10" s="11"/>
    </row>
    <row r="11" spans="1:28">
      <c r="B11" s="27">
        <f t="shared" si="0"/>
        <v>36000</v>
      </c>
      <c r="C11" s="5">
        <v>4</v>
      </c>
      <c r="D11" s="5">
        <v>15</v>
      </c>
      <c r="E11" s="5"/>
      <c r="F11" s="5">
        <f t="shared" si="3"/>
        <v>16874</v>
      </c>
      <c r="G11" s="5">
        <f t="shared" si="1"/>
        <v>63095</v>
      </c>
      <c r="H11" s="5">
        <f t="shared" si="2"/>
        <v>42095</v>
      </c>
      <c r="I11" s="5">
        <v>0</v>
      </c>
      <c r="J11" s="5">
        <f>J7*N10+O10</f>
        <v>42095</v>
      </c>
      <c r="K11" s="28">
        <v>0</v>
      </c>
      <c r="M11" s="4">
        <v>5</v>
      </c>
      <c r="N11" s="5">
        <v>15</v>
      </c>
      <c r="O11" s="56">
        <v>70</v>
      </c>
      <c r="P11" s="16"/>
      <c r="Q11" s="16"/>
      <c r="S11" s="5"/>
      <c r="T11" s="12" t="s">
        <v>22</v>
      </c>
      <c r="U11" s="11"/>
      <c r="V11" s="11"/>
      <c r="W11" s="11"/>
      <c r="X11" s="11"/>
      <c r="Y11" s="11"/>
      <c r="Z11" s="11"/>
      <c r="AA11" s="86"/>
      <c r="AB11" s="11" t="s">
        <v>43</v>
      </c>
    </row>
    <row r="12" spans="1:28">
      <c r="B12" s="27">
        <f t="shared" si="0"/>
        <v>36000</v>
      </c>
      <c r="C12" s="5">
        <v>5</v>
      </c>
      <c r="D12" s="5">
        <v>15</v>
      </c>
      <c r="E12" s="5"/>
      <c r="F12" s="5">
        <f t="shared" si="3"/>
        <v>12055</v>
      </c>
      <c r="G12" s="5">
        <f t="shared" si="1"/>
        <v>45070</v>
      </c>
      <c r="H12" s="5">
        <f t="shared" si="2"/>
        <v>30070</v>
      </c>
      <c r="I12" s="5">
        <v>0</v>
      </c>
      <c r="J12" s="5">
        <f>J7*N11+O11</f>
        <v>30070</v>
      </c>
      <c r="K12" s="28">
        <v>0</v>
      </c>
      <c r="M12" s="4">
        <v>6</v>
      </c>
      <c r="N12" s="5">
        <v>11</v>
      </c>
      <c r="O12" s="56">
        <v>110</v>
      </c>
      <c r="P12" s="16"/>
      <c r="Q12" s="16"/>
      <c r="S12" s="5"/>
      <c r="T12" s="11">
        <v>20</v>
      </c>
      <c r="U12" s="11">
        <v>21</v>
      </c>
      <c r="V12" s="11">
        <v>22</v>
      </c>
      <c r="W12" s="11">
        <v>23</v>
      </c>
      <c r="X12" s="11">
        <v>24</v>
      </c>
      <c r="Y12" s="11">
        <v>25</v>
      </c>
      <c r="Z12" s="11"/>
      <c r="AA12" s="86"/>
      <c r="AB12" s="11"/>
    </row>
    <row r="13" spans="1:28">
      <c r="B13" s="27">
        <f t="shared" si="0"/>
        <v>48000</v>
      </c>
      <c r="C13" s="5">
        <v>6</v>
      </c>
      <c r="D13" s="5">
        <v>20</v>
      </c>
      <c r="E13" s="5"/>
      <c r="F13" s="5">
        <f t="shared" si="3"/>
        <v>8899</v>
      </c>
      <c r="G13" s="5">
        <f t="shared" si="1"/>
        <v>33110</v>
      </c>
      <c r="H13" s="5">
        <f t="shared" si="2"/>
        <v>22110</v>
      </c>
      <c r="I13" s="5">
        <v>0</v>
      </c>
      <c r="J13" s="5">
        <f>J7*N12+O12</f>
        <v>22110</v>
      </c>
      <c r="K13" s="28">
        <v>0</v>
      </c>
      <c r="M13" s="7">
        <v>7</v>
      </c>
      <c r="N13" s="8">
        <v>18</v>
      </c>
      <c r="O13" s="57">
        <v>150</v>
      </c>
      <c r="P13" s="16"/>
      <c r="Q13" s="16"/>
      <c r="S13" s="5"/>
      <c r="T13" s="11"/>
      <c r="U13" s="11">
        <v>0</v>
      </c>
      <c r="V13" s="11">
        <v>200</v>
      </c>
      <c r="W13" s="11">
        <v>200</v>
      </c>
      <c r="X13" s="11">
        <v>0</v>
      </c>
      <c r="Y13" s="11">
        <v>200</v>
      </c>
      <c r="Z13" s="11"/>
      <c r="AA13" s="86">
        <f>SUM(T13:Y13)</f>
        <v>600</v>
      </c>
      <c r="AB13" s="11"/>
    </row>
    <row r="14" spans="1:28" ht="16.149999999999999" thickBot="1">
      <c r="B14" s="29">
        <f t="shared" si="0"/>
        <v>12000</v>
      </c>
      <c r="C14" s="30">
        <v>7</v>
      </c>
      <c r="D14" s="30">
        <v>5</v>
      </c>
      <c r="E14" s="30"/>
      <c r="F14" s="30">
        <f t="shared" si="3"/>
        <v>14532</v>
      </c>
      <c r="G14" s="30">
        <f t="shared" si="1"/>
        <v>54150</v>
      </c>
      <c r="H14" s="30">
        <f t="shared" si="2"/>
        <v>36150</v>
      </c>
      <c r="I14" s="30">
        <v>0</v>
      </c>
      <c r="J14" s="30">
        <f>J7*N13+O13</f>
        <v>36150</v>
      </c>
      <c r="K14" s="31">
        <v>0</v>
      </c>
      <c r="M14" s="5"/>
      <c r="N14" s="5"/>
      <c r="O14" s="5"/>
      <c r="P14" s="5"/>
      <c r="Q14" s="5"/>
      <c r="R14" s="5"/>
      <c r="S14" s="5"/>
      <c r="T14" s="11"/>
      <c r="U14" s="11"/>
      <c r="V14" s="11"/>
      <c r="W14" s="11"/>
      <c r="X14" s="11"/>
      <c r="Y14" s="11"/>
      <c r="Z14" s="11"/>
      <c r="AA14" s="86"/>
      <c r="AB14" s="11"/>
    </row>
    <row r="15" spans="1:28">
      <c r="T15" s="12" t="s">
        <v>24</v>
      </c>
      <c r="U15" s="11"/>
      <c r="V15" s="11"/>
      <c r="W15" s="11"/>
      <c r="X15" s="11"/>
      <c r="Y15" s="11"/>
      <c r="Z15" s="11"/>
      <c r="AA15" s="86"/>
      <c r="AB15" s="11" t="s">
        <v>44</v>
      </c>
    </row>
    <row r="16" spans="1:28">
      <c r="T16" s="11">
        <v>20</v>
      </c>
      <c r="U16" s="11">
        <v>21</v>
      </c>
      <c r="V16" s="11">
        <v>22</v>
      </c>
      <c r="W16" s="11">
        <v>23</v>
      </c>
      <c r="X16" s="11">
        <v>24</v>
      </c>
      <c r="Y16" s="11">
        <v>25</v>
      </c>
      <c r="Z16" s="11"/>
      <c r="AA16" s="86"/>
      <c r="AB16" s="11"/>
    </row>
    <row r="17" spans="1:28" ht="31.15">
      <c r="A17" s="19" t="s">
        <v>45</v>
      </c>
      <c r="T17" s="11"/>
      <c r="U17" s="11">
        <v>8178</v>
      </c>
      <c r="V17" s="11">
        <v>454</v>
      </c>
      <c r="W17" s="11">
        <v>4182</v>
      </c>
      <c r="X17" s="11">
        <v>412</v>
      </c>
      <c r="Y17" s="11">
        <v>0</v>
      </c>
      <c r="Z17" s="11"/>
      <c r="AA17" s="86">
        <f>SUM(T17:Y17)</f>
        <v>13226</v>
      </c>
      <c r="AB17" s="11"/>
    </row>
    <row r="18" spans="1:28">
      <c r="C18" s="5"/>
      <c r="D18" s="5"/>
      <c r="E18" s="5"/>
      <c r="F18" s="5"/>
      <c r="G18" s="5"/>
      <c r="H18" s="5"/>
      <c r="I18" s="5"/>
      <c r="J18" s="5"/>
      <c r="K18" s="5"/>
    </row>
    <row r="19" spans="1:28"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28">
      <c r="B20" s="14" t="s">
        <v>36</v>
      </c>
      <c r="C20" s="21" t="s">
        <v>37</v>
      </c>
      <c r="D20" s="21" t="s">
        <v>38</v>
      </c>
      <c r="E20" s="21" t="s">
        <v>39</v>
      </c>
      <c r="F20" s="21">
        <v>20</v>
      </c>
      <c r="G20" s="21">
        <v>21</v>
      </c>
      <c r="H20" s="21">
        <v>22</v>
      </c>
      <c r="I20" s="21">
        <v>23</v>
      </c>
      <c r="J20" s="21">
        <v>24</v>
      </c>
      <c r="K20" s="15">
        <v>25</v>
      </c>
      <c r="M20" s="5"/>
      <c r="N20" s="5"/>
      <c r="O20" s="16"/>
      <c r="P20" s="92"/>
      <c r="Q20" s="92"/>
      <c r="R20" s="17"/>
    </row>
    <row r="21" spans="1:28">
      <c r="B21" s="4"/>
      <c r="C21" s="5"/>
      <c r="D21" s="5"/>
      <c r="E21" s="5" t="s">
        <v>28</v>
      </c>
      <c r="F21" s="5"/>
      <c r="G21" s="5">
        <v>0</v>
      </c>
      <c r="H21" s="5">
        <v>200</v>
      </c>
      <c r="I21" s="5">
        <v>200</v>
      </c>
      <c r="J21" s="5">
        <v>0</v>
      </c>
      <c r="K21" s="6">
        <v>200</v>
      </c>
      <c r="M21" s="14"/>
      <c r="N21" s="21" t="s">
        <v>40</v>
      </c>
      <c r="O21" s="55" t="s">
        <v>41</v>
      </c>
      <c r="P21" s="83"/>
      <c r="Q21" s="83"/>
      <c r="R21" s="17"/>
      <c r="T21" s="14" t="s">
        <v>46</v>
      </c>
      <c r="U21" s="21"/>
      <c r="V21" s="21"/>
      <c r="W21" s="21"/>
      <c r="X21" s="15"/>
    </row>
    <row r="22" spans="1:28">
      <c r="B22" s="4">
        <f>D22*2400</f>
        <v>24000</v>
      </c>
      <c r="C22" s="5">
        <v>1</v>
      </c>
      <c r="D22" s="5">
        <v>10</v>
      </c>
      <c r="E22" s="5"/>
      <c r="F22" s="5"/>
      <c r="G22" s="5">
        <v>0</v>
      </c>
      <c r="H22" s="5">
        <f>$H$21*N22+O22</f>
        <v>3990</v>
      </c>
      <c r="I22" s="5">
        <f>I21*N22+O22</f>
        <v>3990</v>
      </c>
      <c r="J22" s="5">
        <v>0</v>
      </c>
      <c r="K22" s="6">
        <f>K21*N22+O22</f>
        <v>3990</v>
      </c>
      <c r="L22" s="5"/>
      <c r="M22" s="4">
        <v>1</v>
      </c>
      <c r="N22" s="5">
        <v>19</v>
      </c>
      <c r="O22" s="56">
        <v>190</v>
      </c>
      <c r="P22" s="16"/>
      <c r="Q22" s="16"/>
      <c r="R22" s="17"/>
      <c r="T22" s="4" t="s">
        <v>47</v>
      </c>
      <c r="U22" s="5" t="s">
        <v>18</v>
      </c>
      <c r="V22" s="5" t="s">
        <v>22</v>
      </c>
      <c r="W22" s="5" t="s">
        <v>11</v>
      </c>
      <c r="X22" s="6" t="s">
        <v>24</v>
      </c>
    </row>
    <row r="23" spans="1:28">
      <c r="B23" s="4">
        <f t="shared" ref="B23:B28" si="4">D23*2400</f>
        <v>36000</v>
      </c>
      <c r="C23" s="5">
        <v>5</v>
      </c>
      <c r="D23" s="5">
        <v>15</v>
      </c>
      <c r="E23" s="5"/>
      <c r="F23" s="5"/>
      <c r="G23" s="5">
        <v>0</v>
      </c>
      <c r="H23" s="5">
        <f>H21*N26+O26</f>
        <v>3125</v>
      </c>
      <c r="I23" s="5">
        <f>I21*N26+O26</f>
        <v>3125</v>
      </c>
      <c r="J23" s="5">
        <v>0</v>
      </c>
      <c r="K23" s="6">
        <f>K21*N26+O26</f>
        <v>3125</v>
      </c>
      <c r="L23" s="5"/>
      <c r="M23" s="4">
        <v>2</v>
      </c>
      <c r="N23" s="5">
        <v>22</v>
      </c>
      <c r="O23" s="56">
        <v>215</v>
      </c>
      <c r="P23" s="16"/>
      <c r="Q23" s="16"/>
      <c r="R23" s="17"/>
      <c r="T23" s="4">
        <v>1</v>
      </c>
      <c r="U23" s="5">
        <v>20</v>
      </c>
      <c r="V23" s="5">
        <v>19</v>
      </c>
      <c r="W23" s="5">
        <v>13</v>
      </c>
      <c r="X23" s="6">
        <v>0</v>
      </c>
    </row>
    <row r="24" spans="1:28">
      <c r="B24" s="4">
        <f t="shared" si="4"/>
        <v>36000</v>
      </c>
      <c r="C24" s="5">
        <v>4</v>
      </c>
      <c r="D24" s="5">
        <v>15</v>
      </c>
      <c r="E24" s="5"/>
      <c r="F24" s="5"/>
      <c r="G24" s="5">
        <v>0</v>
      </c>
      <c r="H24" s="5">
        <f>H21*N25+O25</f>
        <v>1555</v>
      </c>
      <c r="I24" s="5">
        <f>I21*N25+O25</f>
        <v>1555</v>
      </c>
      <c r="J24" s="5">
        <v>0</v>
      </c>
      <c r="K24" s="6">
        <f>K21*N25+O25</f>
        <v>1555</v>
      </c>
      <c r="L24" s="5"/>
      <c r="M24" s="4">
        <v>3</v>
      </c>
      <c r="N24" s="5">
        <v>18</v>
      </c>
      <c r="O24" s="56">
        <v>85</v>
      </c>
      <c r="P24" s="16"/>
      <c r="Q24" s="16"/>
      <c r="R24" s="17"/>
      <c r="T24" s="4">
        <v>2</v>
      </c>
      <c r="U24" s="5">
        <v>9</v>
      </c>
      <c r="V24" s="5">
        <v>22</v>
      </c>
      <c r="W24" s="5">
        <v>18</v>
      </c>
      <c r="X24" s="6">
        <v>8</v>
      </c>
    </row>
    <row r="25" spans="1:28">
      <c r="B25" s="4">
        <f t="shared" si="4"/>
        <v>24000</v>
      </c>
      <c r="C25" s="5">
        <v>3</v>
      </c>
      <c r="D25" s="5">
        <v>10</v>
      </c>
      <c r="E25" s="5"/>
      <c r="F25" s="5"/>
      <c r="G25" s="5">
        <v>0</v>
      </c>
      <c r="H25" s="5">
        <f>H21*N24+O24</f>
        <v>3685</v>
      </c>
      <c r="I25" s="5">
        <f>I21*N24+O24</f>
        <v>3685</v>
      </c>
      <c r="J25" s="5">
        <v>0</v>
      </c>
      <c r="K25" s="6">
        <f>K21*N24+O24</f>
        <v>3685</v>
      </c>
      <c r="L25" s="5"/>
      <c r="M25" s="4">
        <v>4</v>
      </c>
      <c r="N25" s="5">
        <v>7</v>
      </c>
      <c r="O25" s="56">
        <v>155</v>
      </c>
      <c r="P25" s="16"/>
      <c r="Q25" s="16"/>
      <c r="R25" s="17"/>
      <c r="T25" s="4">
        <v>3</v>
      </c>
      <c r="U25" s="5">
        <v>14</v>
      </c>
      <c r="V25" s="5">
        <v>18</v>
      </c>
      <c r="W25" s="5">
        <v>21</v>
      </c>
      <c r="X25" s="6">
        <v>0</v>
      </c>
    </row>
    <row r="26" spans="1:28">
      <c r="B26" s="4">
        <f t="shared" si="4"/>
        <v>48000</v>
      </c>
      <c r="C26" s="5">
        <v>2</v>
      </c>
      <c r="D26" s="5">
        <v>20</v>
      </c>
      <c r="E26" s="5"/>
      <c r="F26" s="5"/>
      <c r="G26" s="5">
        <v>0</v>
      </c>
      <c r="H26" s="5">
        <f>H21*N23+O23</f>
        <v>4615</v>
      </c>
      <c r="I26" s="5">
        <f>I21*N23+O23</f>
        <v>4615</v>
      </c>
      <c r="J26" s="5">
        <v>0</v>
      </c>
      <c r="K26" s="6">
        <f>K21*N23+O23</f>
        <v>4615</v>
      </c>
      <c r="L26" s="5"/>
      <c r="M26" s="4">
        <v>5</v>
      </c>
      <c r="N26" s="5">
        <v>15</v>
      </c>
      <c r="O26" s="56">
        <v>125</v>
      </c>
      <c r="P26" s="16"/>
      <c r="Q26" s="16"/>
      <c r="R26" s="17"/>
      <c r="T26" s="4">
        <v>4</v>
      </c>
      <c r="U26" s="5">
        <v>21</v>
      </c>
      <c r="V26" s="5">
        <v>7</v>
      </c>
      <c r="W26" s="5">
        <v>0</v>
      </c>
      <c r="X26" s="6">
        <v>12</v>
      </c>
    </row>
    <row r="27" spans="1:28">
      <c r="B27" s="4">
        <f t="shared" si="4"/>
        <v>48000</v>
      </c>
      <c r="C27" s="5">
        <v>6</v>
      </c>
      <c r="D27" s="5">
        <v>20</v>
      </c>
      <c r="E27" s="5"/>
      <c r="F27" s="5"/>
      <c r="G27" s="5">
        <v>0</v>
      </c>
      <c r="H27" s="5">
        <f>H21*N27+O27</f>
        <v>2275</v>
      </c>
      <c r="I27" s="5">
        <f>I21*N27+O27</f>
        <v>2275</v>
      </c>
      <c r="J27" s="5">
        <v>0</v>
      </c>
      <c r="K27" s="6">
        <f>K21*N27+O27</f>
        <v>2275</v>
      </c>
      <c r="L27" s="5"/>
      <c r="M27" s="4">
        <v>6</v>
      </c>
      <c r="N27" s="5">
        <v>11</v>
      </c>
      <c r="O27" s="56">
        <v>75</v>
      </c>
      <c r="P27" s="16"/>
      <c r="Q27" s="16"/>
      <c r="R27" s="17"/>
      <c r="T27" s="4">
        <v>5</v>
      </c>
      <c r="U27" s="5">
        <v>15</v>
      </c>
      <c r="V27" s="5">
        <v>15</v>
      </c>
      <c r="W27" s="5">
        <v>16</v>
      </c>
      <c r="X27" s="6">
        <v>16</v>
      </c>
    </row>
    <row r="28" spans="1:28">
      <c r="B28" s="7">
        <f t="shared" si="4"/>
        <v>36000</v>
      </c>
      <c r="C28" s="8">
        <v>5</v>
      </c>
      <c r="D28" s="8">
        <v>15</v>
      </c>
      <c r="E28" s="8"/>
      <c r="F28" s="8"/>
      <c r="G28" s="8">
        <v>0</v>
      </c>
      <c r="H28" s="8">
        <f>H21*N26+O26</f>
        <v>3125</v>
      </c>
      <c r="I28" s="8">
        <f>I21*N26+O26</f>
        <v>3125</v>
      </c>
      <c r="J28" s="8">
        <v>0</v>
      </c>
      <c r="K28" s="9">
        <f>K21*N26+O26</f>
        <v>3125</v>
      </c>
      <c r="L28" s="5"/>
      <c r="M28" s="7">
        <v>7</v>
      </c>
      <c r="N28" s="8">
        <v>0</v>
      </c>
      <c r="O28" s="57">
        <v>0</v>
      </c>
      <c r="P28" s="16"/>
      <c r="Q28" s="16"/>
      <c r="R28" s="17"/>
      <c r="T28" s="4">
        <v>6</v>
      </c>
      <c r="U28" s="5">
        <v>11</v>
      </c>
      <c r="V28" s="5">
        <v>11</v>
      </c>
      <c r="W28" s="5">
        <v>0</v>
      </c>
      <c r="X28" s="6">
        <v>15</v>
      </c>
    </row>
    <row r="29" spans="1:28">
      <c r="M29" s="5"/>
      <c r="N29" s="5"/>
      <c r="O29" s="5"/>
      <c r="P29" s="5"/>
      <c r="T29" s="7">
        <v>7</v>
      </c>
      <c r="U29" s="8">
        <v>18</v>
      </c>
      <c r="V29" s="8">
        <v>0</v>
      </c>
      <c r="W29" s="8">
        <v>3</v>
      </c>
      <c r="X29" s="9">
        <v>10</v>
      </c>
    </row>
    <row r="30" spans="1:28">
      <c r="M30" s="5"/>
      <c r="N30" s="5"/>
      <c r="O30" s="5"/>
      <c r="P30" s="5"/>
      <c r="T30" s="5"/>
    </row>
    <row r="31" spans="1:28" ht="31.15">
      <c r="A31" s="19" t="s">
        <v>48</v>
      </c>
      <c r="D31" s="20" t="s">
        <v>34</v>
      </c>
      <c r="M31" s="5"/>
      <c r="N31" s="5"/>
      <c r="O31" s="5"/>
      <c r="P31" s="5"/>
      <c r="T31" s="14" t="s">
        <v>49</v>
      </c>
      <c r="U31" s="21"/>
      <c r="V31" s="21"/>
      <c r="W31" s="21"/>
      <c r="X31" s="15"/>
    </row>
    <row r="32" spans="1:28">
      <c r="C32" s="5"/>
      <c r="D32" s="5"/>
      <c r="E32" s="5"/>
      <c r="F32" s="5"/>
      <c r="G32" s="5"/>
      <c r="H32" s="5"/>
      <c r="I32" s="5"/>
      <c r="J32" s="5"/>
      <c r="K32" s="5"/>
      <c r="T32" s="4" t="s">
        <v>47</v>
      </c>
      <c r="U32" s="5" t="s">
        <v>18</v>
      </c>
      <c r="V32" s="5" t="s">
        <v>22</v>
      </c>
      <c r="W32" s="5" t="s">
        <v>11</v>
      </c>
      <c r="X32" s="6" t="s">
        <v>24</v>
      </c>
    </row>
    <row r="33" spans="1:24">
      <c r="B33" s="5"/>
      <c r="C33" s="5"/>
      <c r="D33" s="5"/>
      <c r="E33" s="5"/>
      <c r="F33" s="5"/>
      <c r="G33" s="5"/>
      <c r="H33" s="5"/>
      <c r="I33" s="5"/>
      <c r="J33" s="5"/>
      <c r="T33" s="4">
        <v>1</v>
      </c>
      <c r="U33" s="5">
        <v>200</v>
      </c>
      <c r="V33" s="5">
        <v>190</v>
      </c>
      <c r="W33" s="5">
        <v>80</v>
      </c>
      <c r="X33" s="6">
        <v>0</v>
      </c>
    </row>
    <row r="34" spans="1:24">
      <c r="B34" s="14" t="s">
        <v>36</v>
      </c>
      <c r="C34" s="21" t="s">
        <v>37</v>
      </c>
      <c r="D34" s="21" t="s">
        <v>38</v>
      </c>
      <c r="E34" s="21" t="s">
        <v>39</v>
      </c>
      <c r="F34" s="21">
        <v>20</v>
      </c>
      <c r="G34" s="21">
        <v>21</v>
      </c>
      <c r="H34" s="21">
        <v>22</v>
      </c>
      <c r="I34" s="21">
        <v>23</v>
      </c>
      <c r="J34" s="21">
        <v>24</v>
      </c>
      <c r="K34" s="15">
        <v>25</v>
      </c>
      <c r="M34" s="5"/>
      <c r="N34" s="5"/>
      <c r="O34" s="16"/>
      <c r="T34" s="4">
        <v>2</v>
      </c>
      <c r="U34" s="5">
        <v>130</v>
      </c>
      <c r="V34" s="5">
        <v>215</v>
      </c>
      <c r="W34" s="5">
        <v>160</v>
      </c>
      <c r="X34" s="6">
        <v>130</v>
      </c>
    </row>
    <row r="35" spans="1:24">
      <c r="B35" s="4"/>
      <c r="C35" s="5"/>
      <c r="D35" s="5"/>
      <c r="E35" s="5" t="s">
        <v>28</v>
      </c>
      <c r="F35" s="5"/>
      <c r="G35" s="5">
        <v>0</v>
      </c>
      <c r="H35" s="5">
        <v>993</v>
      </c>
      <c r="I35" s="5">
        <v>0</v>
      </c>
      <c r="J35" s="5">
        <v>467</v>
      </c>
      <c r="K35" s="6">
        <v>0</v>
      </c>
      <c r="L35" s="5"/>
      <c r="M35" s="14"/>
      <c r="N35" s="21" t="s">
        <v>40</v>
      </c>
      <c r="O35" s="55" t="s">
        <v>41</v>
      </c>
      <c r="T35" s="4">
        <v>3</v>
      </c>
      <c r="U35" s="5">
        <v>210</v>
      </c>
      <c r="V35" s="5">
        <v>85</v>
      </c>
      <c r="W35" s="5">
        <v>65</v>
      </c>
      <c r="X35" s="6">
        <v>0</v>
      </c>
    </row>
    <row r="36" spans="1:24">
      <c r="B36" s="4">
        <f>D36*2400</f>
        <v>12000</v>
      </c>
      <c r="C36" s="5">
        <v>7</v>
      </c>
      <c r="D36" s="5">
        <v>5</v>
      </c>
      <c r="E36" s="5"/>
      <c r="F36" s="5"/>
      <c r="G36" s="5">
        <v>0</v>
      </c>
      <c r="H36" s="5">
        <f>H35*N42+O42</f>
        <v>3104</v>
      </c>
      <c r="I36" s="5">
        <v>0</v>
      </c>
      <c r="J36" s="5">
        <f>J35*N42+O42</f>
        <v>1526</v>
      </c>
      <c r="K36" s="6">
        <v>0</v>
      </c>
      <c r="L36" s="5"/>
      <c r="M36" s="4">
        <v>1</v>
      </c>
      <c r="N36" s="5">
        <v>13</v>
      </c>
      <c r="O36" s="6">
        <v>80</v>
      </c>
      <c r="T36" s="4">
        <v>4</v>
      </c>
      <c r="U36" s="5">
        <v>95</v>
      </c>
      <c r="V36" s="5">
        <v>155</v>
      </c>
      <c r="W36" s="5">
        <v>0</v>
      </c>
      <c r="X36" s="6">
        <v>60</v>
      </c>
    </row>
    <row r="37" spans="1:24">
      <c r="B37" s="4">
        <f t="shared" ref="B37:B40" si="5">D37*2400</f>
        <v>24000</v>
      </c>
      <c r="C37" s="5">
        <v>3</v>
      </c>
      <c r="D37" s="5">
        <v>10</v>
      </c>
      <c r="E37" s="5"/>
      <c r="F37" s="5"/>
      <c r="G37" s="5">
        <v>0</v>
      </c>
      <c r="H37" s="5">
        <f>H35*N38+O38</f>
        <v>20918</v>
      </c>
      <c r="I37" s="5">
        <v>0</v>
      </c>
      <c r="J37" s="5">
        <f>J35*N38+O38</f>
        <v>9872</v>
      </c>
      <c r="K37" s="6">
        <v>0</v>
      </c>
      <c r="L37" s="5"/>
      <c r="M37" s="4">
        <v>2</v>
      </c>
      <c r="N37" s="5">
        <v>18</v>
      </c>
      <c r="O37" s="6">
        <v>160</v>
      </c>
      <c r="T37" s="4">
        <v>5</v>
      </c>
      <c r="U37" s="5">
        <v>70</v>
      </c>
      <c r="V37" s="5">
        <v>125</v>
      </c>
      <c r="W37" s="5">
        <v>120</v>
      </c>
      <c r="X37" s="6">
        <v>75</v>
      </c>
    </row>
    <row r="38" spans="1:24">
      <c r="B38" s="4">
        <f t="shared" si="5"/>
        <v>36000</v>
      </c>
      <c r="C38" s="5">
        <v>5</v>
      </c>
      <c r="D38" s="5">
        <v>15</v>
      </c>
      <c r="E38" s="5"/>
      <c r="F38" s="5"/>
      <c r="G38" s="5">
        <v>0</v>
      </c>
      <c r="H38" s="5">
        <f>H35*N40+O40</f>
        <v>16008</v>
      </c>
      <c r="I38" s="5">
        <v>0</v>
      </c>
      <c r="J38" s="5">
        <f>J35*N40+O40</f>
        <v>7592</v>
      </c>
      <c r="K38" s="6">
        <v>0</v>
      </c>
      <c r="L38" s="5"/>
      <c r="M38" s="4">
        <v>3</v>
      </c>
      <c r="N38" s="5">
        <v>21</v>
      </c>
      <c r="O38" s="6">
        <v>65</v>
      </c>
      <c r="T38" s="4">
        <v>6</v>
      </c>
      <c r="U38" s="5">
        <v>110</v>
      </c>
      <c r="V38" s="5">
        <v>75</v>
      </c>
      <c r="W38" s="5">
        <v>0</v>
      </c>
      <c r="X38" s="6">
        <v>125</v>
      </c>
    </row>
    <row r="39" spans="1:24">
      <c r="B39" s="4">
        <f t="shared" si="5"/>
        <v>48000</v>
      </c>
      <c r="C39" s="5">
        <v>2</v>
      </c>
      <c r="D39" s="5">
        <v>20</v>
      </c>
      <c r="E39" s="5"/>
      <c r="F39" s="5"/>
      <c r="G39" s="5">
        <v>0</v>
      </c>
      <c r="H39" s="5">
        <f>H35*N37+O37</f>
        <v>18034</v>
      </c>
      <c r="I39" s="5">
        <v>0</v>
      </c>
      <c r="J39" s="5">
        <f>J35*N37+O37</f>
        <v>8566</v>
      </c>
      <c r="K39" s="6">
        <v>0</v>
      </c>
      <c r="L39" s="5"/>
      <c r="M39" s="4">
        <v>4</v>
      </c>
      <c r="N39" s="5">
        <v>0</v>
      </c>
      <c r="O39" s="6">
        <v>0</v>
      </c>
      <c r="T39" s="7">
        <v>7</v>
      </c>
      <c r="U39" s="8">
        <v>150</v>
      </c>
      <c r="V39" s="8">
        <v>0</v>
      </c>
      <c r="W39" s="8">
        <v>125</v>
      </c>
      <c r="X39" s="9">
        <v>270</v>
      </c>
    </row>
    <row r="40" spans="1:24">
      <c r="B40" s="7">
        <f t="shared" si="5"/>
        <v>24000</v>
      </c>
      <c r="C40" s="8">
        <v>1</v>
      </c>
      <c r="D40" s="8">
        <v>10</v>
      </c>
      <c r="E40" s="8"/>
      <c r="F40" s="8"/>
      <c r="G40" s="8">
        <v>0</v>
      </c>
      <c r="H40" s="8">
        <f>H35*N36+O36</f>
        <v>12989</v>
      </c>
      <c r="I40" s="8">
        <v>0</v>
      </c>
      <c r="J40" s="8">
        <f>J35*N36+O36</f>
        <v>6151</v>
      </c>
      <c r="K40" s="9">
        <v>0</v>
      </c>
      <c r="L40" s="5"/>
      <c r="M40" s="4">
        <v>5</v>
      </c>
      <c r="N40" s="5">
        <v>16</v>
      </c>
      <c r="O40" s="6">
        <v>120</v>
      </c>
    </row>
    <row r="41" spans="1:24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4">
        <v>6</v>
      </c>
      <c r="N41" s="5">
        <v>0</v>
      </c>
      <c r="O41" s="6">
        <v>0</v>
      </c>
      <c r="T41" s="14" t="s">
        <v>50</v>
      </c>
      <c r="U41" s="21"/>
      <c r="V41" s="15"/>
    </row>
    <row r="42" spans="1:24">
      <c r="F42" s="5"/>
      <c r="L42" s="5"/>
      <c r="M42" s="7">
        <v>7</v>
      </c>
      <c r="N42" s="8">
        <v>3</v>
      </c>
      <c r="O42" s="9">
        <v>125</v>
      </c>
      <c r="T42" s="4" t="s">
        <v>47</v>
      </c>
      <c r="U42" s="5" t="s">
        <v>51</v>
      </c>
      <c r="V42" s="6" t="s">
        <v>52</v>
      </c>
    </row>
    <row r="43" spans="1:24">
      <c r="L43" s="5"/>
      <c r="T43" s="4">
        <v>1</v>
      </c>
      <c r="U43" s="5">
        <v>240</v>
      </c>
      <c r="V43" s="6">
        <v>25</v>
      </c>
    </row>
    <row r="44" spans="1:24">
      <c r="T44" s="4">
        <v>2</v>
      </c>
      <c r="U44" s="5">
        <v>240</v>
      </c>
      <c r="V44" s="6">
        <v>25</v>
      </c>
    </row>
    <row r="45" spans="1:24" ht="31.15">
      <c r="A45" s="18" t="s">
        <v>53</v>
      </c>
      <c r="D45" t="s">
        <v>34</v>
      </c>
      <c r="T45" s="4">
        <v>3</v>
      </c>
      <c r="U45" s="5">
        <v>180</v>
      </c>
      <c r="V45" s="6">
        <v>30</v>
      </c>
    </row>
    <row r="46" spans="1:24">
      <c r="T46" s="4">
        <v>4</v>
      </c>
      <c r="U46" s="5">
        <v>180</v>
      </c>
      <c r="V46" s="6">
        <v>20</v>
      </c>
    </row>
    <row r="47" spans="1:24" ht="16.149999999999999" thickBot="1">
      <c r="T47" s="4">
        <v>5</v>
      </c>
      <c r="U47" s="5">
        <v>180</v>
      </c>
      <c r="V47" s="6">
        <v>25</v>
      </c>
    </row>
    <row r="48" spans="1:24">
      <c r="B48" s="24"/>
      <c r="C48" s="25" t="s">
        <v>37</v>
      </c>
      <c r="D48" s="25" t="s">
        <v>38</v>
      </c>
      <c r="E48" s="25" t="s">
        <v>39</v>
      </c>
      <c r="F48" s="25">
        <v>20</v>
      </c>
      <c r="G48" s="25">
        <v>21</v>
      </c>
      <c r="H48" s="25">
        <v>22</v>
      </c>
      <c r="I48" s="25">
        <v>23</v>
      </c>
      <c r="J48" s="25">
        <v>24</v>
      </c>
      <c r="K48" s="26">
        <v>25</v>
      </c>
      <c r="T48" s="4">
        <v>6</v>
      </c>
      <c r="U48" s="5">
        <v>240</v>
      </c>
      <c r="V48" s="6">
        <v>15</v>
      </c>
    </row>
    <row r="49" spans="1:22">
      <c r="B49" s="27" t="s">
        <v>36</v>
      </c>
      <c r="C49" s="5"/>
      <c r="D49" s="5"/>
      <c r="E49" s="5" t="s">
        <v>28</v>
      </c>
      <c r="F49" s="5"/>
      <c r="G49" s="5">
        <v>8178</v>
      </c>
      <c r="H49" s="5">
        <v>454</v>
      </c>
      <c r="I49" s="5">
        <v>4182</v>
      </c>
      <c r="J49" s="5">
        <v>412</v>
      </c>
      <c r="K49" s="28">
        <v>0</v>
      </c>
      <c r="M49" s="14"/>
      <c r="N49" s="21" t="s">
        <v>40</v>
      </c>
      <c r="O49" s="15" t="s">
        <v>41</v>
      </c>
      <c r="P49" s="5"/>
      <c r="T49" s="7">
        <v>7</v>
      </c>
      <c r="U49" s="8">
        <v>240</v>
      </c>
      <c r="V49" s="9">
        <v>25</v>
      </c>
    </row>
    <row r="50" spans="1:22">
      <c r="B50" s="27">
        <f>2400*D50</f>
        <v>36000</v>
      </c>
      <c r="C50" s="5">
        <v>4</v>
      </c>
      <c r="D50" s="5">
        <v>15</v>
      </c>
      <c r="E50" s="5"/>
      <c r="F50" s="5"/>
      <c r="G50" s="5">
        <f>G49*N53+O53</f>
        <v>98196</v>
      </c>
      <c r="H50" s="5">
        <f>H49*N53+O53</f>
        <v>5508</v>
      </c>
      <c r="I50" s="5">
        <f>N53+O53</f>
        <v>72</v>
      </c>
      <c r="J50" s="5">
        <f>J49*N53+O53</f>
        <v>5004</v>
      </c>
      <c r="K50" s="28">
        <v>0</v>
      </c>
      <c r="M50" s="4">
        <v>1</v>
      </c>
      <c r="N50" s="5">
        <v>0</v>
      </c>
      <c r="O50" s="6">
        <v>0</v>
      </c>
      <c r="P50" s="5"/>
    </row>
    <row r="51" spans="1:22">
      <c r="B51" s="27">
        <f t="shared" ref="B51:B54" si="6">2400*D51</f>
        <v>48000</v>
      </c>
      <c r="C51" s="5">
        <v>2</v>
      </c>
      <c r="D51" s="5">
        <v>20</v>
      </c>
      <c r="E51" s="5"/>
      <c r="F51" s="5"/>
      <c r="G51" s="5">
        <f>G49*N51+O51</f>
        <v>65554</v>
      </c>
      <c r="H51" s="5">
        <f>H49*N51+O51</f>
        <v>3762</v>
      </c>
      <c r="I51" s="5">
        <f>I49*N51+O51</f>
        <v>33586</v>
      </c>
      <c r="J51" s="5">
        <f>J49*N51+O51</f>
        <v>3426</v>
      </c>
      <c r="K51" s="28">
        <v>0</v>
      </c>
      <c r="M51" s="4">
        <v>2</v>
      </c>
      <c r="N51" s="5">
        <v>8</v>
      </c>
      <c r="O51" s="6">
        <v>130</v>
      </c>
      <c r="P51" s="5"/>
    </row>
    <row r="52" spans="1:22">
      <c r="B52" s="27">
        <f t="shared" si="6"/>
        <v>12000</v>
      </c>
      <c r="C52" s="5">
        <v>7</v>
      </c>
      <c r="D52" s="5">
        <v>5</v>
      </c>
      <c r="E52" s="5"/>
      <c r="F52" s="5"/>
      <c r="G52" s="5">
        <f>G49*N56+O56</f>
        <v>82050</v>
      </c>
      <c r="H52" s="5">
        <f>H49*N56+O56</f>
        <v>4810</v>
      </c>
      <c r="I52" s="5">
        <f>I49*N56+O56</f>
        <v>42090</v>
      </c>
      <c r="J52" s="5">
        <f>J49*N56+O56</f>
        <v>4390</v>
      </c>
      <c r="K52" s="28">
        <v>0</v>
      </c>
      <c r="M52" s="4">
        <v>3</v>
      </c>
      <c r="N52" s="5">
        <v>0</v>
      </c>
      <c r="O52" s="6">
        <v>0</v>
      </c>
      <c r="P52" s="5"/>
    </row>
    <row r="53" spans="1:22">
      <c r="B53" s="27">
        <f t="shared" si="6"/>
        <v>36000</v>
      </c>
      <c r="C53" s="5">
        <v>5</v>
      </c>
      <c r="D53" s="5">
        <v>15</v>
      </c>
      <c r="E53" s="5"/>
      <c r="F53" s="5"/>
      <c r="G53" s="5">
        <f>G49*N54+O54</f>
        <v>130923</v>
      </c>
      <c r="H53" s="5">
        <f>H49*N54+O54</f>
        <v>7339</v>
      </c>
      <c r="I53" s="5">
        <f>I49*N54+O54</f>
        <v>66987</v>
      </c>
      <c r="J53" s="5">
        <f>J49*N54+O54</f>
        <v>6667</v>
      </c>
      <c r="K53" s="28">
        <v>0</v>
      </c>
      <c r="M53" s="4">
        <v>4</v>
      </c>
      <c r="N53" s="5">
        <v>12</v>
      </c>
      <c r="O53" s="6">
        <v>60</v>
      </c>
      <c r="P53" s="5"/>
    </row>
    <row r="54" spans="1:22" ht="16.149999999999999" thickBot="1">
      <c r="B54" s="29">
        <f t="shared" si="6"/>
        <v>48000</v>
      </c>
      <c r="C54" s="30">
        <v>6</v>
      </c>
      <c r="D54" s="30">
        <v>20</v>
      </c>
      <c r="E54" s="30"/>
      <c r="F54" s="30"/>
      <c r="G54" s="30">
        <f>G49*N55+O55</f>
        <v>122795</v>
      </c>
      <c r="H54" s="30">
        <f>H49*N55+O55</f>
        <v>6935</v>
      </c>
      <c r="I54" s="30">
        <f>I49*N55+O55</f>
        <v>62855</v>
      </c>
      <c r="J54" s="30">
        <f>J49*N55+O55</f>
        <v>6305</v>
      </c>
      <c r="K54" s="31">
        <v>0</v>
      </c>
      <c r="M54" s="4">
        <v>5</v>
      </c>
      <c r="N54" s="5">
        <v>16</v>
      </c>
      <c r="O54" s="6">
        <v>75</v>
      </c>
      <c r="P54" s="5"/>
    </row>
    <row r="55" spans="1:22">
      <c r="A55" t="s">
        <v>54</v>
      </c>
      <c r="M55" s="4">
        <v>6</v>
      </c>
      <c r="N55" s="5">
        <v>15</v>
      </c>
      <c r="O55" s="6">
        <v>125</v>
      </c>
      <c r="P55" s="5"/>
    </row>
    <row r="56" spans="1:22">
      <c r="M56" s="7">
        <v>7</v>
      </c>
      <c r="N56" s="8">
        <v>10</v>
      </c>
      <c r="O56" s="9">
        <v>270</v>
      </c>
      <c r="P56" s="5"/>
    </row>
    <row r="57" spans="1:22">
      <c r="A57" t="s">
        <v>55</v>
      </c>
      <c r="N57" s="5"/>
      <c r="O57" s="5"/>
      <c r="P57" s="5"/>
    </row>
    <row r="59" spans="1:22">
      <c r="B59" s="14"/>
      <c r="C59" s="21" t="s">
        <v>56</v>
      </c>
      <c r="D59" s="21">
        <v>20</v>
      </c>
      <c r="E59" s="21">
        <v>21</v>
      </c>
      <c r="F59" s="21">
        <v>22</v>
      </c>
      <c r="G59" s="21">
        <v>23</v>
      </c>
      <c r="H59" s="21">
        <v>24</v>
      </c>
      <c r="I59" s="15">
        <v>25</v>
      </c>
    </row>
    <row r="60" spans="1:22">
      <c r="B60" s="4"/>
      <c r="C60" s="5"/>
      <c r="D60" s="5"/>
      <c r="E60" s="5"/>
      <c r="F60" s="5"/>
      <c r="G60" s="5"/>
      <c r="H60" s="5"/>
      <c r="I60" s="6"/>
    </row>
    <row r="61" spans="1:22">
      <c r="B61" s="4">
        <v>1</v>
      </c>
      <c r="C61" s="5"/>
      <c r="D61" s="5">
        <f>F8</f>
        <v>16180</v>
      </c>
      <c r="E61" s="5">
        <f>G8+G40</f>
        <v>60200</v>
      </c>
      <c r="F61" s="5">
        <f>H7+H22+H40</f>
        <v>18979</v>
      </c>
      <c r="G61" s="5">
        <f>I8+I22+I40</f>
        <v>3990</v>
      </c>
      <c r="H61" s="5">
        <f>J8+J22+J40</f>
        <v>46351</v>
      </c>
      <c r="I61" s="6">
        <f>K8+K22+K40</f>
        <v>3990</v>
      </c>
    </row>
    <row r="62" spans="1:22">
      <c r="B62" s="4">
        <v>2</v>
      </c>
      <c r="C62" s="5"/>
      <c r="D62" s="5">
        <f t="shared" ref="D62:D67" si="7">F9</f>
        <v>7321</v>
      </c>
      <c r="E62" s="5">
        <f>G9+G26+G39+G51</f>
        <v>92684</v>
      </c>
      <c r="F62" s="5">
        <f>I9+H26+H39+H51</f>
        <v>26411</v>
      </c>
      <c r="G62" s="5">
        <f>I9+I26+I39+I51</f>
        <v>38201</v>
      </c>
      <c r="H62" s="5">
        <f>J9+J26+J39+J51</f>
        <v>30122</v>
      </c>
      <c r="I62" s="6">
        <f>K9+K26+K39+K51</f>
        <v>4615</v>
      </c>
    </row>
    <row r="63" spans="1:22">
      <c r="B63" s="4">
        <v>3</v>
      </c>
      <c r="C63" s="5"/>
      <c r="D63" s="5">
        <f t="shared" si="7"/>
        <v>11396</v>
      </c>
      <c r="E63" s="5">
        <f>G10+G25+G37</f>
        <v>42210</v>
      </c>
      <c r="F63" s="5">
        <f>H10+H25+H37</f>
        <v>52813</v>
      </c>
      <c r="G63" s="5">
        <f>I10+I25+I37</f>
        <v>3685</v>
      </c>
      <c r="H63" s="5">
        <f>J10+J25+J37</f>
        <v>38082</v>
      </c>
      <c r="I63" s="6">
        <f>K10+K25+K37</f>
        <v>3685</v>
      </c>
    </row>
    <row r="64" spans="1:22">
      <c r="B64" s="4">
        <v>4</v>
      </c>
      <c r="C64" s="5"/>
      <c r="D64" s="5">
        <f t="shared" si="7"/>
        <v>16874</v>
      </c>
      <c r="E64" s="5">
        <f>G11+G24+G50</f>
        <v>161291</v>
      </c>
      <c r="F64" s="5">
        <f>H11+H24+H50</f>
        <v>49158</v>
      </c>
      <c r="G64" s="5">
        <f>I11+I24+I50</f>
        <v>1627</v>
      </c>
      <c r="H64" s="5">
        <f>J11+J24+J50</f>
        <v>47099</v>
      </c>
      <c r="I64" s="6">
        <f>K11+K24+K50</f>
        <v>1555</v>
      </c>
    </row>
    <row r="65" spans="1:13">
      <c r="B65" s="4">
        <v>5</v>
      </c>
      <c r="C65" s="5"/>
      <c r="D65" s="5">
        <f t="shared" si="7"/>
        <v>12055</v>
      </c>
      <c r="E65" s="5">
        <f>G12+G28+G38+G53</f>
        <v>175993</v>
      </c>
      <c r="F65" s="5">
        <f>H12+H23+H28+H38+H53</f>
        <v>59667</v>
      </c>
      <c r="G65" s="5">
        <f>I12+I23+I28+I38+I53</f>
        <v>73237</v>
      </c>
      <c r="H65" s="5">
        <f>J12+J23+J28+J38+J53</f>
        <v>44329</v>
      </c>
      <c r="I65" s="6">
        <f>K12+K23+K28+K38+K53</f>
        <v>6250</v>
      </c>
    </row>
    <row r="66" spans="1:13">
      <c r="B66" s="4">
        <v>6</v>
      </c>
      <c r="C66" s="5"/>
      <c r="D66" s="5">
        <f t="shared" si="7"/>
        <v>8899</v>
      </c>
      <c r="E66" s="5">
        <f>G13+G27+G54</f>
        <v>155905</v>
      </c>
      <c r="F66" s="5">
        <f>H13+H27+H54</f>
        <v>31320</v>
      </c>
      <c r="G66" s="5">
        <f>I13+I27+I54</f>
        <v>65130</v>
      </c>
      <c r="H66" s="5">
        <f>J13+J27+J54</f>
        <v>28415</v>
      </c>
      <c r="I66" s="6">
        <f>K13+K27+K54</f>
        <v>2275</v>
      </c>
    </row>
    <row r="67" spans="1:13">
      <c r="B67" s="7">
        <v>7</v>
      </c>
      <c r="C67" s="8"/>
      <c r="D67" s="8">
        <f t="shared" si="7"/>
        <v>14532</v>
      </c>
      <c r="E67" s="8">
        <f>G14+G36+G52</f>
        <v>136200</v>
      </c>
      <c r="F67" s="8">
        <f>H14+H35+H52</f>
        <v>41953</v>
      </c>
      <c r="G67" s="8">
        <f>I14+I36+I52</f>
        <v>42090</v>
      </c>
      <c r="H67" s="8">
        <f>J14+J36+J52</f>
        <v>42066</v>
      </c>
      <c r="I67" s="9">
        <f>K14+K36+K52</f>
        <v>0</v>
      </c>
    </row>
    <row r="69" spans="1:13">
      <c r="A69" t="s">
        <v>57</v>
      </c>
    </row>
    <row r="70" spans="1:13">
      <c r="K70" s="14"/>
      <c r="L70" s="93" t="s">
        <v>50</v>
      </c>
      <c r="M70" s="94"/>
    </row>
    <row r="71" spans="1:13">
      <c r="B71" s="14"/>
      <c r="C71" s="21" t="s">
        <v>56</v>
      </c>
      <c r="D71" s="21">
        <v>20</v>
      </c>
      <c r="E71" s="21">
        <v>21</v>
      </c>
      <c r="F71" s="21">
        <v>22</v>
      </c>
      <c r="G71" s="21">
        <v>23</v>
      </c>
      <c r="H71" s="21">
        <v>24</v>
      </c>
      <c r="I71" s="15">
        <v>25</v>
      </c>
      <c r="K71" s="4"/>
      <c r="L71" s="83" t="s">
        <v>51</v>
      </c>
      <c r="M71" s="58" t="s">
        <v>52</v>
      </c>
    </row>
    <row r="72" spans="1:13">
      <c r="B72" s="4">
        <v>1</v>
      </c>
      <c r="C72" s="5"/>
      <c r="D72" s="5">
        <f>D61/L72</f>
        <v>67.416666666666671</v>
      </c>
      <c r="E72" s="5">
        <f t="shared" ref="E72:E78" si="8">E61/L72</f>
        <v>250.83333333333334</v>
      </c>
      <c r="F72" s="5">
        <f t="shared" ref="F72:F78" si="9">F61/L72</f>
        <v>79.079166666666666</v>
      </c>
      <c r="G72" s="5">
        <f t="shared" ref="G72:G78" si="10">G61/L72</f>
        <v>16.625</v>
      </c>
      <c r="H72" s="5">
        <f t="shared" ref="H72:H78" si="11">H61/L72</f>
        <v>193.12916666666666</v>
      </c>
      <c r="I72" s="6">
        <f t="shared" ref="I72:I78" si="12">I61/L72</f>
        <v>16.625</v>
      </c>
      <c r="K72" s="4">
        <v>1</v>
      </c>
      <c r="L72" s="16">
        <v>240</v>
      </c>
      <c r="M72" s="56">
        <v>25</v>
      </c>
    </row>
    <row r="73" spans="1:13">
      <c r="B73" s="4">
        <v>2</v>
      </c>
      <c r="C73" s="5"/>
      <c r="D73" s="5">
        <f t="shared" ref="D73:D78" si="13">D62/L73</f>
        <v>30.504166666666666</v>
      </c>
      <c r="E73" s="5">
        <f t="shared" si="8"/>
        <v>386.18333333333334</v>
      </c>
      <c r="F73" s="5">
        <f t="shared" si="9"/>
        <v>110.04583333333333</v>
      </c>
      <c r="G73" s="5">
        <f t="shared" si="10"/>
        <v>159.17083333333332</v>
      </c>
      <c r="H73" s="5">
        <f t="shared" si="11"/>
        <v>125.50833333333334</v>
      </c>
      <c r="I73" s="6">
        <f t="shared" si="12"/>
        <v>19.229166666666668</v>
      </c>
      <c r="K73" s="4">
        <v>2</v>
      </c>
      <c r="L73" s="16">
        <v>240</v>
      </c>
      <c r="M73" s="56">
        <v>25</v>
      </c>
    </row>
    <row r="74" spans="1:13">
      <c r="B74" s="4">
        <v>3</v>
      </c>
      <c r="C74" s="5"/>
      <c r="D74" s="5">
        <f t="shared" si="13"/>
        <v>63.31111111111111</v>
      </c>
      <c r="E74" s="5">
        <f t="shared" si="8"/>
        <v>234.5</v>
      </c>
      <c r="F74" s="5">
        <f t="shared" si="9"/>
        <v>293.40555555555557</v>
      </c>
      <c r="G74" s="5">
        <f t="shared" si="10"/>
        <v>20.472222222222221</v>
      </c>
      <c r="H74" s="5">
        <f t="shared" si="11"/>
        <v>211.56666666666666</v>
      </c>
      <c r="I74" s="6">
        <f t="shared" si="12"/>
        <v>20.472222222222221</v>
      </c>
      <c r="K74" s="4">
        <v>3</v>
      </c>
      <c r="L74" s="16">
        <v>180</v>
      </c>
      <c r="M74" s="56">
        <v>30</v>
      </c>
    </row>
    <row r="75" spans="1:13">
      <c r="B75" s="4">
        <v>4</v>
      </c>
      <c r="C75" s="5"/>
      <c r="D75" s="5">
        <f t="shared" si="13"/>
        <v>93.74444444444444</v>
      </c>
      <c r="E75" s="5">
        <f t="shared" si="8"/>
        <v>896.06111111111113</v>
      </c>
      <c r="F75" s="5">
        <f t="shared" si="9"/>
        <v>273.10000000000002</v>
      </c>
      <c r="G75" s="5">
        <f t="shared" si="10"/>
        <v>9.0388888888888896</v>
      </c>
      <c r="H75" s="5">
        <f t="shared" si="11"/>
        <v>261.6611111111111</v>
      </c>
      <c r="I75" s="6">
        <f t="shared" si="12"/>
        <v>8.6388888888888893</v>
      </c>
      <c r="K75" s="4">
        <v>4</v>
      </c>
      <c r="L75" s="16">
        <v>180</v>
      </c>
      <c r="M75" s="56">
        <v>20</v>
      </c>
    </row>
    <row r="76" spans="1:13">
      <c r="B76" s="4">
        <v>5</v>
      </c>
      <c r="C76" s="5"/>
      <c r="D76" s="5">
        <f t="shared" si="13"/>
        <v>66.972222222222229</v>
      </c>
      <c r="E76" s="5">
        <f t="shared" si="8"/>
        <v>977.73888888888894</v>
      </c>
      <c r="F76" s="5">
        <f t="shared" si="9"/>
        <v>331.48333333333335</v>
      </c>
      <c r="G76" s="5">
        <f t="shared" si="10"/>
        <v>406.87222222222221</v>
      </c>
      <c r="H76" s="5">
        <f t="shared" si="11"/>
        <v>246.27222222222221</v>
      </c>
      <c r="I76" s="6">
        <f t="shared" si="12"/>
        <v>34.722222222222221</v>
      </c>
      <c r="K76" s="4">
        <v>5</v>
      </c>
      <c r="L76" s="16">
        <v>180</v>
      </c>
      <c r="M76" s="56">
        <v>25</v>
      </c>
    </row>
    <row r="77" spans="1:13">
      <c r="B77" s="4">
        <v>6</v>
      </c>
      <c r="C77" s="5"/>
      <c r="D77" s="5">
        <f t="shared" si="13"/>
        <v>37.079166666666666</v>
      </c>
      <c r="E77" s="5">
        <f t="shared" si="8"/>
        <v>649.60416666666663</v>
      </c>
      <c r="F77" s="5">
        <f t="shared" si="9"/>
        <v>130.5</v>
      </c>
      <c r="G77" s="5">
        <f t="shared" si="10"/>
        <v>271.375</v>
      </c>
      <c r="H77" s="5">
        <f t="shared" si="11"/>
        <v>118.39583333333333</v>
      </c>
      <c r="I77" s="6">
        <f t="shared" si="12"/>
        <v>9.4791666666666661</v>
      </c>
      <c r="K77" s="4">
        <v>6</v>
      </c>
      <c r="L77" s="16">
        <v>240</v>
      </c>
      <c r="M77" s="56">
        <v>15</v>
      </c>
    </row>
    <row r="78" spans="1:13">
      <c r="B78" s="7">
        <v>7</v>
      </c>
      <c r="C78" s="8"/>
      <c r="D78" s="8">
        <f t="shared" si="13"/>
        <v>60.55</v>
      </c>
      <c r="E78" s="8">
        <f t="shared" si="8"/>
        <v>567.5</v>
      </c>
      <c r="F78" s="8">
        <f t="shared" si="9"/>
        <v>174.80416666666667</v>
      </c>
      <c r="G78" s="8">
        <f t="shared" si="10"/>
        <v>175.375</v>
      </c>
      <c r="H78" s="8">
        <f t="shared" si="11"/>
        <v>175.27500000000001</v>
      </c>
      <c r="I78" s="9">
        <f t="shared" si="12"/>
        <v>0</v>
      </c>
      <c r="K78" s="7">
        <v>7</v>
      </c>
      <c r="L78" s="59">
        <v>240</v>
      </c>
      <c r="M78" s="57">
        <v>25</v>
      </c>
    </row>
    <row r="81" spans="1:14">
      <c r="A81" t="s">
        <v>58</v>
      </c>
    </row>
    <row r="83" spans="1:14">
      <c r="E83" s="14"/>
      <c r="F83" s="21" t="s">
        <v>56</v>
      </c>
      <c r="G83" s="21">
        <v>20</v>
      </c>
      <c r="H83" s="21">
        <v>21</v>
      </c>
      <c r="I83" s="21">
        <v>22</v>
      </c>
      <c r="J83" s="21">
        <v>23</v>
      </c>
      <c r="K83" s="21">
        <v>24</v>
      </c>
      <c r="L83" s="15">
        <v>25</v>
      </c>
    </row>
    <row r="84" spans="1:14">
      <c r="E84" s="4">
        <v>1</v>
      </c>
      <c r="F84" s="5"/>
      <c r="G84" s="5">
        <f>D72*M72</f>
        <v>1685.4166666666667</v>
      </c>
      <c r="H84" s="5">
        <f>E72*M72</f>
        <v>6270.8333333333339</v>
      </c>
      <c r="I84" s="5">
        <f t="shared" ref="I84:I90" si="14">F72*M72</f>
        <v>1976.9791666666667</v>
      </c>
      <c r="J84" s="5">
        <f t="shared" ref="J84:J90" si="15">G72*M72</f>
        <v>415.625</v>
      </c>
      <c r="K84" s="5">
        <f t="shared" ref="K84:K90" si="16">H72*M72</f>
        <v>4828.229166666667</v>
      </c>
      <c r="L84" s="6">
        <f t="shared" ref="L84:L90" si="17">I72*M72</f>
        <v>415.625</v>
      </c>
    </row>
    <row r="85" spans="1:14">
      <c r="E85" s="4">
        <v>2</v>
      </c>
      <c r="F85" s="5"/>
      <c r="G85" s="5">
        <f t="shared" ref="G85:G90" si="18">D73*M73</f>
        <v>762.60416666666663</v>
      </c>
      <c r="H85" s="5">
        <f t="shared" ref="H85:H90" si="19">E73*M73</f>
        <v>9654.5833333333339</v>
      </c>
      <c r="I85" s="5">
        <f t="shared" si="14"/>
        <v>2751.1458333333335</v>
      </c>
      <c r="J85" s="5">
        <f t="shared" si="15"/>
        <v>3979.270833333333</v>
      </c>
      <c r="K85" s="5">
        <f t="shared" si="16"/>
        <v>3137.7083333333335</v>
      </c>
      <c r="L85" s="6">
        <f t="shared" si="17"/>
        <v>480.72916666666669</v>
      </c>
    </row>
    <row r="86" spans="1:14">
      <c r="E86" s="4">
        <v>3</v>
      </c>
      <c r="F86" s="5"/>
      <c r="G86" s="5">
        <f t="shared" si="18"/>
        <v>1899.3333333333333</v>
      </c>
      <c r="H86" s="5">
        <f t="shared" si="19"/>
        <v>7035</v>
      </c>
      <c r="I86" s="5">
        <f t="shared" si="14"/>
        <v>8802.1666666666679</v>
      </c>
      <c r="J86" s="5">
        <f t="shared" si="15"/>
        <v>614.16666666666663</v>
      </c>
      <c r="K86" s="5">
        <f t="shared" si="16"/>
        <v>6347</v>
      </c>
      <c r="L86" s="6">
        <f t="shared" si="17"/>
        <v>614.16666666666663</v>
      </c>
    </row>
    <row r="87" spans="1:14">
      <c r="E87" s="4">
        <v>4</v>
      </c>
      <c r="F87" s="5"/>
      <c r="G87" s="5">
        <f t="shared" si="18"/>
        <v>1874.8888888888887</v>
      </c>
      <c r="H87" s="5">
        <f t="shared" si="19"/>
        <v>17921.222222222223</v>
      </c>
      <c r="I87" s="5">
        <f t="shared" si="14"/>
        <v>5462</v>
      </c>
      <c r="J87" s="5">
        <f t="shared" si="15"/>
        <v>180.7777777777778</v>
      </c>
      <c r="K87" s="5">
        <f t="shared" si="16"/>
        <v>5233.2222222222217</v>
      </c>
      <c r="L87" s="6">
        <f t="shared" si="17"/>
        <v>172.77777777777777</v>
      </c>
    </row>
    <row r="88" spans="1:14">
      <c r="E88" s="4">
        <v>5</v>
      </c>
      <c r="F88" s="5"/>
      <c r="G88" s="5">
        <f t="shared" si="18"/>
        <v>1674.3055555555557</v>
      </c>
      <c r="H88" s="5">
        <f t="shared" si="19"/>
        <v>24443.472222222223</v>
      </c>
      <c r="I88" s="5">
        <f t="shared" si="14"/>
        <v>8287.0833333333339</v>
      </c>
      <c r="J88" s="5">
        <f t="shared" si="15"/>
        <v>10171.805555555555</v>
      </c>
      <c r="K88" s="5">
        <f t="shared" si="16"/>
        <v>6156.8055555555557</v>
      </c>
      <c r="L88" s="6">
        <f t="shared" si="17"/>
        <v>868.05555555555554</v>
      </c>
    </row>
    <row r="89" spans="1:14">
      <c r="E89" s="4">
        <v>6</v>
      </c>
      <c r="F89" s="5"/>
      <c r="G89" s="5">
        <f t="shared" si="18"/>
        <v>556.1875</v>
      </c>
      <c r="H89" s="5">
        <f t="shared" si="19"/>
        <v>9744.0625</v>
      </c>
      <c r="I89" s="5">
        <f t="shared" si="14"/>
        <v>1957.5</v>
      </c>
      <c r="J89" s="5">
        <f t="shared" si="15"/>
        <v>4070.625</v>
      </c>
      <c r="K89" s="5">
        <f t="shared" si="16"/>
        <v>1775.9375</v>
      </c>
      <c r="L89" s="6">
        <f t="shared" si="17"/>
        <v>142.1875</v>
      </c>
    </row>
    <row r="90" spans="1:14">
      <c r="E90" s="7">
        <v>7</v>
      </c>
      <c r="F90" s="8"/>
      <c r="G90" s="8">
        <f t="shared" si="18"/>
        <v>1513.75</v>
      </c>
      <c r="H90" s="8">
        <f t="shared" si="19"/>
        <v>14187.5</v>
      </c>
      <c r="I90" s="8">
        <f t="shared" si="14"/>
        <v>4370.104166666667</v>
      </c>
      <c r="J90" s="8">
        <f t="shared" si="15"/>
        <v>4384.375</v>
      </c>
      <c r="K90" s="8">
        <f t="shared" si="16"/>
        <v>4381.875</v>
      </c>
      <c r="L90" s="9">
        <f t="shared" si="17"/>
        <v>0</v>
      </c>
    </row>
    <row r="91" spans="1:14">
      <c r="A91" t="s">
        <v>59</v>
      </c>
    </row>
    <row r="92" spans="1:14">
      <c r="L92" s="14" t="s">
        <v>47</v>
      </c>
      <c r="M92" s="21" t="s">
        <v>36</v>
      </c>
      <c r="N92" s="15" t="s">
        <v>60</v>
      </c>
    </row>
    <row r="93" spans="1:14">
      <c r="B93" s="11"/>
      <c r="C93" s="11" t="s">
        <v>56</v>
      </c>
      <c r="D93" s="11">
        <v>20</v>
      </c>
      <c r="E93" s="11">
        <v>21</v>
      </c>
      <c r="F93" s="11">
        <v>22</v>
      </c>
      <c r="G93" s="11">
        <v>23</v>
      </c>
      <c r="H93" s="11">
        <v>24</v>
      </c>
      <c r="I93" s="11">
        <v>25</v>
      </c>
      <c r="L93" s="4"/>
      <c r="M93" s="5"/>
      <c r="N93" s="6"/>
    </row>
    <row r="94" spans="1:14">
      <c r="B94" s="11">
        <v>1</v>
      </c>
      <c r="C94" s="11"/>
      <c r="D94" s="11">
        <f>D61+G84</f>
        <v>17865.416666666668</v>
      </c>
      <c r="E94" s="11">
        <f>E61+H84</f>
        <v>66470.833333333328</v>
      </c>
      <c r="F94" s="11">
        <f t="shared" ref="D94:I100" si="20">F61+I84</f>
        <v>20955.979166666668</v>
      </c>
      <c r="G94" s="11">
        <f t="shared" si="20"/>
        <v>4405.625</v>
      </c>
      <c r="H94" s="11">
        <f t="shared" si="20"/>
        <v>51179.229166666664</v>
      </c>
      <c r="I94" s="11">
        <f t="shared" si="20"/>
        <v>4405.625</v>
      </c>
      <c r="L94" s="4">
        <v>1</v>
      </c>
      <c r="M94" s="5">
        <f t="shared" ref="M94:M100" si="21">2400*N94</f>
        <v>24000</v>
      </c>
      <c r="N94" s="6">
        <v>10</v>
      </c>
    </row>
    <row r="95" spans="1:14">
      <c r="B95" s="11">
        <v>2</v>
      </c>
      <c r="C95" s="11"/>
      <c r="D95" s="11">
        <f t="shared" si="20"/>
        <v>8083.604166666667</v>
      </c>
      <c r="E95" s="11">
        <f t="shared" si="20"/>
        <v>102338.58333333333</v>
      </c>
      <c r="F95" s="11">
        <f t="shared" si="20"/>
        <v>29162.145833333332</v>
      </c>
      <c r="G95" s="11">
        <f t="shared" si="20"/>
        <v>42180.270833333336</v>
      </c>
      <c r="H95" s="11">
        <f t="shared" si="20"/>
        <v>33259.708333333336</v>
      </c>
      <c r="I95" s="11">
        <f t="shared" si="20"/>
        <v>5095.729166666667</v>
      </c>
      <c r="L95" s="4">
        <v>2</v>
      </c>
      <c r="M95" s="5">
        <f t="shared" si="21"/>
        <v>48000</v>
      </c>
      <c r="N95" s="6">
        <v>20</v>
      </c>
    </row>
    <row r="96" spans="1:14">
      <c r="B96" s="11">
        <v>3</v>
      </c>
      <c r="C96" s="11"/>
      <c r="D96" s="11">
        <f t="shared" si="20"/>
        <v>13295.333333333334</v>
      </c>
      <c r="E96" s="11">
        <f t="shared" si="20"/>
        <v>49245</v>
      </c>
      <c r="F96" s="11">
        <f t="shared" si="20"/>
        <v>61615.166666666672</v>
      </c>
      <c r="G96" s="11">
        <f t="shared" si="20"/>
        <v>4299.166666666667</v>
      </c>
      <c r="H96" s="11">
        <f t="shared" si="20"/>
        <v>44429</v>
      </c>
      <c r="I96" s="11">
        <f t="shared" si="20"/>
        <v>4299.166666666667</v>
      </c>
      <c r="L96" s="4">
        <v>3</v>
      </c>
      <c r="M96" s="5">
        <f t="shared" si="21"/>
        <v>24000</v>
      </c>
      <c r="N96" s="6">
        <v>10</v>
      </c>
    </row>
    <row r="97" spans="1:14">
      <c r="B97" s="11">
        <v>4</v>
      </c>
      <c r="C97" s="11"/>
      <c r="D97" s="11">
        <f t="shared" si="20"/>
        <v>18748.888888888891</v>
      </c>
      <c r="E97" s="11">
        <f t="shared" si="20"/>
        <v>179212.22222222222</v>
      </c>
      <c r="F97" s="11">
        <f t="shared" si="20"/>
        <v>54620</v>
      </c>
      <c r="G97" s="11">
        <f t="shared" si="20"/>
        <v>1807.7777777777778</v>
      </c>
      <c r="H97" s="11">
        <f t="shared" si="20"/>
        <v>52332.222222222219</v>
      </c>
      <c r="I97" s="11">
        <f t="shared" si="20"/>
        <v>1727.7777777777778</v>
      </c>
      <c r="L97" s="4">
        <v>4</v>
      </c>
      <c r="M97" s="5">
        <f t="shared" si="21"/>
        <v>36000</v>
      </c>
      <c r="N97" s="6">
        <v>15</v>
      </c>
    </row>
    <row r="98" spans="1:14">
      <c r="B98" s="11">
        <v>5</v>
      </c>
      <c r="C98" s="11"/>
      <c r="D98" s="11">
        <f t="shared" si="20"/>
        <v>13729.305555555555</v>
      </c>
      <c r="E98" s="11">
        <f t="shared" si="20"/>
        <v>200436.47222222222</v>
      </c>
      <c r="F98" s="11">
        <f t="shared" si="20"/>
        <v>67954.083333333328</v>
      </c>
      <c r="G98" s="11">
        <f t="shared" si="20"/>
        <v>83408.805555555562</v>
      </c>
      <c r="H98" s="11">
        <f t="shared" si="20"/>
        <v>50485.805555555555</v>
      </c>
      <c r="I98" s="11">
        <f t="shared" si="20"/>
        <v>7118.0555555555557</v>
      </c>
      <c r="L98" s="4">
        <v>5</v>
      </c>
      <c r="M98" s="5">
        <f t="shared" si="21"/>
        <v>36000</v>
      </c>
      <c r="N98" s="6">
        <v>15</v>
      </c>
    </row>
    <row r="99" spans="1:14">
      <c r="B99" s="11">
        <v>6</v>
      </c>
      <c r="C99" s="11"/>
      <c r="D99" s="11">
        <f t="shared" si="20"/>
        <v>9455.1875</v>
      </c>
      <c r="E99" s="11">
        <f t="shared" si="20"/>
        <v>165649.0625</v>
      </c>
      <c r="F99" s="11">
        <f t="shared" si="20"/>
        <v>33277.5</v>
      </c>
      <c r="G99" s="11">
        <f t="shared" si="20"/>
        <v>69200.625</v>
      </c>
      <c r="H99" s="11">
        <f t="shared" si="20"/>
        <v>30190.9375</v>
      </c>
      <c r="I99" s="11">
        <f t="shared" si="20"/>
        <v>2417.1875</v>
      </c>
      <c r="L99" s="4">
        <v>6</v>
      </c>
      <c r="M99" s="5">
        <f t="shared" si="21"/>
        <v>48000</v>
      </c>
      <c r="N99" s="6">
        <v>20</v>
      </c>
    </row>
    <row r="100" spans="1:14">
      <c r="B100" s="11">
        <v>7</v>
      </c>
      <c r="C100" s="11"/>
      <c r="D100" s="11">
        <f t="shared" si="20"/>
        <v>16045.75</v>
      </c>
      <c r="E100" s="11">
        <f t="shared" si="20"/>
        <v>150387.5</v>
      </c>
      <c r="F100" s="11">
        <f t="shared" si="20"/>
        <v>46323.104166666664</v>
      </c>
      <c r="G100" s="11">
        <f t="shared" si="20"/>
        <v>46474.375</v>
      </c>
      <c r="H100" s="11">
        <f t="shared" si="20"/>
        <v>46447.875</v>
      </c>
      <c r="I100" s="11">
        <f t="shared" si="20"/>
        <v>0</v>
      </c>
      <c r="L100" s="7">
        <v>7</v>
      </c>
      <c r="M100" s="8">
        <f t="shared" si="21"/>
        <v>12000</v>
      </c>
      <c r="N100" s="9">
        <v>5</v>
      </c>
    </row>
    <row r="103" spans="1:14">
      <c r="A103" t="s">
        <v>61</v>
      </c>
    </row>
    <row r="105" spans="1:14">
      <c r="B105" s="14"/>
      <c r="C105" s="21" t="s">
        <v>56</v>
      </c>
      <c r="D105" s="21">
        <v>20</v>
      </c>
      <c r="E105" s="21">
        <v>21</v>
      </c>
      <c r="F105" s="21">
        <v>22</v>
      </c>
      <c r="G105" s="21">
        <v>23</v>
      </c>
      <c r="H105" s="21">
        <v>24</v>
      </c>
      <c r="I105" s="15">
        <v>25</v>
      </c>
    </row>
    <row r="106" spans="1:14">
      <c r="B106" s="4">
        <v>1</v>
      </c>
      <c r="C106" s="5"/>
      <c r="D106" s="5">
        <f t="shared" ref="D106:I112" si="22">ROUNDUP(D94/2400,0)</f>
        <v>8</v>
      </c>
      <c r="E106" s="5">
        <f>ROUNDUP(E94/2400,0)</f>
        <v>28</v>
      </c>
      <c r="F106" s="5">
        <f t="shared" si="22"/>
        <v>9</v>
      </c>
      <c r="G106" s="5">
        <f t="shared" si="22"/>
        <v>2</v>
      </c>
      <c r="H106" s="5">
        <f t="shared" si="22"/>
        <v>22</v>
      </c>
      <c r="I106" s="6">
        <f t="shared" si="22"/>
        <v>2</v>
      </c>
    </row>
    <row r="107" spans="1:14">
      <c r="B107" s="4">
        <v>2</v>
      </c>
      <c r="C107" s="5"/>
      <c r="D107" s="5">
        <f t="shared" si="22"/>
        <v>4</v>
      </c>
      <c r="E107" s="5">
        <f>ROUNDUP(E95/2400,0)</f>
        <v>43</v>
      </c>
      <c r="F107" s="5">
        <f t="shared" si="22"/>
        <v>13</v>
      </c>
      <c r="G107" s="5">
        <f t="shared" si="22"/>
        <v>18</v>
      </c>
      <c r="H107" s="5">
        <f t="shared" si="22"/>
        <v>14</v>
      </c>
      <c r="I107" s="6">
        <f t="shared" si="22"/>
        <v>3</v>
      </c>
    </row>
    <row r="108" spans="1:14">
      <c r="B108" s="4">
        <v>3</v>
      </c>
      <c r="C108" s="5"/>
      <c r="D108" s="5">
        <f t="shared" si="22"/>
        <v>6</v>
      </c>
      <c r="E108" s="5">
        <f>ROUNDUP(E96/2400,0)</f>
        <v>21</v>
      </c>
      <c r="F108" s="5">
        <f t="shared" si="22"/>
        <v>26</v>
      </c>
      <c r="G108" s="5">
        <f t="shared" si="22"/>
        <v>2</v>
      </c>
      <c r="H108" s="5">
        <f t="shared" si="22"/>
        <v>19</v>
      </c>
      <c r="I108" s="6">
        <f t="shared" si="22"/>
        <v>2</v>
      </c>
    </row>
    <row r="109" spans="1:14">
      <c r="B109" s="4">
        <v>4</v>
      </c>
      <c r="C109" s="5"/>
      <c r="D109" s="5">
        <f t="shared" si="22"/>
        <v>8</v>
      </c>
      <c r="E109" s="5">
        <f t="shared" si="22"/>
        <v>75</v>
      </c>
      <c r="F109" s="5">
        <f t="shared" si="22"/>
        <v>23</v>
      </c>
      <c r="G109" s="5">
        <f t="shared" si="22"/>
        <v>1</v>
      </c>
      <c r="H109" s="5">
        <f t="shared" si="22"/>
        <v>22</v>
      </c>
      <c r="I109" s="6">
        <f t="shared" si="22"/>
        <v>1</v>
      </c>
    </row>
    <row r="110" spans="1:14">
      <c r="B110" s="4">
        <v>5</v>
      </c>
      <c r="C110" s="5"/>
      <c r="D110" s="5">
        <f t="shared" si="22"/>
        <v>6</v>
      </c>
      <c r="E110" s="5">
        <f>ROUNDUP(E98/2400,0)</f>
        <v>84</v>
      </c>
      <c r="F110" s="5">
        <f t="shared" si="22"/>
        <v>29</v>
      </c>
      <c r="G110" s="5">
        <f t="shared" si="22"/>
        <v>35</v>
      </c>
      <c r="H110" s="5">
        <f t="shared" si="22"/>
        <v>22</v>
      </c>
      <c r="I110" s="6">
        <f t="shared" si="22"/>
        <v>3</v>
      </c>
    </row>
    <row r="111" spans="1:14">
      <c r="B111" s="4">
        <v>6</v>
      </c>
      <c r="C111" s="5"/>
      <c r="D111" s="5">
        <f t="shared" si="22"/>
        <v>4</v>
      </c>
      <c r="E111" s="5">
        <f t="shared" si="22"/>
        <v>70</v>
      </c>
      <c r="F111" s="5">
        <f t="shared" si="22"/>
        <v>14</v>
      </c>
      <c r="G111" s="5">
        <f t="shared" si="22"/>
        <v>29</v>
      </c>
      <c r="H111" s="5">
        <f t="shared" si="22"/>
        <v>13</v>
      </c>
      <c r="I111" s="6">
        <f t="shared" si="22"/>
        <v>2</v>
      </c>
    </row>
    <row r="112" spans="1:14">
      <c r="B112" s="7">
        <v>7</v>
      </c>
      <c r="C112" s="8"/>
      <c r="D112" s="8">
        <f t="shared" si="22"/>
        <v>7</v>
      </c>
      <c r="E112" s="8">
        <f>ROUNDUP(E100/2400,0)</f>
        <v>63</v>
      </c>
      <c r="F112" s="8">
        <f t="shared" si="22"/>
        <v>20</v>
      </c>
      <c r="G112" s="8">
        <f t="shared" si="22"/>
        <v>20</v>
      </c>
      <c r="H112" s="8">
        <f t="shared" si="22"/>
        <v>20</v>
      </c>
      <c r="I112" s="9">
        <f t="shared" si="22"/>
        <v>0</v>
      </c>
    </row>
  </sheetData>
  <mergeCells count="3">
    <mergeCell ref="P20:Q20"/>
    <mergeCell ref="P5:Q5"/>
    <mergeCell ref="L70:M70"/>
  </mergeCells>
  <conditionalFormatting sqref="D106:I106">
    <cfRule type="cellIs" dxfId="8" priority="9" operator="greaterThan">
      <formula>"10"</formula>
    </cfRule>
  </conditionalFormatting>
  <conditionalFormatting sqref="D107:I107">
    <cfRule type="cellIs" dxfId="7" priority="8" operator="greaterThan">
      <formula>"20"</formula>
    </cfRule>
  </conditionalFormatting>
  <conditionalFormatting sqref="D106:I106">
    <cfRule type="cellIs" dxfId="6" priority="7" operator="greaterThan">
      <formula>"10"</formula>
    </cfRule>
  </conditionalFormatting>
  <conditionalFormatting sqref="D106:I106">
    <cfRule type="cellIs" dxfId="5" priority="6" operator="greaterThan">
      <formula>10</formula>
    </cfRule>
  </conditionalFormatting>
  <conditionalFormatting sqref="D107:I107">
    <cfRule type="cellIs" dxfId="4" priority="5" operator="greaterThan">
      <formula>20</formula>
    </cfRule>
  </conditionalFormatting>
  <conditionalFormatting sqref="D108:I108">
    <cfRule type="cellIs" dxfId="3" priority="4" operator="greaterThan">
      <formula>10</formula>
    </cfRule>
  </conditionalFormatting>
  <conditionalFormatting sqref="D109:I110">
    <cfRule type="cellIs" dxfId="2" priority="3" operator="greaterThan">
      <formula>15</formula>
    </cfRule>
  </conditionalFormatting>
  <conditionalFormatting sqref="D111:I111">
    <cfRule type="cellIs" dxfId="1" priority="2" operator="greaterThan">
      <formula>20</formula>
    </cfRule>
  </conditionalFormatting>
  <conditionalFormatting sqref="D112:I112">
    <cfRule type="cellIs" dxfId="0" priority="1" operator="greaterThan">
      <formula>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AF5A6-FEF6-4E88-BD66-2AB604165D86}">
  <dimension ref="A1:X66"/>
  <sheetViews>
    <sheetView zoomScale="55" zoomScaleNormal="55" workbookViewId="0" xr3:uid="{422F8F70-0D6C-5D99-8960-5F3809F8330C}">
      <selection activeCell="O8" sqref="O8"/>
    </sheetView>
  </sheetViews>
  <sheetFormatPr defaultRowHeight="15.6"/>
  <cols>
    <col min="10" max="10" width="28.25" bestFit="1" customWidth="1"/>
  </cols>
  <sheetData>
    <row r="1" spans="2:24">
      <c r="G1" s="14"/>
      <c r="H1" s="84" t="s">
        <v>50</v>
      </c>
      <c r="I1" s="85"/>
    </row>
    <row r="2" spans="2:24">
      <c r="B2" t="s">
        <v>62</v>
      </c>
      <c r="C2" t="s">
        <v>63</v>
      </c>
      <c r="E2" t="s">
        <v>64</v>
      </c>
      <c r="G2" s="4"/>
      <c r="H2" s="83" t="s">
        <v>51</v>
      </c>
      <c r="I2" s="58" t="s">
        <v>52</v>
      </c>
      <c r="J2" t="s">
        <v>65</v>
      </c>
      <c r="K2" t="s">
        <v>66</v>
      </c>
    </row>
    <row r="3" spans="2:24" ht="31.15">
      <c r="B3">
        <v>1</v>
      </c>
      <c r="C3">
        <f>K3-(I3*J3)</f>
        <v>2150</v>
      </c>
      <c r="D3">
        <v>10</v>
      </c>
      <c r="E3">
        <f>D3*C3</f>
        <v>21500</v>
      </c>
      <c r="G3" s="4">
        <v>1</v>
      </c>
      <c r="H3" s="16">
        <v>240</v>
      </c>
      <c r="I3" s="56">
        <v>25</v>
      </c>
      <c r="J3">
        <f>ROUNDUP(K3/H3,0)</f>
        <v>10</v>
      </c>
      <c r="K3">
        <v>2400</v>
      </c>
      <c r="N3" s="18" t="s">
        <v>33</v>
      </c>
      <c r="Q3" s="20" t="s">
        <v>34</v>
      </c>
    </row>
    <row r="4" spans="2:24">
      <c r="B4">
        <v>2</v>
      </c>
      <c r="C4">
        <f t="shared" ref="C4:C9" si="0">K4-(I4*J4)</f>
        <v>2150</v>
      </c>
      <c r="D4">
        <v>20</v>
      </c>
      <c r="E4">
        <f t="shared" ref="E4:E9" si="1">D4*C4</f>
        <v>43000</v>
      </c>
      <c r="G4" s="4">
        <v>2</v>
      </c>
      <c r="H4" s="16">
        <v>240</v>
      </c>
      <c r="I4" s="56">
        <v>25</v>
      </c>
      <c r="J4">
        <f t="shared" ref="J4:J9" si="2">ROUNDUP(K4/H4,0)</f>
        <v>10</v>
      </c>
      <c r="K4">
        <v>2400</v>
      </c>
    </row>
    <row r="5" spans="2:24" ht="16.149999999999999" thickBot="1">
      <c r="B5">
        <v>3</v>
      </c>
      <c r="C5">
        <f t="shared" si="0"/>
        <v>1980</v>
      </c>
      <c r="D5">
        <v>10</v>
      </c>
      <c r="E5">
        <f t="shared" si="1"/>
        <v>19800</v>
      </c>
      <c r="G5" s="4">
        <v>3</v>
      </c>
      <c r="H5" s="16">
        <v>180</v>
      </c>
      <c r="I5" s="56">
        <v>30</v>
      </c>
      <c r="J5">
        <f t="shared" si="2"/>
        <v>14</v>
      </c>
      <c r="K5">
        <v>2400</v>
      </c>
    </row>
    <row r="6" spans="2:24">
      <c r="B6">
        <v>4</v>
      </c>
      <c r="C6">
        <f t="shared" si="0"/>
        <v>2120</v>
      </c>
      <c r="D6">
        <v>15</v>
      </c>
      <c r="E6">
        <f t="shared" si="1"/>
        <v>31800</v>
      </c>
      <c r="G6" s="4">
        <v>4</v>
      </c>
      <c r="H6" s="16">
        <v>180</v>
      </c>
      <c r="I6" s="56">
        <v>20</v>
      </c>
      <c r="J6">
        <f t="shared" si="2"/>
        <v>14</v>
      </c>
      <c r="K6">
        <v>2400</v>
      </c>
      <c r="O6" s="24" t="s">
        <v>36</v>
      </c>
      <c r="P6" s="25" t="s">
        <v>37</v>
      </c>
      <c r="Q6" s="25" t="s">
        <v>38</v>
      </c>
      <c r="R6" s="25" t="s">
        <v>39</v>
      </c>
      <c r="S6" s="25">
        <v>20</v>
      </c>
      <c r="T6" s="25">
        <v>21</v>
      </c>
      <c r="U6" s="25">
        <v>22</v>
      </c>
      <c r="V6" s="25">
        <v>23</v>
      </c>
      <c r="W6" s="25">
        <v>24</v>
      </c>
      <c r="X6" s="26">
        <v>25</v>
      </c>
    </row>
    <row r="7" spans="2:24">
      <c r="B7">
        <v>5</v>
      </c>
      <c r="C7">
        <f t="shared" si="0"/>
        <v>2050</v>
      </c>
      <c r="D7">
        <v>15</v>
      </c>
      <c r="E7">
        <f t="shared" si="1"/>
        <v>30750</v>
      </c>
      <c r="G7" s="4">
        <v>5</v>
      </c>
      <c r="H7" s="16">
        <v>180</v>
      </c>
      <c r="I7" s="56">
        <v>25</v>
      </c>
      <c r="J7">
        <f t="shared" si="2"/>
        <v>14</v>
      </c>
      <c r="K7">
        <v>2400</v>
      </c>
      <c r="O7" s="27"/>
      <c r="P7" s="5"/>
      <c r="Q7" s="5"/>
      <c r="R7" s="5" t="s">
        <v>28</v>
      </c>
      <c r="S7" s="5">
        <v>799</v>
      </c>
      <c r="T7" s="5">
        <v>3000</v>
      </c>
      <c r="U7" s="5">
        <v>2000</v>
      </c>
      <c r="V7" s="5">
        <v>0</v>
      </c>
      <c r="W7" s="5">
        <v>2000</v>
      </c>
      <c r="X7" s="28">
        <v>0</v>
      </c>
    </row>
    <row r="8" spans="2:24">
      <c r="B8">
        <v>6</v>
      </c>
      <c r="C8">
        <f t="shared" si="0"/>
        <v>2250</v>
      </c>
      <c r="D8">
        <v>20</v>
      </c>
      <c r="E8">
        <f t="shared" si="1"/>
        <v>45000</v>
      </c>
      <c r="G8" s="4">
        <v>6</v>
      </c>
      <c r="H8" s="16">
        <v>240</v>
      </c>
      <c r="I8" s="56">
        <v>15</v>
      </c>
      <c r="J8">
        <f t="shared" si="2"/>
        <v>10</v>
      </c>
      <c r="K8">
        <v>2400</v>
      </c>
      <c r="O8" s="27">
        <v>24000</v>
      </c>
      <c r="P8" s="5">
        <v>1</v>
      </c>
      <c r="Q8" s="5">
        <v>10</v>
      </c>
      <c r="R8" s="5"/>
      <c r="S8" s="5">
        <v>16180</v>
      </c>
      <c r="T8" s="5">
        <v>60200</v>
      </c>
      <c r="U8" s="5">
        <v>40200</v>
      </c>
      <c r="V8" s="5">
        <v>0</v>
      </c>
      <c r="W8" s="5">
        <v>40200</v>
      </c>
      <c r="X8" s="28">
        <v>0</v>
      </c>
    </row>
    <row r="9" spans="2:24">
      <c r="B9">
        <v>7</v>
      </c>
      <c r="C9">
        <f t="shared" si="0"/>
        <v>2150</v>
      </c>
      <c r="D9">
        <v>5</v>
      </c>
      <c r="E9">
        <f t="shared" si="1"/>
        <v>10750</v>
      </c>
      <c r="G9" s="7">
        <v>7</v>
      </c>
      <c r="H9" s="59">
        <v>240</v>
      </c>
      <c r="I9" s="57">
        <v>25</v>
      </c>
      <c r="J9">
        <f t="shared" si="2"/>
        <v>10</v>
      </c>
      <c r="K9">
        <v>2400</v>
      </c>
      <c r="O9" s="27">
        <v>48000</v>
      </c>
      <c r="P9" s="5">
        <v>2</v>
      </c>
      <c r="Q9" s="5">
        <v>20</v>
      </c>
      <c r="R9" s="5"/>
      <c r="S9" s="5">
        <v>7321</v>
      </c>
      <c r="T9" s="5">
        <v>27130</v>
      </c>
      <c r="U9" s="5">
        <v>18130</v>
      </c>
      <c r="V9" s="5">
        <v>0</v>
      </c>
      <c r="W9" s="5">
        <v>18130</v>
      </c>
      <c r="X9" s="28">
        <v>0</v>
      </c>
    </row>
    <row r="10" spans="2:24">
      <c r="O10" s="27">
        <v>24000</v>
      </c>
      <c r="P10" s="5">
        <v>3</v>
      </c>
      <c r="Q10" s="5">
        <v>10</v>
      </c>
      <c r="R10" s="5"/>
      <c r="S10" s="5">
        <v>11396</v>
      </c>
      <c r="T10" s="5">
        <v>42210</v>
      </c>
      <c r="U10" s="5">
        <v>28210</v>
      </c>
      <c r="V10" s="5">
        <v>0</v>
      </c>
      <c r="W10" s="5">
        <v>28210</v>
      </c>
      <c r="X10" s="28">
        <v>0</v>
      </c>
    </row>
    <row r="11" spans="2:24">
      <c r="O11" s="27">
        <v>36000</v>
      </c>
      <c r="P11" s="5">
        <v>4</v>
      </c>
      <c r="Q11" s="5">
        <v>15</v>
      </c>
      <c r="R11" s="5"/>
      <c r="S11" s="5">
        <v>16874</v>
      </c>
      <c r="T11" s="5">
        <v>63095</v>
      </c>
      <c r="U11" s="5">
        <v>42095</v>
      </c>
      <c r="V11" s="5">
        <v>0</v>
      </c>
      <c r="W11" s="5">
        <v>42095</v>
      </c>
      <c r="X11" s="28">
        <v>0</v>
      </c>
    </row>
    <row r="12" spans="2:24">
      <c r="D12" t="s">
        <v>56</v>
      </c>
      <c r="E12" s="75">
        <v>20</v>
      </c>
      <c r="F12">
        <v>21</v>
      </c>
      <c r="G12">
        <v>22</v>
      </c>
      <c r="H12">
        <v>23</v>
      </c>
      <c r="I12">
        <v>24</v>
      </c>
      <c r="J12">
        <v>25</v>
      </c>
      <c r="O12" s="27">
        <v>36000</v>
      </c>
      <c r="P12" s="5">
        <v>5</v>
      </c>
      <c r="Q12" s="5">
        <v>15</v>
      </c>
      <c r="R12" s="5"/>
      <c r="S12" s="5">
        <v>12055</v>
      </c>
      <c r="T12" s="5">
        <v>45070</v>
      </c>
      <c r="U12" s="5">
        <v>30070</v>
      </c>
      <c r="V12" s="5">
        <v>0</v>
      </c>
      <c r="W12" s="5">
        <v>30070</v>
      </c>
      <c r="X12" s="28">
        <v>0</v>
      </c>
    </row>
    <row r="13" spans="2:24">
      <c r="E13" s="75"/>
      <c r="O13" s="27">
        <v>48000</v>
      </c>
      <c r="P13" s="5">
        <v>6</v>
      </c>
      <c r="Q13" s="5">
        <v>20</v>
      </c>
      <c r="R13" s="5"/>
      <c r="S13" s="5">
        <v>8899</v>
      </c>
      <c r="T13" s="5">
        <v>33110</v>
      </c>
      <c r="U13" s="5">
        <v>22110</v>
      </c>
      <c r="V13" s="5">
        <v>0</v>
      </c>
      <c r="W13" s="5">
        <v>22110</v>
      </c>
      <c r="X13" s="28">
        <v>0</v>
      </c>
    </row>
    <row r="14" spans="2:24" ht="16.149999999999999" thickBot="1">
      <c r="C14">
        <v>1</v>
      </c>
      <c r="E14" s="75">
        <v>16180</v>
      </c>
      <c r="F14">
        <v>60200</v>
      </c>
      <c r="G14">
        <v>18979</v>
      </c>
      <c r="H14">
        <v>3990</v>
      </c>
      <c r="I14">
        <v>46351</v>
      </c>
      <c r="J14">
        <v>3990</v>
      </c>
      <c r="O14" s="29">
        <v>12000</v>
      </c>
      <c r="P14" s="30">
        <v>7</v>
      </c>
      <c r="Q14" s="30">
        <v>5</v>
      </c>
      <c r="R14" s="30"/>
      <c r="S14" s="30">
        <v>14532</v>
      </c>
      <c r="T14" s="30">
        <v>54150</v>
      </c>
      <c r="U14" s="30">
        <v>36150</v>
      </c>
      <c r="V14" s="30">
        <v>0</v>
      </c>
      <c r="W14" s="30">
        <v>36150</v>
      </c>
      <c r="X14" s="31">
        <v>0</v>
      </c>
    </row>
    <row r="15" spans="2:24">
      <c r="C15">
        <v>2</v>
      </c>
      <c r="E15" s="75">
        <v>7321</v>
      </c>
      <c r="F15">
        <v>92684</v>
      </c>
      <c r="G15">
        <v>26411</v>
      </c>
      <c r="H15">
        <v>38201</v>
      </c>
      <c r="I15">
        <v>30122</v>
      </c>
      <c r="J15">
        <v>4615</v>
      </c>
    </row>
    <row r="16" spans="2:24">
      <c r="C16">
        <v>3</v>
      </c>
      <c r="E16" s="75">
        <v>11396</v>
      </c>
      <c r="F16">
        <v>42210</v>
      </c>
      <c r="G16">
        <v>52813</v>
      </c>
      <c r="H16">
        <v>3685</v>
      </c>
      <c r="I16">
        <v>38082</v>
      </c>
      <c r="J16">
        <v>3685</v>
      </c>
    </row>
    <row r="17" spans="1:24" ht="31.15">
      <c r="C17">
        <v>4</v>
      </c>
      <c r="E17" s="75">
        <v>16874</v>
      </c>
      <c r="F17">
        <v>161291</v>
      </c>
      <c r="G17">
        <v>49158</v>
      </c>
      <c r="H17">
        <v>1627</v>
      </c>
      <c r="I17">
        <v>47099</v>
      </c>
      <c r="J17">
        <v>1555</v>
      </c>
      <c r="N17" s="19" t="s">
        <v>45</v>
      </c>
    </row>
    <row r="18" spans="1:24">
      <c r="C18">
        <v>5</v>
      </c>
      <c r="E18" s="75">
        <v>12055</v>
      </c>
      <c r="F18">
        <v>175993</v>
      </c>
      <c r="G18">
        <v>59667</v>
      </c>
      <c r="H18">
        <v>73237</v>
      </c>
      <c r="I18">
        <v>44329</v>
      </c>
      <c r="J18">
        <v>6250</v>
      </c>
      <c r="P18" s="5"/>
      <c r="Q18" s="5"/>
      <c r="R18" s="5"/>
      <c r="S18" s="5"/>
      <c r="T18" s="5"/>
      <c r="U18" s="5"/>
      <c r="V18" s="5"/>
      <c r="W18" s="5"/>
      <c r="X18" s="5"/>
    </row>
    <row r="19" spans="1:24">
      <c r="C19">
        <v>6</v>
      </c>
      <c r="E19" s="75">
        <v>8899</v>
      </c>
      <c r="F19">
        <v>155905</v>
      </c>
      <c r="G19">
        <v>31320</v>
      </c>
      <c r="H19">
        <v>65130</v>
      </c>
      <c r="I19">
        <v>28415</v>
      </c>
      <c r="J19">
        <v>2275</v>
      </c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>
      <c r="C20">
        <v>7</v>
      </c>
      <c r="E20" s="75">
        <v>14532</v>
      </c>
      <c r="F20">
        <v>136200</v>
      </c>
      <c r="G20">
        <v>41953</v>
      </c>
      <c r="H20">
        <v>42090</v>
      </c>
      <c r="I20">
        <v>42066</v>
      </c>
      <c r="J20">
        <v>0</v>
      </c>
      <c r="O20" s="14" t="s">
        <v>36</v>
      </c>
      <c r="P20" s="21" t="s">
        <v>37</v>
      </c>
      <c r="Q20" s="21" t="s">
        <v>38</v>
      </c>
      <c r="R20" s="21" t="s">
        <v>39</v>
      </c>
      <c r="S20" s="21">
        <v>20</v>
      </c>
      <c r="T20" s="21">
        <v>21</v>
      </c>
      <c r="U20" s="21">
        <v>22</v>
      </c>
      <c r="V20" s="21">
        <v>23</v>
      </c>
      <c r="W20" s="21">
        <v>24</v>
      </c>
      <c r="X20" s="15">
        <v>25</v>
      </c>
    </row>
    <row r="21" spans="1:24">
      <c r="O21" s="4"/>
      <c r="P21" s="5"/>
      <c r="Q21" s="5"/>
      <c r="R21" s="5" t="s">
        <v>28</v>
      </c>
      <c r="S21" s="5"/>
      <c r="T21" s="5">
        <v>0</v>
      </c>
      <c r="U21" s="5">
        <v>200</v>
      </c>
      <c r="V21" s="5">
        <v>200</v>
      </c>
      <c r="W21" s="5">
        <v>0</v>
      </c>
      <c r="X21" s="6">
        <v>200</v>
      </c>
    </row>
    <row r="22" spans="1:24">
      <c r="A22" t="s">
        <v>67</v>
      </c>
      <c r="O22" s="4">
        <v>24000</v>
      </c>
      <c r="P22" s="5">
        <v>1</v>
      </c>
      <c r="Q22" s="5">
        <v>10</v>
      </c>
      <c r="R22" s="5"/>
      <c r="S22" s="5"/>
      <c r="T22" s="5">
        <v>0</v>
      </c>
      <c r="U22" s="5">
        <v>3990</v>
      </c>
      <c r="V22" s="5">
        <v>3990</v>
      </c>
      <c r="W22" s="5">
        <v>0</v>
      </c>
      <c r="X22" s="6">
        <v>3990</v>
      </c>
    </row>
    <row r="23" spans="1:24">
      <c r="D23" t="s">
        <v>56</v>
      </c>
      <c r="E23" s="75">
        <v>20</v>
      </c>
      <c r="F23">
        <v>21</v>
      </c>
      <c r="G23">
        <v>22</v>
      </c>
      <c r="H23">
        <v>23</v>
      </c>
      <c r="I23">
        <v>24</v>
      </c>
      <c r="O23" s="4">
        <v>36000</v>
      </c>
      <c r="P23" s="5">
        <v>5</v>
      </c>
      <c r="Q23" s="5">
        <v>15</v>
      </c>
      <c r="R23" s="5"/>
      <c r="S23" s="5"/>
      <c r="T23" s="5">
        <v>0</v>
      </c>
      <c r="U23" s="5">
        <v>3125</v>
      </c>
      <c r="V23" s="5">
        <v>3125</v>
      </c>
      <c r="W23" s="5">
        <v>0</v>
      </c>
      <c r="X23" s="6">
        <v>3125</v>
      </c>
    </row>
    <row r="24" spans="1:24">
      <c r="E24" s="75"/>
      <c r="O24" s="4">
        <v>36000</v>
      </c>
      <c r="P24" s="5">
        <v>4</v>
      </c>
      <c r="Q24" s="5">
        <v>15</v>
      </c>
      <c r="R24" s="5"/>
      <c r="S24" s="5"/>
      <c r="T24" s="5">
        <v>0</v>
      </c>
      <c r="U24" s="5">
        <v>1555</v>
      </c>
      <c r="V24" s="5">
        <v>1555</v>
      </c>
      <c r="W24" s="5">
        <v>0</v>
      </c>
      <c r="X24" s="6">
        <v>1555</v>
      </c>
    </row>
    <row r="25" spans="1:24">
      <c r="C25">
        <v>1</v>
      </c>
      <c r="E25" s="75">
        <v>16180</v>
      </c>
      <c r="F25">
        <f>ROUNDUP(F14/$C$3,0)</f>
        <v>28</v>
      </c>
      <c r="G25">
        <f>ROUNDUP(G14/$C$3,0)</f>
        <v>9</v>
      </c>
      <c r="H25">
        <f t="shared" ref="H25:I25" si="3">ROUNDUP(H14/$C$3,0)</f>
        <v>2</v>
      </c>
      <c r="I25">
        <f t="shared" si="3"/>
        <v>22</v>
      </c>
      <c r="O25" s="4">
        <v>24000</v>
      </c>
      <c r="P25" s="5">
        <v>3</v>
      </c>
      <c r="Q25" s="5">
        <v>10</v>
      </c>
      <c r="R25" s="5"/>
      <c r="S25" s="5"/>
      <c r="T25" s="5">
        <v>0</v>
      </c>
      <c r="U25" s="5">
        <v>3685</v>
      </c>
      <c r="V25" s="5">
        <v>3685</v>
      </c>
      <c r="W25" s="5">
        <v>0</v>
      </c>
      <c r="X25" s="6">
        <v>3685</v>
      </c>
    </row>
    <row r="26" spans="1:24">
      <c r="C26">
        <v>2</v>
      </c>
      <c r="E26" s="75">
        <v>7321</v>
      </c>
      <c r="F26">
        <f>ROUNDUP(F15/$C$4,0)</f>
        <v>44</v>
      </c>
      <c r="G26">
        <f t="shared" ref="G26:I26" si="4">ROUNDUP(G15/$C$4,0)</f>
        <v>13</v>
      </c>
      <c r="H26">
        <f t="shared" si="4"/>
        <v>18</v>
      </c>
      <c r="I26">
        <f t="shared" si="4"/>
        <v>15</v>
      </c>
      <c r="O26" s="4">
        <v>48000</v>
      </c>
      <c r="P26" s="5">
        <v>2</v>
      </c>
      <c r="Q26" s="5">
        <v>20</v>
      </c>
      <c r="R26" s="5"/>
      <c r="S26" s="5"/>
      <c r="T26" s="5">
        <v>0</v>
      </c>
      <c r="U26" s="5">
        <v>4615</v>
      </c>
      <c r="V26" s="5">
        <v>4615</v>
      </c>
      <c r="W26" s="5">
        <v>0</v>
      </c>
      <c r="X26" s="6">
        <v>4615</v>
      </c>
    </row>
    <row r="27" spans="1:24">
      <c r="C27">
        <v>3</v>
      </c>
      <c r="E27" s="75">
        <v>11396</v>
      </c>
      <c r="F27">
        <f>ROUNDUP(F16/$C$5,0)</f>
        <v>22</v>
      </c>
      <c r="G27">
        <f t="shared" ref="G27:I27" si="5">ROUNDUP(G16/$C$5,0)</f>
        <v>27</v>
      </c>
      <c r="H27">
        <f t="shared" si="5"/>
        <v>2</v>
      </c>
      <c r="I27">
        <f t="shared" si="5"/>
        <v>20</v>
      </c>
      <c r="O27" s="4">
        <v>48000</v>
      </c>
      <c r="P27" s="5">
        <v>6</v>
      </c>
      <c r="Q27" s="5">
        <v>20</v>
      </c>
      <c r="R27" s="5"/>
      <c r="S27" s="5"/>
      <c r="T27" s="5">
        <v>0</v>
      </c>
      <c r="U27" s="5">
        <v>2275</v>
      </c>
      <c r="V27" s="5">
        <v>2275</v>
      </c>
      <c r="W27" s="5">
        <v>0</v>
      </c>
      <c r="X27" s="6">
        <v>2275</v>
      </c>
    </row>
    <row r="28" spans="1:24">
      <c r="C28">
        <v>4</v>
      </c>
      <c r="E28" s="75">
        <v>16874</v>
      </c>
      <c r="F28">
        <f>ROUNDUP(F17/$C$6,0)</f>
        <v>77</v>
      </c>
      <c r="G28">
        <f t="shared" ref="G28:I28" si="6">ROUNDUP(G17/$C$6,0)</f>
        <v>24</v>
      </c>
      <c r="H28">
        <f t="shared" si="6"/>
        <v>1</v>
      </c>
      <c r="I28">
        <f t="shared" si="6"/>
        <v>23</v>
      </c>
      <c r="O28" s="7">
        <v>36000</v>
      </c>
      <c r="P28" s="8">
        <v>5</v>
      </c>
      <c r="Q28" s="8">
        <v>15</v>
      </c>
      <c r="R28" s="8"/>
      <c r="S28" s="8"/>
      <c r="T28" s="8">
        <v>0</v>
      </c>
      <c r="U28" s="8">
        <v>3125</v>
      </c>
      <c r="V28" s="8">
        <v>3125</v>
      </c>
      <c r="W28" s="8">
        <v>0</v>
      </c>
      <c r="X28" s="9">
        <v>3125</v>
      </c>
    </row>
    <row r="29" spans="1:24">
      <c r="C29">
        <v>5</v>
      </c>
      <c r="E29" s="75">
        <v>12055</v>
      </c>
      <c r="F29">
        <f>ROUNDUP(F18/$C$7,0)</f>
        <v>86</v>
      </c>
      <c r="G29">
        <f t="shared" ref="G29:I29" si="7">ROUNDUP(G18/$C$7,0)</f>
        <v>30</v>
      </c>
      <c r="H29">
        <f t="shared" si="7"/>
        <v>36</v>
      </c>
      <c r="I29">
        <f t="shared" si="7"/>
        <v>22</v>
      </c>
    </row>
    <row r="30" spans="1:24">
      <c r="C30">
        <v>6</v>
      </c>
      <c r="E30" s="75">
        <v>8899</v>
      </c>
      <c r="F30">
        <f>ROUNDUP(F19/$C$8,0)</f>
        <v>70</v>
      </c>
      <c r="G30">
        <f t="shared" ref="G30:I30" si="8">ROUNDUP(G19/$C$8,0)</f>
        <v>14</v>
      </c>
      <c r="H30">
        <f t="shared" si="8"/>
        <v>29</v>
      </c>
      <c r="I30">
        <f t="shared" si="8"/>
        <v>13</v>
      </c>
    </row>
    <row r="31" spans="1:24" ht="31.15">
      <c r="C31">
        <v>7</v>
      </c>
      <c r="E31" s="75">
        <v>14532</v>
      </c>
      <c r="F31">
        <f>ROUNDUP(F20/$C$9,0)</f>
        <v>64</v>
      </c>
      <c r="G31">
        <f t="shared" ref="G31:I31" si="9">ROUNDUP(G20/$C$9,0)</f>
        <v>20</v>
      </c>
      <c r="H31">
        <f t="shared" si="9"/>
        <v>20</v>
      </c>
      <c r="I31">
        <f t="shared" si="9"/>
        <v>20</v>
      </c>
      <c r="N31" s="19" t="s">
        <v>48</v>
      </c>
      <c r="Q31" s="20" t="s">
        <v>34</v>
      </c>
    </row>
    <row r="32" spans="1:24">
      <c r="P32" s="5"/>
      <c r="Q32" s="5"/>
      <c r="R32" s="5"/>
      <c r="S32" s="5"/>
      <c r="T32" s="5"/>
      <c r="U32" s="5"/>
      <c r="V32" s="5"/>
      <c r="W32" s="5"/>
      <c r="X32" s="5"/>
    </row>
    <row r="33" spans="3:24">
      <c r="O33" s="5"/>
      <c r="P33" s="5"/>
      <c r="Q33" s="5"/>
      <c r="R33" s="5"/>
      <c r="S33" s="5"/>
      <c r="T33" s="5"/>
      <c r="U33" s="5"/>
      <c r="V33" s="5"/>
      <c r="W33" s="5"/>
    </row>
    <row r="34" spans="3:24">
      <c r="D34" t="s">
        <v>56</v>
      </c>
      <c r="F34">
        <v>21</v>
      </c>
      <c r="G34">
        <v>22</v>
      </c>
      <c r="H34">
        <v>23</v>
      </c>
      <c r="I34">
        <v>24</v>
      </c>
      <c r="J34">
        <v>25</v>
      </c>
      <c r="O34" s="14" t="s">
        <v>36</v>
      </c>
      <c r="P34" s="21" t="s">
        <v>37</v>
      </c>
      <c r="Q34" s="21" t="s">
        <v>38</v>
      </c>
      <c r="R34" s="21" t="s">
        <v>39</v>
      </c>
      <c r="S34" s="21">
        <v>20</v>
      </c>
      <c r="T34" s="21">
        <v>21</v>
      </c>
      <c r="U34" s="21">
        <v>22</v>
      </c>
      <c r="V34" s="21">
        <v>23</v>
      </c>
      <c r="W34" s="21">
        <v>24</v>
      </c>
      <c r="X34" s="15">
        <v>25</v>
      </c>
    </row>
    <row r="35" spans="3:24">
      <c r="C35">
        <v>1</v>
      </c>
      <c r="F35">
        <v>28</v>
      </c>
      <c r="G35">
        <v>9</v>
      </c>
      <c r="H35">
        <v>2</v>
      </c>
      <c r="I35">
        <v>22</v>
      </c>
      <c r="J35">
        <v>2</v>
      </c>
      <c r="K35" s="11">
        <v>10</v>
      </c>
      <c r="O35" s="4"/>
      <c r="P35" s="5"/>
      <c r="Q35" s="5"/>
      <c r="R35" s="5" t="s">
        <v>28</v>
      </c>
      <c r="S35" s="5"/>
      <c r="T35" s="5">
        <v>0</v>
      </c>
      <c r="U35" s="5">
        <v>993</v>
      </c>
      <c r="V35" s="5">
        <v>0</v>
      </c>
      <c r="W35" s="5">
        <v>467</v>
      </c>
      <c r="X35" s="6">
        <v>0</v>
      </c>
    </row>
    <row r="36" spans="3:24">
      <c r="C36">
        <v>2</v>
      </c>
      <c r="F36">
        <v>43</v>
      </c>
      <c r="G36">
        <v>13</v>
      </c>
      <c r="H36">
        <v>18</v>
      </c>
      <c r="I36">
        <v>14</v>
      </c>
      <c r="J36">
        <v>3</v>
      </c>
      <c r="K36" s="11">
        <v>20</v>
      </c>
      <c r="O36" s="4">
        <v>12000</v>
      </c>
      <c r="P36" s="5">
        <v>7</v>
      </c>
      <c r="Q36" s="5">
        <v>5</v>
      </c>
      <c r="R36" s="5"/>
      <c r="S36" s="5"/>
      <c r="T36" s="5">
        <v>0</v>
      </c>
      <c r="U36" s="5">
        <v>3104</v>
      </c>
      <c r="V36" s="5">
        <v>0</v>
      </c>
      <c r="W36" s="5">
        <v>1526</v>
      </c>
      <c r="X36" s="6">
        <v>0</v>
      </c>
    </row>
    <row r="37" spans="3:24">
      <c r="C37">
        <v>3</v>
      </c>
      <c r="F37">
        <v>21</v>
      </c>
      <c r="G37">
        <v>26</v>
      </c>
      <c r="H37">
        <v>2</v>
      </c>
      <c r="I37">
        <v>19</v>
      </c>
      <c r="J37">
        <v>2</v>
      </c>
      <c r="K37" s="11">
        <v>10</v>
      </c>
      <c r="O37" s="4">
        <v>24000</v>
      </c>
      <c r="P37" s="5">
        <v>3</v>
      </c>
      <c r="Q37" s="5">
        <v>10</v>
      </c>
      <c r="R37" s="5"/>
      <c r="S37" s="5"/>
      <c r="T37" s="5">
        <v>0</v>
      </c>
      <c r="U37" s="5">
        <v>20918</v>
      </c>
      <c r="V37" s="5">
        <v>0</v>
      </c>
      <c r="W37" s="5">
        <v>9872</v>
      </c>
      <c r="X37" s="6">
        <v>0</v>
      </c>
    </row>
    <row r="38" spans="3:24">
      <c r="C38">
        <v>4</v>
      </c>
      <c r="F38">
        <v>75</v>
      </c>
      <c r="G38">
        <v>23</v>
      </c>
      <c r="H38">
        <v>1</v>
      </c>
      <c r="I38">
        <v>22</v>
      </c>
      <c r="J38">
        <v>1</v>
      </c>
      <c r="K38" s="11">
        <v>15</v>
      </c>
      <c r="O38" s="4">
        <v>36000</v>
      </c>
      <c r="P38" s="5">
        <v>5</v>
      </c>
      <c r="Q38" s="5">
        <v>15</v>
      </c>
      <c r="R38" s="5"/>
      <c r="S38" s="5"/>
      <c r="T38" s="5">
        <v>0</v>
      </c>
      <c r="U38" s="5">
        <v>16008</v>
      </c>
      <c r="V38" s="5">
        <v>0</v>
      </c>
      <c r="W38" s="5">
        <v>7592</v>
      </c>
      <c r="X38" s="6">
        <v>0</v>
      </c>
    </row>
    <row r="39" spans="3:24">
      <c r="C39">
        <v>5</v>
      </c>
      <c r="F39">
        <v>84</v>
      </c>
      <c r="G39">
        <v>29</v>
      </c>
      <c r="H39">
        <v>35</v>
      </c>
      <c r="I39">
        <v>22</v>
      </c>
      <c r="J39">
        <v>3</v>
      </c>
      <c r="K39" s="11">
        <v>15</v>
      </c>
      <c r="O39" s="4">
        <v>48000</v>
      </c>
      <c r="P39" s="5">
        <v>2</v>
      </c>
      <c r="Q39" s="5">
        <v>20</v>
      </c>
      <c r="R39" s="5"/>
      <c r="S39" s="5"/>
      <c r="T39" s="5">
        <v>0</v>
      </c>
      <c r="U39" s="5">
        <v>18034</v>
      </c>
      <c r="V39" s="5">
        <v>0</v>
      </c>
      <c r="W39" s="5">
        <v>8566</v>
      </c>
      <c r="X39" s="6">
        <v>0</v>
      </c>
    </row>
    <row r="40" spans="3:24">
      <c r="C40">
        <v>6</v>
      </c>
      <c r="F40">
        <v>70</v>
      </c>
      <c r="G40">
        <v>14</v>
      </c>
      <c r="H40">
        <v>29</v>
      </c>
      <c r="I40">
        <v>13</v>
      </c>
      <c r="J40">
        <v>2</v>
      </c>
      <c r="K40" s="11">
        <v>20</v>
      </c>
      <c r="O40" s="7">
        <v>24000</v>
      </c>
      <c r="P40" s="8">
        <v>1</v>
      </c>
      <c r="Q40" s="8">
        <v>10</v>
      </c>
      <c r="R40" s="8"/>
      <c r="S40" s="8"/>
      <c r="T40" s="8">
        <v>0</v>
      </c>
      <c r="U40" s="8">
        <v>12989</v>
      </c>
      <c r="V40" s="8">
        <v>0</v>
      </c>
      <c r="W40" s="8">
        <v>6151</v>
      </c>
      <c r="X40" s="9">
        <v>0</v>
      </c>
    </row>
    <row r="41" spans="3:24">
      <c r="C41">
        <v>7</v>
      </c>
      <c r="F41">
        <v>63</v>
      </c>
      <c r="G41">
        <v>20</v>
      </c>
      <c r="H41">
        <v>20</v>
      </c>
      <c r="I41">
        <v>20</v>
      </c>
      <c r="J41">
        <v>0</v>
      </c>
      <c r="K41" s="11">
        <v>5</v>
      </c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3:24">
      <c r="S42" s="5"/>
    </row>
    <row r="43" spans="3:24">
      <c r="D43" t="s">
        <v>56</v>
      </c>
      <c r="F43">
        <v>21</v>
      </c>
      <c r="G43">
        <v>22</v>
      </c>
      <c r="H43">
        <v>23</v>
      </c>
      <c r="I43">
        <v>24</v>
      </c>
    </row>
    <row r="44" spans="3:24">
      <c r="C44">
        <v>1</v>
      </c>
      <c r="F44">
        <f>F35-K35</f>
        <v>18</v>
      </c>
      <c r="G44">
        <f>G35-F35</f>
        <v>-19</v>
      </c>
      <c r="H44">
        <f>H35-G35</f>
        <v>-7</v>
      </c>
      <c r="I44">
        <f>I35-H35</f>
        <v>20</v>
      </c>
      <c r="J44">
        <f>J35-I35</f>
        <v>-20</v>
      </c>
    </row>
    <row r="45" spans="3:24" ht="31.15">
      <c r="C45">
        <v>2</v>
      </c>
      <c r="F45">
        <f t="shared" ref="F45:F50" si="10">F36-K36</f>
        <v>23</v>
      </c>
      <c r="G45">
        <f t="shared" ref="G45:G50" si="11">G36-F36</f>
        <v>-30</v>
      </c>
      <c r="H45">
        <f t="shared" ref="H45:J50" si="12">H36-G36</f>
        <v>5</v>
      </c>
      <c r="I45">
        <f t="shared" si="12"/>
        <v>-4</v>
      </c>
      <c r="J45">
        <f t="shared" si="12"/>
        <v>-11</v>
      </c>
      <c r="N45" s="18" t="s">
        <v>53</v>
      </c>
      <c r="Q45" t="s">
        <v>34</v>
      </c>
    </row>
    <row r="46" spans="3:24">
      <c r="C46">
        <v>3</v>
      </c>
      <c r="F46">
        <f t="shared" si="10"/>
        <v>11</v>
      </c>
      <c r="G46">
        <f t="shared" si="11"/>
        <v>5</v>
      </c>
      <c r="H46">
        <f t="shared" si="12"/>
        <v>-24</v>
      </c>
      <c r="I46">
        <f t="shared" si="12"/>
        <v>17</v>
      </c>
      <c r="J46">
        <f t="shared" si="12"/>
        <v>-17</v>
      </c>
    </row>
    <row r="47" spans="3:24" ht="16.149999999999999" thickBot="1">
      <c r="C47">
        <v>4</v>
      </c>
      <c r="F47">
        <f t="shared" si="10"/>
        <v>60</v>
      </c>
      <c r="G47">
        <f t="shared" si="11"/>
        <v>-52</v>
      </c>
      <c r="H47">
        <f t="shared" si="12"/>
        <v>-22</v>
      </c>
      <c r="I47">
        <f t="shared" si="12"/>
        <v>21</v>
      </c>
      <c r="J47">
        <f t="shared" si="12"/>
        <v>-21</v>
      </c>
    </row>
    <row r="48" spans="3:24">
      <c r="C48">
        <v>5</v>
      </c>
      <c r="F48">
        <f t="shared" si="10"/>
        <v>69</v>
      </c>
      <c r="G48">
        <f t="shared" si="11"/>
        <v>-55</v>
      </c>
      <c r="H48">
        <f t="shared" si="12"/>
        <v>6</v>
      </c>
      <c r="I48">
        <f t="shared" si="12"/>
        <v>-13</v>
      </c>
      <c r="J48">
        <f t="shared" si="12"/>
        <v>-19</v>
      </c>
      <c r="O48" s="24"/>
      <c r="P48" s="25" t="s">
        <v>37</v>
      </c>
      <c r="Q48" s="25" t="s">
        <v>38</v>
      </c>
      <c r="R48" s="25" t="s">
        <v>39</v>
      </c>
      <c r="S48" s="25">
        <v>20</v>
      </c>
      <c r="T48" s="25">
        <v>21</v>
      </c>
      <c r="U48" s="25">
        <v>22</v>
      </c>
      <c r="V48" s="25">
        <v>23</v>
      </c>
      <c r="W48" s="25">
        <v>24</v>
      </c>
      <c r="X48" s="26">
        <v>25</v>
      </c>
    </row>
    <row r="49" spans="1:24">
      <c r="C49">
        <v>6</v>
      </c>
      <c r="F49">
        <f t="shared" si="10"/>
        <v>50</v>
      </c>
      <c r="G49">
        <f t="shared" si="11"/>
        <v>-56</v>
      </c>
      <c r="H49">
        <f t="shared" si="12"/>
        <v>15</v>
      </c>
      <c r="I49">
        <f t="shared" si="12"/>
        <v>-16</v>
      </c>
      <c r="J49">
        <f t="shared" si="12"/>
        <v>-11</v>
      </c>
      <c r="O49" s="27" t="s">
        <v>36</v>
      </c>
      <c r="P49" s="5"/>
      <c r="Q49" s="5"/>
      <c r="R49" s="5" t="s">
        <v>28</v>
      </c>
      <c r="S49" s="5"/>
      <c r="T49" s="5">
        <v>8178</v>
      </c>
      <c r="U49" s="5">
        <v>454</v>
      </c>
      <c r="V49" s="5">
        <v>4182</v>
      </c>
      <c r="W49" s="5">
        <v>412</v>
      </c>
      <c r="X49" s="28">
        <v>0</v>
      </c>
    </row>
    <row r="50" spans="1:24">
      <c r="C50">
        <v>7</v>
      </c>
      <c r="F50">
        <f t="shared" si="10"/>
        <v>58</v>
      </c>
      <c r="G50">
        <f t="shared" si="11"/>
        <v>-43</v>
      </c>
      <c r="H50">
        <f t="shared" si="12"/>
        <v>0</v>
      </c>
      <c r="I50">
        <f t="shared" si="12"/>
        <v>0</v>
      </c>
      <c r="J50">
        <f t="shared" si="12"/>
        <v>-20</v>
      </c>
      <c r="O50" s="27">
        <v>36000</v>
      </c>
      <c r="P50" s="5">
        <v>4</v>
      </c>
      <c r="Q50" s="5">
        <v>15</v>
      </c>
      <c r="R50" s="5"/>
      <c r="S50" s="5"/>
      <c r="T50" s="5">
        <v>98196</v>
      </c>
      <c r="U50" s="5">
        <v>5508</v>
      </c>
      <c r="V50" s="5">
        <v>72</v>
      </c>
      <c r="W50" s="5">
        <v>5004</v>
      </c>
      <c r="X50" s="28">
        <v>0</v>
      </c>
    </row>
    <row r="51" spans="1:24">
      <c r="O51" s="27">
        <v>48000</v>
      </c>
      <c r="P51" s="5">
        <v>2</v>
      </c>
      <c r="Q51" s="5">
        <v>20</v>
      </c>
      <c r="R51" s="5"/>
      <c r="S51" s="5"/>
      <c r="T51" s="5">
        <v>65554</v>
      </c>
      <c r="U51" s="5">
        <v>3762</v>
      </c>
      <c r="V51" s="5">
        <v>33586</v>
      </c>
      <c r="W51" s="5">
        <v>3426</v>
      </c>
      <c r="X51" s="28">
        <v>0</v>
      </c>
    </row>
    <row r="52" spans="1:24">
      <c r="D52" t="s">
        <v>68</v>
      </c>
      <c r="J52" s="14"/>
      <c r="K52" s="93" t="s">
        <v>50</v>
      </c>
      <c r="L52" s="94"/>
      <c r="O52" s="27">
        <v>12000</v>
      </c>
      <c r="P52" s="5">
        <v>7</v>
      </c>
      <c r="Q52" s="5">
        <v>5</v>
      </c>
      <c r="R52" s="5"/>
      <c r="S52" s="5"/>
      <c r="T52" s="5">
        <v>82050</v>
      </c>
      <c r="U52" s="5">
        <v>4810</v>
      </c>
      <c r="V52" s="5">
        <v>42090</v>
      </c>
      <c r="W52" s="5">
        <v>4390</v>
      </c>
      <c r="X52" s="28">
        <v>0</v>
      </c>
    </row>
    <row r="53" spans="1:24">
      <c r="A53" s="5">
        <v>1</v>
      </c>
      <c r="B53">
        <v>60200</v>
      </c>
      <c r="D53">
        <f>SUM(C53+B53)</f>
        <v>60200</v>
      </c>
      <c r="F53">
        <v>60200</v>
      </c>
      <c r="G53">
        <f>F53/2150</f>
        <v>28</v>
      </c>
      <c r="I53">
        <f>2400-250</f>
        <v>2150</v>
      </c>
      <c r="J53" s="4"/>
      <c r="K53" s="83" t="s">
        <v>51</v>
      </c>
      <c r="L53" s="58" t="s">
        <v>52</v>
      </c>
      <c r="O53" s="27">
        <v>36000</v>
      </c>
      <c r="P53" s="5">
        <v>5</v>
      </c>
      <c r="Q53" s="5">
        <v>15</v>
      </c>
      <c r="R53" s="5"/>
      <c r="S53" s="5"/>
      <c r="T53" s="5">
        <v>130923</v>
      </c>
      <c r="U53" s="5">
        <v>7339</v>
      </c>
      <c r="V53" s="5">
        <v>66987</v>
      </c>
      <c r="W53" s="5">
        <v>6667</v>
      </c>
      <c r="X53" s="28">
        <v>0</v>
      </c>
    </row>
    <row r="54" spans="1:24" ht="16.149999999999999" thickBot="1">
      <c r="A54" s="5">
        <v>2</v>
      </c>
      <c r="B54">
        <v>27130</v>
      </c>
      <c r="C54">
        <v>65554</v>
      </c>
      <c r="D54">
        <f t="shared" ref="D54:D59" si="13">SUM(C54+B54)</f>
        <v>92684</v>
      </c>
      <c r="F54">
        <v>92684</v>
      </c>
      <c r="G54">
        <f>F54/2150</f>
        <v>43.108837209302322</v>
      </c>
      <c r="J54" s="4">
        <v>1</v>
      </c>
      <c r="K54" s="16">
        <v>240</v>
      </c>
      <c r="L54" s="56">
        <v>25</v>
      </c>
      <c r="O54" s="29">
        <v>48000</v>
      </c>
      <c r="P54" s="30">
        <v>6</v>
      </c>
      <c r="Q54" s="30">
        <v>20</v>
      </c>
      <c r="R54" s="30"/>
      <c r="S54" s="30"/>
      <c r="T54" s="30">
        <v>122795</v>
      </c>
      <c r="U54" s="30">
        <v>6935</v>
      </c>
      <c r="V54" s="30">
        <v>62855</v>
      </c>
      <c r="W54" s="30">
        <v>6305</v>
      </c>
      <c r="X54" s="31">
        <v>0</v>
      </c>
    </row>
    <row r="55" spans="1:24">
      <c r="A55" s="5">
        <v>3</v>
      </c>
      <c r="B55">
        <v>42210</v>
      </c>
      <c r="D55">
        <f t="shared" si="13"/>
        <v>42210</v>
      </c>
      <c r="F55">
        <v>42210</v>
      </c>
      <c r="G55">
        <f t="shared" ref="G55:G59" si="14">F55/2150</f>
        <v>19.632558139534883</v>
      </c>
      <c r="J55" s="4">
        <v>2</v>
      </c>
      <c r="K55" s="16">
        <v>240</v>
      </c>
      <c r="L55" s="56">
        <v>25</v>
      </c>
    </row>
    <row r="56" spans="1:24">
      <c r="A56" s="5">
        <v>4</v>
      </c>
      <c r="B56">
        <v>63095</v>
      </c>
      <c r="C56">
        <v>98196</v>
      </c>
      <c r="D56">
        <f t="shared" si="13"/>
        <v>161291</v>
      </c>
      <c r="F56">
        <v>161291</v>
      </c>
      <c r="G56">
        <f t="shared" si="14"/>
        <v>75.019069767441863</v>
      </c>
      <c r="J56" s="4">
        <v>3</v>
      </c>
      <c r="K56" s="16">
        <v>180</v>
      </c>
      <c r="L56" s="56">
        <v>30</v>
      </c>
    </row>
    <row r="57" spans="1:24">
      <c r="A57" s="5">
        <v>5</v>
      </c>
      <c r="B57">
        <v>45070</v>
      </c>
      <c r="C57">
        <v>130923</v>
      </c>
      <c r="D57">
        <f t="shared" si="13"/>
        <v>175993</v>
      </c>
      <c r="F57">
        <v>175993</v>
      </c>
      <c r="G57">
        <f t="shared" si="14"/>
        <v>81.857209302325586</v>
      </c>
      <c r="J57" s="4">
        <v>4</v>
      </c>
      <c r="K57" s="16">
        <v>180</v>
      </c>
      <c r="L57" s="56">
        <v>20</v>
      </c>
    </row>
    <row r="58" spans="1:24">
      <c r="A58" s="5">
        <v>6</v>
      </c>
      <c r="B58">
        <v>33110</v>
      </c>
      <c r="C58">
        <v>122795</v>
      </c>
      <c r="D58">
        <f t="shared" si="13"/>
        <v>155905</v>
      </c>
      <c r="F58">
        <v>155905</v>
      </c>
      <c r="G58">
        <f t="shared" si="14"/>
        <v>72.513953488372096</v>
      </c>
      <c r="J58" s="4">
        <v>5</v>
      </c>
      <c r="K58" s="16">
        <v>180</v>
      </c>
      <c r="L58" s="56">
        <v>25</v>
      </c>
    </row>
    <row r="59" spans="1:24" ht="16.149999999999999" thickBot="1">
      <c r="A59" s="30">
        <v>7</v>
      </c>
      <c r="B59">
        <v>54150</v>
      </c>
      <c r="C59">
        <v>82050</v>
      </c>
      <c r="D59">
        <f t="shared" si="13"/>
        <v>136200</v>
      </c>
      <c r="F59">
        <v>136200</v>
      </c>
      <c r="G59">
        <f t="shared" si="14"/>
        <v>63.348837209302324</v>
      </c>
      <c r="J59" s="4">
        <v>6</v>
      </c>
      <c r="K59" s="16">
        <v>240</v>
      </c>
      <c r="L59" s="56">
        <v>15</v>
      </c>
    </row>
    <row r="60" spans="1:24">
      <c r="J60" s="7">
        <v>7</v>
      </c>
      <c r="K60" s="59">
        <v>240</v>
      </c>
      <c r="L60" s="57">
        <v>25</v>
      </c>
    </row>
    <row r="62" spans="1:24">
      <c r="B62" s="5">
        <v>2</v>
      </c>
    </row>
    <row r="63" spans="1:24">
      <c r="B63" s="5">
        <v>4</v>
      </c>
    </row>
    <row r="64" spans="1:24">
      <c r="B64" s="5">
        <v>5</v>
      </c>
    </row>
    <row r="65" spans="2:2">
      <c r="B65" s="5">
        <v>6</v>
      </c>
    </row>
    <row r="66" spans="2:2" ht="16.149999999999999" thickBot="1">
      <c r="B66" s="30">
        <v>7</v>
      </c>
    </row>
  </sheetData>
  <sortState ref="B62:C66">
    <sortCondition ref="B62"/>
  </sortState>
  <mergeCells count="1">
    <mergeCell ref="K52:L5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AD923-D464-41E3-806D-15D12D690750}">
  <dimension ref="A3:Z99"/>
  <sheetViews>
    <sheetView workbookViewId="0" xr3:uid="{32509770-C97D-5687-86E8-B006C608E168}">
      <selection activeCell="E99" sqref="E99"/>
    </sheetView>
  </sheetViews>
  <sheetFormatPr defaultRowHeight="15.6"/>
  <cols>
    <col min="1" max="1" width="17.375" bestFit="1" customWidth="1"/>
    <col min="9" max="9" width="25" bestFit="1" customWidth="1"/>
    <col min="10" max="10" width="12.125" bestFit="1" customWidth="1"/>
    <col min="11" max="11" width="17.375" bestFit="1" customWidth="1"/>
    <col min="12" max="13" width="12.125" bestFit="1" customWidth="1"/>
  </cols>
  <sheetData>
    <row r="3" spans="2:13">
      <c r="B3" s="14" t="s">
        <v>28</v>
      </c>
      <c r="C3" s="21"/>
      <c r="D3" s="21"/>
      <c r="E3" s="21"/>
      <c r="F3" s="21"/>
      <c r="G3" s="15"/>
      <c r="J3" t="s">
        <v>18</v>
      </c>
      <c r="K3" t="s">
        <v>22</v>
      </c>
      <c r="L3" t="s">
        <v>11</v>
      </c>
      <c r="M3" t="s">
        <v>24</v>
      </c>
    </row>
    <row r="4" spans="2:13">
      <c r="B4" s="4"/>
      <c r="C4" s="5"/>
      <c r="D4" s="5"/>
      <c r="E4" s="5"/>
      <c r="F4" s="5"/>
      <c r="G4" s="6"/>
      <c r="I4" t="s">
        <v>69</v>
      </c>
      <c r="J4" s="23">
        <v>7</v>
      </c>
      <c r="K4" s="23">
        <v>25</v>
      </c>
      <c r="L4" s="23">
        <v>22</v>
      </c>
      <c r="M4" s="23">
        <v>12</v>
      </c>
    </row>
    <row r="5" spans="2:13">
      <c r="B5" s="4" t="s">
        <v>11</v>
      </c>
      <c r="C5" s="5"/>
      <c r="D5" s="5"/>
      <c r="E5" s="5"/>
      <c r="F5" s="5"/>
      <c r="G5" s="6"/>
    </row>
    <row r="6" spans="2:13">
      <c r="B6" s="4">
        <v>20</v>
      </c>
      <c r="C6" s="5">
        <v>21</v>
      </c>
      <c r="D6" s="5">
        <v>22</v>
      </c>
      <c r="E6" s="5">
        <v>23</v>
      </c>
      <c r="F6" s="5">
        <v>24</v>
      </c>
      <c r="G6" s="6">
        <v>25</v>
      </c>
      <c r="I6" t="s">
        <v>70</v>
      </c>
      <c r="J6" s="23">
        <v>2</v>
      </c>
    </row>
    <row r="7" spans="2:13">
      <c r="B7" s="22">
        <v>799</v>
      </c>
      <c r="C7" s="5">
        <v>0</v>
      </c>
      <c r="D7" s="5">
        <v>993</v>
      </c>
      <c r="E7" s="5">
        <v>0</v>
      </c>
      <c r="F7" s="5">
        <v>467</v>
      </c>
      <c r="G7" s="6">
        <v>0</v>
      </c>
      <c r="I7" t="s">
        <v>71</v>
      </c>
      <c r="J7" s="23">
        <v>4500</v>
      </c>
    </row>
    <row r="8" spans="2:13">
      <c r="B8" s="4"/>
      <c r="C8" s="5"/>
      <c r="D8" s="5"/>
      <c r="E8" s="5"/>
      <c r="F8" s="5"/>
      <c r="G8" s="6"/>
      <c r="I8" t="s">
        <v>72</v>
      </c>
      <c r="J8" s="23">
        <v>2250</v>
      </c>
    </row>
    <row r="9" spans="2:13">
      <c r="B9" s="4" t="s">
        <v>18</v>
      </c>
      <c r="C9" s="5"/>
      <c r="D9" s="5"/>
      <c r="E9" s="5"/>
      <c r="F9" s="5"/>
      <c r="G9" s="6"/>
    </row>
    <row r="10" spans="2:13">
      <c r="B10" s="4">
        <v>20</v>
      </c>
      <c r="C10" s="5">
        <v>21</v>
      </c>
      <c r="D10" s="5">
        <v>22</v>
      </c>
      <c r="E10" s="5">
        <v>23</v>
      </c>
      <c r="F10" s="5">
        <v>24</v>
      </c>
      <c r="G10" s="6">
        <v>25</v>
      </c>
    </row>
    <row r="11" spans="2:13">
      <c r="B11" s="4"/>
      <c r="C11" s="5">
        <v>3000</v>
      </c>
      <c r="D11" s="5">
        <v>2000</v>
      </c>
      <c r="E11" s="5">
        <v>0</v>
      </c>
      <c r="F11" s="5">
        <v>2000</v>
      </c>
      <c r="G11" s="6">
        <v>0</v>
      </c>
    </row>
    <row r="12" spans="2:13">
      <c r="B12" s="4"/>
      <c r="C12" s="5"/>
      <c r="D12" s="5"/>
      <c r="E12" s="5"/>
      <c r="F12" s="5"/>
      <c r="G12" s="6"/>
    </row>
    <row r="13" spans="2:13">
      <c r="B13" s="4" t="s">
        <v>22</v>
      </c>
      <c r="C13" s="5"/>
      <c r="D13" s="5"/>
      <c r="E13" s="5"/>
      <c r="F13" s="5"/>
      <c r="G13" s="6"/>
    </row>
    <row r="14" spans="2:13">
      <c r="B14" s="4">
        <v>20</v>
      </c>
      <c r="C14" s="5">
        <v>21</v>
      </c>
      <c r="D14" s="5">
        <v>22</v>
      </c>
      <c r="E14" s="5">
        <v>23</v>
      </c>
      <c r="F14" s="5">
        <v>24</v>
      </c>
      <c r="G14" s="6">
        <v>25</v>
      </c>
    </row>
    <row r="15" spans="2:13">
      <c r="B15" s="4"/>
      <c r="C15" s="5">
        <v>0</v>
      </c>
      <c r="D15" s="5">
        <v>200</v>
      </c>
      <c r="E15" s="5">
        <v>200</v>
      </c>
      <c r="F15" s="5">
        <v>0</v>
      </c>
      <c r="G15" s="6">
        <v>200</v>
      </c>
    </row>
    <row r="16" spans="2:13">
      <c r="B16" s="4"/>
      <c r="C16" s="5"/>
      <c r="D16" s="5"/>
      <c r="E16" s="5"/>
      <c r="F16" s="5"/>
      <c r="G16" s="6"/>
    </row>
    <row r="17" spans="1:26">
      <c r="B17" s="4" t="s">
        <v>24</v>
      </c>
      <c r="C17" s="5"/>
      <c r="D17" s="5"/>
      <c r="E17" s="5"/>
      <c r="F17" s="5"/>
      <c r="G17" s="6"/>
    </row>
    <row r="18" spans="1:26">
      <c r="B18" s="4">
        <v>20</v>
      </c>
      <c r="C18" s="5">
        <v>21</v>
      </c>
      <c r="D18" s="5">
        <v>22</v>
      </c>
      <c r="E18" s="5">
        <v>23</v>
      </c>
      <c r="F18" s="5">
        <v>24</v>
      </c>
      <c r="G18" s="6">
        <v>25</v>
      </c>
    </row>
    <row r="19" spans="1:26">
      <c r="B19" s="7"/>
      <c r="C19" s="8">
        <v>8178</v>
      </c>
      <c r="D19" s="8">
        <v>454</v>
      </c>
      <c r="E19" s="8">
        <v>4182</v>
      </c>
      <c r="F19" s="8">
        <v>412</v>
      </c>
      <c r="G19" s="9">
        <v>0</v>
      </c>
    </row>
    <row r="21" spans="1:26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>
      <c r="A22" s="5" t="s">
        <v>73</v>
      </c>
      <c r="B22" s="5"/>
      <c r="C22" s="5"/>
      <c r="D22" s="5"/>
      <c r="E22" s="5"/>
      <c r="F22" s="5"/>
      <c r="G22" s="5"/>
      <c r="H22" s="5"/>
      <c r="I22" s="5"/>
      <c r="J22" s="5"/>
      <c r="K22" s="5" t="s">
        <v>74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>
      <c r="A24" s="5" t="s">
        <v>18</v>
      </c>
      <c r="B24" s="5"/>
      <c r="C24" s="5"/>
      <c r="D24" s="5"/>
      <c r="E24" s="5"/>
      <c r="F24" s="5"/>
      <c r="G24" s="5"/>
      <c r="H24" s="5"/>
      <c r="I24" s="5"/>
      <c r="J24" s="5"/>
      <c r="K24" s="5" t="s">
        <v>18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>
      <c r="A25" s="5" t="s">
        <v>75</v>
      </c>
      <c r="B25" s="5">
        <v>21</v>
      </c>
      <c r="C25" s="5">
        <v>23</v>
      </c>
      <c r="D25" s="5">
        <v>24</v>
      </c>
      <c r="E25" s="5">
        <v>25</v>
      </c>
      <c r="F25" s="5">
        <v>25</v>
      </c>
      <c r="G25" s="5" t="s">
        <v>76</v>
      </c>
      <c r="H25" s="5" t="s">
        <v>77</v>
      </c>
      <c r="I25" s="5"/>
      <c r="J25" s="5"/>
      <c r="K25" s="5" t="s">
        <v>75</v>
      </c>
      <c r="L25" s="5">
        <v>21</v>
      </c>
      <c r="M25" s="5">
        <v>23</v>
      </c>
      <c r="N25" s="5">
        <v>24</v>
      </c>
      <c r="O25" s="5">
        <v>25</v>
      </c>
      <c r="P25" s="5">
        <v>25</v>
      </c>
      <c r="Q25" s="5" t="s">
        <v>76</v>
      </c>
      <c r="R25" s="5" t="s">
        <v>77</v>
      </c>
      <c r="S25" s="5"/>
      <c r="T25" s="5"/>
      <c r="U25" s="5"/>
      <c r="V25" s="5"/>
      <c r="W25" s="5"/>
      <c r="X25" s="5"/>
      <c r="Y25" s="5"/>
      <c r="Z25" s="5"/>
    </row>
    <row r="26" spans="1:26">
      <c r="A26" s="5" t="s">
        <v>78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/>
      <c r="H26" s="5"/>
      <c r="I26" s="5"/>
      <c r="J26" s="5"/>
      <c r="K26" s="5" t="s">
        <v>78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>
      <c r="A27" s="5" t="s">
        <v>79</v>
      </c>
      <c r="B27" s="5">
        <v>3000</v>
      </c>
      <c r="C27" s="5">
        <v>2000</v>
      </c>
      <c r="D27" s="5">
        <v>0</v>
      </c>
      <c r="E27" s="5">
        <v>2000</v>
      </c>
      <c r="F27" s="5">
        <v>0</v>
      </c>
      <c r="G27" s="5"/>
      <c r="H27" s="5"/>
      <c r="I27" s="5"/>
      <c r="J27" s="5"/>
      <c r="K27" s="5" t="s">
        <v>79</v>
      </c>
      <c r="L27" s="5">
        <v>3000</v>
      </c>
      <c r="M27" s="5">
        <v>2000</v>
      </c>
      <c r="N27" s="5">
        <v>0</v>
      </c>
      <c r="O27" s="5">
        <v>2000</v>
      </c>
      <c r="P27" s="5">
        <v>0</v>
      </c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>
      <c r="A28" s="5" t="s">
        <v>80</v>
      </c>
      <c r="B28" s="5"/>
      <c r="C28" s="5"/>
      <c r="D28" s="5"/>
      <c r="E28" s="5"/>
      <c r="F28" s="5"/>
      <c r="G28" s="5"/>
      <c r="H28" s="5"/>
      <c r="I28" s="5"/>
      <c r="J28" s="5"/>
      <c r="K28" s="5" t="s">
        <v>80</v>
      </c>
      <c r="L28" s="5">
        <v>3000</v>
      </c>
      <c r="M28" s="5">
        <v>2000</v>
      </c>
      <c r="N28" s="5">
        <v>0</v>
      </c>
      <c r="O28" s="5">
        <v>2000</v>
      </c>
      <c r="P28" s="5">
        <v>0</v>
      </c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>
      <c r="A29" s="5" t="s">
        <v>81</v>
      </c>
      <c r="B29" s="5"/>
      <c r="C29" s="5"/>
      <c r="D29" s="5"/>
      <c r="E29" s="5"/>
      <c r="F29" s="5"/>
      <c r="G29" s="5"/>
      <c r="H29" s="5"/>
      <c r="I29" s="5"/>
      <c r="J29" s="5"/>
      <c r="K29" s="5" t="s">
        <v>81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>
      <c r="A30" s="5" t="s">
        <v>82</v>
      </c>
      <c r="B30" s="5"/>
      <c r="C30" s="5"/>
      <c r="D30" s="5"/>
      <c r="E30" s="5"/>
      <c r="F30" s="5"/>
      <c r="G30" s="5"/>
      <c r="H30" s="5"/>
      <c r="I30" s="5"/>
      <c r="J30" s="5"/>
      <c r="K30" s="5" t="s">
        <v>82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>
      <c r="A31" s="5" t="s">
        <v>83</v>
      </c>
      <c r="B31" s="5"/>
      <c r="C31" s="5"/>
      <c r="D31" s="5"/>
      <c r="E31" s="5"/>
      <c r="F31" s="5"/>
      <c r="G31" s="5"/>
      <c r="H31" s="5"/>
      <c r="I31" s="5"/>
      <c r="J31" s="5"/>
      <c r="K31" s="5" t="s">
        <v>83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>
      <c r="A32" s="5" t="s">
        <v>84</v>
      </c>
      <c r="B32" s="5"/>
      <c r="C32" s="5"/>
      <c r="D32" s="5"/>
      <c r="E32" s="5"/>
      <c r="F32" s="5"/>
      <c r="G32" s="5"/>
      <c r="H32" s="5"/>
      <c r="I32" s="5"/>
      <c r="J32" s="5"/>
      <c r="K32" s="5" t="s">
        <v>84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>
      <c r="A33" s="5" t="s">
        <v>85</v>
      </c>
      <c r="B33" s="5"/>
      <c r="C33" s="5"/>
      <c r="D33" s="5"/>
      <c r="E33" s="5"/>
      <c r="F33" s="5"/>
      <c r="G33" s="5"/>
      <c r="H33" s="5"/>
      <c r="I33" s="5"/>
      <c r="J33" s="5"/>
      <c r="K33" s="5" t="s">
        <v>85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>
      <c r="A34" s="5" t="s">
        <v>86</v>
      </c>
      <c r="B34" s="5"/>
      <c r="C34" s="5"/>
      <c r="D34" s="5"/>
      <c r="E34" s="5"/>
      <c r="F34" s="5"/>
      <c r="G34" s="5"/>
      <c r="H34" s="5"/>
      <c r="I34" s="5"/>
      <c r="J34" s="5"/>
      <c r="K34" s="5" t="s">
        <v>86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>
      <c r="A35" s="5" t="s">
        <v>87</v>
      </c>
      <c r="B35" s="5"/>
      <c r="C35" s="5"/>
      <c r="D35" s="5"/>
      <c r="E35" s="5"/>
      <c r="F35" s="5"/>
      <c r="G35" s="5"/>
      <c r="H35" s="5"/>
      <c r="I35" s="5"/>
      <c r="J35" s="5"/>
      <c r="K35" s="5" t="s">
        <v>87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>
      <c r="A36" s="5" t="s">
        <v>88</v>
      </c>
      <c r="B36" s="5"/>
      <c r="C36" s="5"/>
      <c r="D36" s="5"/>
      <c r="E36" s="5"/>
      <c r="F36" s="5"/>
      <c r="G36" s="5"/>
      <c r="H36" s="5"/>
      <c r="I36" s="5"/>
      <c r="J36" s="5"/>
      <c r="K36" s="5" t="s">
        <v>88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>
      <c r="A39" s="5" t="s">
        <v>73</v>
      </c>
      <c r="B39" s="5"/>
      <c r="C39" s="5"/>
      <c r="D39" s="5"/>
      <c r="E39" s="5"/>
      <c r="F39" s="5"/>
      <c r="G39" s="5"/>
      <c r="H39" s="5"/>
      <c r="I39" s="5"/>
      <c r="J39" s="5"/>
      <c r="K39" s="5" t="s">
        <v>74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>
      <c r="A41" s="5" t="s">
        <v>22</v>
      </c>
      <c r="B41" s="5"/>
      <c r="C41" s="5"/>
      <c r="D41" s="5"/>
      <c r="E41" s="5"/>
      <c r="F41" s="5"/>
      <c r="G41" s="5"/>
      <c r="H41" s="5"/>
      <c r="I41" s="5"/>
      <c r="J41" s="5"/>
      <c r="K41" s="5" t="s">
        <v>22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>
      <c r="A42" s="5" t="s">
        <v>75</v>
      </c>
      <c r="B42" s="5">
        <v>21</v>
      </c>
      <c r="C42" s="5">
        <v>23</v>
      </c>
      <c r="D42" s="5">
        <v>24</v>
      </c>
      <c r="E42" s="5">
        <v>25</v>
      </c>
      <c r="F42" s="5">
        <v>25</v>
      </c>
      <c r="G42" s="5" t="s">
        <v>76</v>
      </c>
      <c r="H42" s="5" t="s">
        <v>77</v>
      </c>
      <c r="I42" s="5"/>
      <c r="J42" s="5"/>
      <c r="K42" s="5" t="s">
        <v>75</v>
      </c>
      <c r="L42" s="5">
        <v>21</v>
      </c>
      <c r="M42" s="5">
        <v>23</v>
      </c>
      <c r="N42" s="5">
        <v>24</v>
      </c>
      <c r="O42" s="5">
        <v>25</v>
      </c>
      <c r="P42" s="5">
        <v>25</v>
      </c>
      <c r="Q42" s="5" t="s">
        <v>76</v>
      </c>
      <c r="R42" s="5" t="s">
        <v>77</v>
      </c>
      <c r="S42" s="5"/>
      <c r="T42" s="5"/>
      <c r="U42" s="5"/>
      <c r="V42" s="5"/>
      <c r="W42" s="5"/>
      <c r="X42" s="5"/>
      <c r="Y42" s="5"/>
      <c r="Z42" s="5"/>
    </row>
    <row r="43" spans="1:26">
      <c r="A43" s="5" t="s">
        <v>78</v>
      </c>
      <c r="B43" s="5"/>
      <c r="C43" s="5"/>
      <c r="D43" s="5"/>
      <c r="E43" s="5"/>
      <c r="F43" s="5"/>
      <c r="G43" s="5"/>
      <c r="H43" s="5"/>
      <c r="I43" s="5"/>
      <c r="J43" s="5"/>
      <c r="K43" s="5" t="s">
        <v>78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>
      <c r="A44" s="5" t="s">
        <v>79</v>
      </c>
      <c r="B44" s="5"/>
      <c r="C44" s="5"/>
      <c r="D44" s="5"/>
      <c r="E44" s="5"/>
      <c r="F44" s="5"/>
      <c r="G44" s="5"/>
      <c r="H44" s="5"/>
      <c r="I44" s="5"/>
      <c r="J44" s="5"/>
      <c r="K44" s="5" t="s">
        <v>79</v>
      </c>
      <c r="L44" s="5">
        <v>0</v>
      </c>
      <c r="M44" s="5">
        <v>200</v>
      </c>
      <c r="N44" s="5">
        <v>200</v>
      </c>
      <c r="O44" s="5">
        <v>0</v>
      </c>
      <c r="P44" s="5">
        <v>200</v>
      </c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>
      <c r="A45" s="5" t="s">
        <v>80</v>
      </c>
      <c r="B45" s="5">
        <v>0</v>
      </c>
      <c r="C45" s="5">
        <v>200</v>
      </c>
      <c r="D45" s="5">
        <v>200</v>
      </c>
      <c r="E45" s="5">
        <v>0</v>
      </c>
      <c r="F45" s="5">
        <v>200</v>
      </c>
      <c r="G45" s="5"/>
      <c r="H45" s="5"/>
      <c r="I45" s="5"/>
      <c r="J45" s="5"/>
      <c r="K45" s="5" t="s">
        <v>80</v>
      </c>
      <c r="L45" s="5">
        <v>0</v>
      </c>
      <c r="M45" s="5">
        <v>200</v>
      </c>
      <c r="N45" s="5">
        <v>200</v>
      </c>
      <c r="O45" s="5">
        <v>0</v>
      </c>
      <c r="P45" s="5">
        <v>200</v>
      </c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>
      <c r="A46" s="5" t="s">
        <v>81</v>
      </c>
      <c r="B46" s="5"/>
      <c r="C46" s="5"/>
      <c r="D46" s="5"/>
      <c r="E46" s="5"/>
      <c r="F46" s="5"/>
      <c r="G46" s="5"/>
      <c r="H46" s="5"/>
      <c r="I46" s="5"/>
      <c r="J46" s="5"/>
      <c r="K46" s="5" t="s">
        <v>81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>
      <c r="A47" s="5" t="s">
        <v>82</v>
      </c>
      <c r="B47" s="5"/>
      <c r="C47" s="5"/>
      <c r="D47" s="5"/>
      <c r="E47" s="5"/>
      <c r="F47" s="5"/>
      <c r="G47" s="5"/>
      <c r="H47" s="5"/>
      <c r="I47" s="5"/>
      <c r="J47" s="5"/>
      <c r="K47" s="5" t="s">
        <v>82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>
      <c r="A48" s="5" t="s">
        <v>83</v>
      </c>
      <c r="B48" s="5"/>
      <c r="C48" s="5"/>
      <c r="D48" s="5"/>
      <c r="E48" s="5"/>
      <c r="F48" s="5"/>
      <c r="G48" s="5"/>
      <c r="H48" s="5"/>
      <c r="I48" s="5"/>
      <c r="J48" s="5"/>
      <c r="K48" s="5" t="s">
        <v>83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>
      <c r="A49" s="5" t="s">
        <v>84</v>
      </c>
      <c r="B49" s="5"/>
      <c r="C49" s="5"/>
      <c r="D49" s="5"/>
      <c r="E49" s="5"/>
      <c r="F49" s="5"/>
      <c r="G49" s="5"/>
      <c r="H49" s="5"/>
      <c r="I49" s="5"/>
      <c r="J49" s="5"/>
      <c r="K49" s="5" t="s">
        <v>84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>
      <c r="A50" s="5" t="s">
        <v>85</v>
      </c>
      <c r="B50" s="5"/>
      <c r="C50" s="5"/>
      <c r="D50" s="5"/>
      <c r="E50" s="5"/>
      <c r="F50" s="5"/>
      <c r="G50" s="5"/>
      <c r="H50" s="5"/>
      <c r="I50" s="5"/>
      <c r="J50" s="5"/>
      <c r="K50" s="5" t="s">
        <v>85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>
      <c r="A51" s="5" t="s">
        <v>86</v>
      </c>
      <c r="B51" s="5"/>
      <c r="C51" s="5"/>
      <c r="D51" s="5"/>
      <c r="E51" s="5"/>
      <c r="F51" s="5"/>
      <c r="G51" s="5"/>
      <c r="H51" s="5"/>
      <c r="I51" s="5"/>
      <c r="J51" s="5"/>
      <c r="K51" s="5" t="s">
        <v>86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>
      <c r="A52" s="5" t="s">
        <v>87</v>
      </c>
      <c r="B52" s="5"/>
      <c r="C52" s="5"/>
      <c r="D52" s="5"/>
      <c r="E52" s="5"/>
      <c r="F52" s="5"/>
      <c r="G52" s="5"/>
      <c r="H52" s="5"/>
      <c r="I52" s="5"/>
      <c r="J52" s="5"/>
      <c r="K52" s="5" t="s">
        <v>87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>
      <c r="A53" s="5" t="s">
        <v>88</v>
      </c>
      <c r="B53" s="5"/>
      <c r="C53" s="5"/>
      <c r="D53" s="5"/>
      <c r="E53" s="5"/>
      <c r="F53" s="5"/>
      <c r="G53" s="5"/>
      <c r="H53" s="5"/>
      <c r="I53" s="5"/>
      <c r="J53" s="5"/>
      <c r="K53" s="5" t="s">
        <v>88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>
      <c r="A56" s="5" t="s">
        <v>73</v>
      </c>
      <c r="B56" s="5"/>
      <c r="C56" s="5"/>
      <c r="D56" s="5"/>
      <c r="E56" s="5"/>
      <c r="F56" s="5"/>
      <c r="G56" s="5"/>
      <c r="H56" s="5"/>
      <c r="I56" s="5"/>
      <c r="J56" s="5"/>
      <c r="K56" s="5" t="s">
        <v>74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>
      <c r="A58" s="5" t="s">
        <v>11</v>
      </c>
      <c r="B58" s="5"/>
      <c r="C58" s="5"/>
      <c r="D58" s="5"/>
      <c r="E58" s="5"/>
      <c r="F58" s="5"/>
      <c r="G58" s="5"/>
      <c r="H58" s="5"/>
      <c r="I58" s="5"/>
      <c r="J58" s="5"/>
      <c r="K58" s="5" t="s">
        <v>11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>
      <c r="A59" s="5" t="s">
        <v>75</v>
      </c>
      <c r="B59" s="5">
        <v>21</v>
      </c>
      <c r="C59" s="5">
        <v>23</v>
      </c>
      <c r="D59" s="5">
        <v>24</v>
      </c>
      <c r="E59" s="5">
        <v>25</v>
      </c>
      <c r="F59" s="5">
        <v>25</v>
      </c>
      <c r="G59" s="5" t="s">
        <v>76</v>
      </c>
      <c r="H59" s="5" t="s">
        <v>77</v>
      </c>
      <c r="I59" s="5"/>
      <c r="J59" s="5"/>
      <c r="K59" s="5" t="s">
        <v>75</v>
      </c>
      <c r="L59" s="5">
        <v>21</v>
      </c>
      <c r="M59" s="5">
        <v>23</v>
      </c>
      <c r="N59" s="5">
        <v>24</v>
      </c>
      <c r="O59" s="5">
        <v>25</v>
      </c>
      <c r="P59" s="5">
        <v>25</v>
      </c>
      <c r="Q59" s="5" t="s">
        <v>76</v>
      </c>
      <c r="R59" s="5" t="s">
        <v>77</v>
      </c>
      <c r="S59" s="5"/>
      <c r="T59" s="5"/>
      <c r="U59" s="5"/>
      <c r="V59" s="5"/>
      <c r="W59" s="5"/>
      <c r="X59" s="5"/>
      <c r="Y59" s="5"/>
      <c r="Z59" s="5"/>
    </row>
    <row r="60" spans="1:26">
      <c r="A60" s="5" t="s">
        <v>78</v>
      </c>
      <c r="B60" s="5"/>
      <c r="C60" s="5"/>
      <c r="D60" s="5"/>
      <c r="E60" s="5"/>
      <c r="F60" s="5"/>
      <c r="G60" s="5"/>
      <c r="H60" s="5"/>
      <c r="I60" s="5"/>
      <c r="J60" s="5"/>
      <c r="K60" s="5" t="s">
        <v>78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>
      <c r="A61" s="5" t="s">
        <v>79</v>
      </c>
      <c r="B61" s="5"/>
      <c r="C61" s="5"/>
      <c r="D61" s="5"/>
      <c r="E61" s="5"/>
      <c r="F61" s="5"/>
      <c r="G61" s="5"/>
      <c r="H61" s="5"/>
      <c r="I61" s="5"/>
      <c r="J61" s="5"/>
      <c r="K61" s="5" t="s">
        <v>79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>
      <c r="A62" s="5" t="s">
        <v>80</v>
      </c>
      <c r="B62" s="5">
        <v>0</v>
      </c>
      <c r="C62" s="5">
        <v>993</v>
      </c>
      <c r="D62" s="5">
        <v>0</v>
      </c>
      <c r="E62" s="5">
        <v>467</v>
      </c>
      <c r="F62" s="5">
        <v>0</v>
      </c>
      <c r="G62" s="5"/>
      <c r="H62" s="5"/>
      <c r="I62" s="5"/>
      <c r="J62" s="5"/>
      <c r="K62" s="5" t="s">
        <v>80</v>
      </c>
      <c r="L62" s="5">
        <v>0</v>
      </c>
      <c r="M62" s="5">
        <v>993</v>
      </c>
      <c r="N62" s="5">
        <v>0</v>
      </c>
      <c r="O62" s="5">
        <v>467</v>
      </c>
      <c r="P62" s="5">
        <v>0</v>
      </c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>
      <c r="A63" s="5" t="s">
        <v>81</v>
      </c>
      <c r="B63" s="5"/>
      <c r="C63" s="5"/>
      <c r="D63" s="5"/>
      <c r="E63" s="5"/>
      <c r="F63" s="5"/>
      <c r="G63" s="5"/>
      <c r="H63" s="5"/>
      <c r="I63" s="5"/>
      <c r="J63" s="5"/>
      <c r="K63" s="5" t="s">
        <v>81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>
      <c r="A64" s="5" t="s">
        <v>82</v>
      </c>
      <c r="B64" s="5"/>
      <c r="C64" s="5"/>
      <c r="D64" s="5"/>
      <c r="E64" s="5"/>
      <c r="F64" s="5"/>
      <c r="G64" s="5"/>
      <c r="H64" s="5"/>
      <c r="I64" s="5"/>
      <c r="J64" s="5"/>
      <c r="K64" s="5" t="s">
        <v>82</v>
      </c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>
      <c r="A65" s="5" t="s">
        <v>83</v>
      </c>
      <c r="B65" s="5"/>
      <c r="C65" s="5"/>
      <c r="D65" s="5"/>
      <c r="E65" s="5"/>
      <c r="F65" s="5"/>
      <c r="G65" s="5"/>
      <c r="H65" s="5"/>
      <c r="I65" s="5"/>
      <c r="J65" s="5"/>
      <c r="K65" s="5" t="s">
        <v>83</v>
      </c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>
      <c r="A66" s="5" t="s">
        <v>84</v>
      </c>
      <c r="B66" s="5"/>
      <c r="C66" s="5"/>
      <c r="D66" s="5"/>
      <c r="E66" s="5"/>
      <c r="F66" s="5"/>
      <c r="G66" s="5"/>
      <c r="H66" s="5"/>
      <c r="I66" s="5"/>
      <c r="J66" s="5"/>
      <c r="K66" s="5" t="s">
        <v>84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>
      <c r="A67" s="5" t="s">
        <v>85</v>
      </c>
      <c r="B67" s="5"/>
      <c r="C67" s="5"/>
      <c r="D67" s="5"/>
      <c r="E67" s="5"/>
      <c r="F67" s="5"/>
      <c r="G67" s="5"/>
      <c r="H67" s="5"/>
      <c r="I67" s="5"/>
      <c r="J67" s="5"/>
      <c r="K67" s="5" t="s">
        <v>85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>
      <c r="A68" s="5" t="s">
        <v>86</v>
      </c>
      <c r="B68" s="5"/>
      <c r="C68" s="5"/>
      <c r="D68" s="5"/>
      <c r="E68" s="5"/>
      <c r="F68" s="5"/>
      <c r="G68" s="5"/>
      <c r="H68" s="5"/>
      <c r="I68" s="5"/>
      <c r="J68" s="5"/>
      <c r="K68" s="5" t="s">
        <v>86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>
      <c r="A69" s="5" t="s">
        <v>87</v>
      </c>
      <c r="B69" s="5"/>
      <c r="C69" s="5"/>
      <c r="D69" s="5"/>
      <c r="E69" s="5"/>
      <c r="F69" s="5"/>
      <c r="G69" s="5"/>
      <c r="H69" s="5"/>
      <c r="I69" s="5"/>
      <c r="J69" s="5"/>
      <c r="K69" s="5" t="s">
        <v>87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>
      <c r="A70" s="5" t="s">
        <v>88</v>
      </c>
      <c r="B70" s="5"/>
      <c r="C70" s="5"/>
      <c r="D70" s="5"/>
      <c r="E70" s="5"/>
      <c r="F70" s="5"/>
      <c r="G70" s="5"/>
      <c r="H70" s="5"/>
      <c r="I70" s="5"/>
      <c r="J70" s="5"/>
      <c r="K70" s="5" t="s">
        <v>88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>
      <c r="A73" s="5" t="s">
        <v>73</v>
      </c>
      <c r="B73" s="5"/>
      <c r="C73" s="5"/>
      <c r="D73" s="5"/>
      <c r="E73" s="5"/>
      <c r="F73" s="5"/>
      <c r="G73" s="5"/>
      <c r="H73" s="5"/>
      <c r="I73" s="5"/>
      <c r="J73" s="5"/>
      <c r="K73" s="5" t="s">
        <v>74</v>
      </c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>
      <c r="A75" s="5" t="s">
        <v>24</v>
      </c>
      <c r="B75" s="5"/>
      <c r="C75" s="5"/>
      <c r="D75" s="5"/>
      <c r="E75" s="5"/>
      <c r="F75" s="5"/>
      <c r="G75" s="5"/>
      <c r="H75" s="5"/>
      <c r="I75" s="5"/>
      <c r="J75" s="5"/>
      <c r="K75" s="5" t="s">
        <v>24</v>
      </c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>
      <c r="A76" s="5" t="s">
        <v>75</v>
      </c>
      <c r="B76" s="5">
        <v>21</v>
      </c>
      <c r="C76" s="5">
        <v>23</v>
      </c>
      <c r="D76" s="5">
        <v>24</v>
      </c>
      <c r="E76" s="5">
        <v>25</v>
      </c>
      <c r="F76" s="5">
        <v>25</v>
      </c>
      <c r="G76" s="5" t="s">
        <v>76</v>
      </c>
      <c r="H76" s="5" t="s">
        <v>77</v>
      </c>
      <c r="I76" s="5"/>
      <c r="J76" s="5"/>
      <c r="K76" s="5" t="s">
        <v>75</v>
      </c>
      <c r="L76" s="5">
        <v>21</v>
      </c>
      <c r="M76" s="5">
        <v>23</v>
      </c>
      <c r="N76" s="5">
        <v>24</v>
      </c>
      <c r="O76" s="5">
        <v>25</v>
      </c>
      <c r="P76" s="5">
        <v>25</v>
      </c>
      <c r="Q76" s="5" t="s">
        <v>76</v>
      </c>
      <c r="R76" s="5" t="s">
        <v>77</v>
      </c>
      <c r="S76" s="5"/>
      <c r="T76" s="5"/>
      <c r="U76" s="5"/>
      <c r="V76" s="5"/>
      <c r="W76" s="5"/>
      <c r="X76" s="5"/>
      <c r="Y76" s="5"/>
      <c r="Z76" s="5"/>
    </row>
    <row r="77" spans="1:26">
      <c r="A77" s="5" t="s">
        <v>78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/>
      <c r="H77" s="5"/>
      <c r="I77" s="5"/>
      <c r="J77" s="5"/>
      <c r="K77" s="5" t="s">
        <v>78</v>
      </c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>
      <c r="A78" s="5" t="s">
        <v>79</v>
      </c>
      <c r="B78" s="5"/>
      <c r="C78" s="5"/>
      <c r="D78" s="5"/>
      <c r="E78" s="5"/>
      <c r="F78" s="5"/>
      <c r="G78" s="5"/>
      <c r="H78" s="5"/>
      <c r="I78" s="5"/>
      <c r="J78" s="5"/>
      <c r="K78" s="5" t="s">
        <v>79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>
      <c r="A79" s="5" t="s">
        <v>80</v>
      </c>
      <c r="B79" s="5">
        <v>8178</v>
      </c>
      <c r="C79" s="5">
        <v>454</v>
      </c>
      <c r="D79" s="5">
        <v>4182</v>
      </c>
      <c r="E79" s="5">
        <v>412</v>
      </c>
      <c r="F79" s="5">
        <v>0</v>
      </c>
      <c r="G79" s="5"/>
      <c r="H79" s="5"/>
      <c r="I79" s="5"/>
      <c r="J79" s="5"/>
      <c r="K79" s="5" t="s">
        <v>80</v>
      </c>
      <c r="L79" s="5">
        <v>8178</v>
      </c>
      <c r="M79" s="5">
        <v>454</v>
      </c>
      <c r="N79" s="5">
        <v>4182</v>
      </c>
      <c r="O79" s="5">
        <v>412</v>
      </c>
      <c r="P79" s="5">
        <v>0</v>
      </c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>
      <c r="A80" s="5" t="s">
        <v>81</v>
      </c>
      <c r="B80" s="5"/>
      <c r="C80" s="5"/>
      <c r="D80" s="5"/>
      <c r="E80" s="5"/>
      <c r="F80" s="5"/>
      <c r="G80" s="5"/>
      <c r="H80" s="5"/>
      <c r="I80" s="5"/>
      <c r="J80" s="5"/>
      <c r="K80" s="5" t="s">
        <v>81</v>
      </c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>
      <c r="A81" s="5" t="s">
        <v>82</v>
      </c>
      <c r="B81" s="5"/>
      <c r="C81" s="5"/>
      <c r="D81" s="5"/>
      <c r="E81" s="5"/>
      <c r="F81" s="5"/>
      <c r="G81" s="5"/>
      <c r="H81" s="5"/>
      <c r="I81" s="5"/>
      <c r="J81" s="5"/>
      <c r="K81" s="5" t="s">
        <v>82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>
      <c r="A82" s="5" t="s">
        <v>83</v>
      </c>
      <c r="B82" s="5"/>
      <c r="C82" s="5"/>
      <c r="D82" s="5"/>
      <c r="E82" s="5"/>
      <c r="F82" s="5"/>
      <c r="G82" s="5"/>
      <c r="H82" s="5"/>
      <c r="I82" s="5"/>
      <c r="J82" s="5"/>
      <c r="K82" s="5" t="s">
        <v>83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>
      <c r="A83" s="5" t="s">
        <v>84</v>
      </c>
      <c r="B83" s="5"/>
      <c r="C83" s="5"/>
      <c r="D83" s="5"/>
      <c r="E83" s="5"/>
      <c r="F83" s="5"/>
      <c r="G83" s="5"/>
      <c r="H83" s="5"/>
      <c r="I83" s="5"/>
      <c r="J83" s="5"/>
      <c r="K83" s="5" t="s">
        <v>84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>
      <c r="A84" s="5" t="s">
        <v>85</v>
      </c>
      <c r="B84" s="5"/>
      <c r="C84" s="5"/>
      <c r="D84" s="5"/>
      <c r="E84" s="5"/>
      <c r="F84" s="5"/>
      <c r="G84" s="5"/>
      <c r="H84" s="5"/>
      <c r="I84" s="5"/>
      <c r="J84" s="5"/>
      <c r="K84" s="5" t="s">
        <v>85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>
      <c r="A85" s="5" t="s">
        <v>86</v>
      </c>
      <c r="B85" s="5"/>
      <c r="C85" s="5"/>
      <c r="D85" s="5"/>
      <c r="E85" s="5"/>
      <c r="F85" s="5"/>
      <c r="G85" s="5"/>
      <c r="H85" s="5"/>
      <c r="I85" s="5"/>
      <c r="J85" s="5"/>
      <c r="K85" s="5" t="s">
        <v>86</v>
      </c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>
      <c r="A86" s="5" t="s">
        <v>87</v>
      </c>
      <c r="B86" s="5"/>
      <c r="C86" s="5"/>
      <c r="D86" s="5"/>
      <c r="E86" s="5"/>
      <c r="F86" s="5"/>
      <c r="G86" s="5"/>
      <c r="H86" s="5"/>
      <c r="I86" s="5"/>
      <c r="J86" s="5"/>
      <c r="K86" s="5" t="s">
        <v>87</v>
      </c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>
      <c r="A87" s="5" t="s">
        <v>88</v>
      </c>
      <c r="B87" s="5"/>
      <c r="C87" s="5"/>
      <c r="D87" s="5"/>
      <c r="E87" s="5"/>
      <c r="F87" s="5"/>
      <c r="G87" s="5"/>
      <c r="H87" s="5"/>
      <c r="I87" s="5"/>
      <c r="J87" s="5"/>
      <c r="K87" s="5" t="s">
        <v>88</v>
      </c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33FCB-FFEF-4988-B3C5-D345AB61BB92}">
  <dimension ref="B2:L11"/>
  <sheetViews>
    <sheetView workbookViewId="0" xr3:uid="{709E7477-DC2F-589D-B7DE-EFA8DED8650C}">
      <selection activeCell="C16" sqref="C16"/>
    </sheetView>
  </sheetViews>
  <sheetFormatPr defaultRowHeight="15.6"/>
  <sheetData>
    <row r="2" spans="2:12">
      <c r="B2" t="s">
        <v>47</v>
      </c>
      <c r="C2" t="s">
        <v>89</v>
      </c>
      <c r="D2" t="s">
        <v>90</v>
      </c>
      <c r="E2" t="s">
        <v>91</v>
      </c>
      <c r="F2" t="s">
        <v>92</v>
      </c>
      <c r="H2" t="s">
        <v>47</v>
      </c>
      <c r="I2" t="s">
        <v>89</v>
      </c>
      <c r="J2" t="s">
        <v>90</v>
      </c>
      <c r="K2" t="s">
        <v>91</v>
      </c>
      <c r="L2" t="s">
        <v>92</v>
      </c>
    </row>
    <row r="3" spans="2:12">
      <c r="B3">
        <v>1</v>
      </c>
      <c r="C3">
        <v>20</v>
      </c>
      <c r="D3">
        <v>19</v>
      </c>
      <c r="E3">
        <v>13</v>
      </c>
      <c r="F3">
        <v>0</v>
      </c>
      <c r="H3">
        <v>1</v>
      </c>
      <c r="I3">
        <v>200</v>
      </c>
      <c r="J3">
        <v>190</v>
      </c>
      <c r="K3">
        <v>80</v>
      </c>
      <c r="L3">
        <v>0</v>
      </c>
    </row>
    <row r="4" spans="2:12">
      <c r="B4">
        <v>2</v>
      </c>
      <c r="C4">
        <v>9</v>
      </c>
      <c r="D4">
        <v>22</v>
      </c>
      <c r="E4">
        <v>18</v>
      </c>
      <c r="F4">
        <v>8</v>
      </c>
      <c r="H4">
        <v>2</v>
      </c>
      <c r="I4">
        <v>130</v>
      </c>
      <c r="J4">
        <v>215</v>
      </c>
      <c r="K4">
        <v>160</v>
      </c>
      <c r="L4">
        <v>130</v>
      </c>
    </row>
    <row r="5" spans="2:12">
      <c r="B5">
        <v>3</v>
      </c>
      <c r="C5">
        <v>14</v>
      </c>
      <c r="D5">
        <v>18</v>
      </c>
      <c r="E5">
        <v>21</v>
      </c>
      <c r="F5">
        <v>0</v>
      </c>
      <c r="H5">
        <v>3</v>
      </c>
      <c r="I5">
        <v>210</v>
      </c>
      <c r="J5">
        <v>85</v>
      </c>
      <c r="K5">
        <v>65</v>
      </c>
      <c r="L5">
        <v>0</v>
      </c>
    </row>
    <row r="6" spans="2:12">
      <c r="B6">
        <v>4</v>
      </c>
      <c r="C6">
        <v>21</v>
      </c>
      <c r="D6">
        <v>7</v>
      </c>
      <c r="E6">
        <v>0</v>
      </c>
      <c r="F6">
        <v>12</v>
      </c>
      <c r="H6">
        <v>4</v>
      </c>
      <c r="I6">
        <v>95</v>
      </c>
      <c r="J6">
        <v>155</v>
      </c>
      <c r="K6">
        <v>0</v>
      </c>
      <c r="L6">
        <v>60</v>
      </c>
    </row>
    <row r="7" spans="2:12">
      <c r="B7">
        <v>5</v>
      </c>
      <c r="C7">
        <v>15</v>
      </c>
      <c r="D7">
        <v>15</v>
      </c>
      <c r="E7">
        <v>16</v>
      </c>
      <c r="F7">
        <v>16</v>
      </c>
      <c r="H7">
        <v>5</v>
      </c>
      <c r="I7">
        <v>70</v>
      </c>
      <c r="J7">
        <v>125</v>
      </c>
      <c r="K7">
        <v>120</v>
      </c>
      <c r="L7">
        <v>75</v>
      </c>
    </row>
    <row r="8" spans="2:12">
      <c r="B8">
        <v>6</v>
      </c>
      <c r="C8">
        <v>11</v>
      </c>
      <c r="D8">
        <v>11</v>
      </c>
      <c r="E8">
        <v>0</v>
      </c>
      <c r="F8">
        <v>15</v>
      </c>
      <c r="H8">
        <v>6</v>
      </c>
      <c r="I8">
        <v>110</v>
      </c>
      <c r="J8">
        <v>75</v>
      </c>
      <c r="K8">
        <v>0</v>
      </c>
      <c r="L8">
        <v>125</v>
      </c>
    </row>
    <row r="9" spans="2:12">
      <c r="B9">
        <v>7</v>
      </c>
      <c r="C9">
        <v>18</v>
      </c>
      <c r="D9">
        <v>0</v>
      </c>
      <c r="E9">
        <v>3</v>
      </c>
      <c r="F9">
        <v>10</v>
      </c>
      <c r="H9">
        <v>7</v>
      </c>
      <c r="I9">
        <v>150</v>
      </c>
      <c r="J9">
        <v>0</v>
      </c>
      <c r="K9">
        <v>125</v>
      </c>
      <c r="L9">
        <v>270</v>
      </c>
    </row>
    <row r="11" spans="2:12">
      <c r="B11" t="s">
        <v>68</v>
      </c>
      <c r="C11">
        <f>SUM(C3:C9)</f>
        <v>108</v>
      </c>
      <c r="D11">
        <f t="shared" ref="D11:L11" si="0">SUM(D3:D9)</f>
        <v>92</v>
      </c>
      <c r="E11">
        <f t="shared" si="0"/>
        <v>71</v>
      </c>
      <c r="F11">
        <f t="shared" si="0"/>
        <v>61</v>
      </c>
      <c r="I11">
        <f t="shared" si="0"/>
        <v>965</v>
      </c>
      <c r="J11">
        <f t="shared" si="0"/>
        <v>845</v>
      </c>
      <c r="K11">
        <f t="shared" si="0"/>
        <v>550</v>
      </c>
      <c r="L11">
        <f t="shared" si="0"/>
        <v>660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FBA23-C386-4487-BA82-8586B26C0F8C}">
  <dimension ref="B2:X59"/>
  <sheetViews>
    <sheetView tabSelected="1" topLeftCell="A43" zoomScale="70" zoomScaleNormal="70" workbookViewId="0" xr3:uid="{3F2787BF-85D6-507A-A4F1-D70DA408BCE4}">
      <selection activeCell="H56" sqref="H56"/>
    </sheetView>
  </sheetViews>
  <sheetFormatPr defaultRowHeight="15.6"/>
  <cols>
    <col min="3" max="3" width="11.25" customWidth="1"/>
    <col min="6" max="6" width="10.5" bestFit="1" customWidth="1"/>
    <col min="8" max="8" width="10.875" customWidth="1"/>
    <col min="10" max="11" width="14.25" bestFit="1" customWidth="1"/>
    <col min="16" max="16" width="24.625" customWidth="1"/>
    <col min="20" max="20" width="11.75" bestFit="1" customWidth="1"/>
    <col min="22" max="22" width="14.625" customWidth="1"/>
  </cols>
  <sheetData>
    <row r="2" spans="2:11">
      <c r="B2" t="s">
        <v>93</v>
      </c>
    </row>
    <row r="4" spans="2:11">
      <c r="B4" s="14"/>
      <c r="C4" s="21"/>
      <c r="D4" s="21" t="s">
        <v>94</v>
      </c>
      <c r="E4" s="21"/>
      <c r="F4" s="21"/>
      <c r="G4" s="21"/>
      <c r="H4" s="21"/>
      <c r="I4" s="21"/>
      <c r="J4" s="21"/>
      <c r="K4" s="15"/>
    </row>
    <row r="5" spans="2:11">
      <c r="B5" s="4"/>
      <c r="C5" s="5"/>
      <c r="D5" s="5" t="s">
        <v>95</v>
      </c>
      <c r="E5" s="5" t="s">
        <v>96</v>
      </c>
      <c r="F5" s="5" t="s">
        <v>97</v>
      </c>
      <c r="G5" s="5" t="s">
        <v>98</v>
      </c>
      <c r="H5" s="5" t="s">
        <v>99</v>
      </c>
      <c r="I5" s="5" t="s">
        <v>100</v>
      </c>
      <c r="J5" s="5" t="s">
        <v>101</v>
      </c>
      <c r="K5" s="6" t="s">
        <v>102</v>
      </c>
    </row>
    <row r="6" spans="2:11">
      <c r="B6" s="4" t="s">
        <v>103</v>
      </c>
      <c r="C6" s="5"/>
      <c r="D6" s="5">
        <v>3000</v>
      </c>
      <c r="E6" s="5">
        <v>2000</v>
      </c>
      <c r="F6" s="5">
        <v>0</v>
      </c>
      <c r="G6" s="5">
        <v>2000</v>
      </c>
      <c r="H6" s="5">
        <v>0</v>
      </c>
      <c r="I6" s="5">
        <v>7000</v>
      </c>
      <c r="J6" s="5">
        <v>7</v>
      </c>
      <c r="K6" s="6">
        <v>49000</v>
      </c>
    </row>
    <row r="7" spans="2:11">
      <c r="B7" s="4" t="s">
        <v>104</v>
      </c>
      <c r="C7" s="5"/>
      <c r="D7" s="5">
        <v>0</v>
      </c>
      <c r="E7" s="5">
        <v>200</v>
      </c>
      <c r="F7" s="5">
        <v>200</v>
      </c>
      <c r="G7" s="5">
        <v>0</v>
      </c>
      <c r="H7" s="5">
        <v>200</v>
      </c>
      <c r="I7" s="5">
        <v>600</v>
      </c>
      <c r="J7" s="5">
        <v>25</v>
      </c>
      <c r="K7" s="6">
        <v>15000</v>
      </c>
    </row>
    <row r="8" spans="2:11">
      <c r="B8" s="4" t="s">
        <v>105</v>
      </c>
      <c r="C8" s="5"/>
      <c r="D8" s="5">
        <v>0</v>
      </c>
      <c r="E8" s="5">
        <v>993</v>
      </c>
      <c r="F8" s="5">
        <v>0</v>
      </c>
      <c r="G8" s="5">
        <v>467</v>
      </c>
      <c r="H8" s="5">
        <v>0</v>
      </c>
      <c r="I8" s="5">
        <v>1460</v>
      </c>
      <c r="J8" s="5">
        <v>22</v>
      </c>
      <c r="K8" s="6">
        <v>32120</v>
      </c>
    </row>
    <row r="9" spans="2:11">
      <c r="B9" s="4" t="s">
        <v>106</v>
      </c>
      <c r="C9" s="5"/>
      <c r="D9" s="5">
        <v>8178</v>
      </c>
      <c r="E9" s="5">
        <v>454</v>
      </c>
      <c r="F9" s="5">
        <v>4182</v>
      </c>
      <c r="G9" s="5">
        <v>412</v>
      </c>
      <c r="H9" s="5">
        <v>0</v>
      </c>
      <c r="I9" s="5">
        <v>13226</v>
      </c>
      <c r="J9" s="5">
        <v>12</v>
      </c>
      <c r="K9" s="6">
        <v>158712</v>
      </c>
    </row>
    <row r="10" spans="2:11">
      <c r="B10" s="7"/>
      <c r="C10" s="8"/>
      <c r="D10" s="8"/>
      <c r="E10" s="8"/>
      <c r="F10" s="8"/>
      <c r="G10" s="8"/>
      <c r="H10" s="8"/>
      <c r="I10" s="8"/>
      <c r="J10" s="8"/>
      <c r="K10" s="81">
        <v>254832</v>
      </c>
    </row>
    <row r="12" spans="2:11">
      <c r="B12" t="s">
        <v>107</v>
      </c>
    </row>
    <row r="14" spans="2:11">
      <c r="B14" s="76" t="s">
        <v>0</v>
      </c>
      <c r="C14" s="12">
        <v>177520</v>
      </c>
      <c r="D14" s="5"/>
    </row>
    <row r="15" spans="2:11">
      <c r="B15" s="76" t="s">
        <v>7</v>
      </c>
      <c r="C15" s="12">
        <v>156824</v>
      </c>
      <c r="D15" s="5"/>
    </row>
    <row r="16" spans="2:11">
      <c r="B16" s="76" t="s">
        <v>8</v>
      </c>
      <c r="C16" s="12">
        <v>156813</v>
      </c>
      <c r="D16" s="5"/>
    </row>
    <row r="17" spans="2:22">
      <c r="B17" s="76" t="s">
        <v>9</v>
      </c>
      <c r="C17" s="12">
        <v>208380</v>
      </c>
      <c r="D17" s="5"/>
    </row>
    <row r="18" spans="2:22">
      <c r="B18" s="76" t="s">
        <v>10</v>
      </c>
      <c r="C18" s="12">
        <v>222420</v>
      </c>
      <c r="D18" s="5"/>
    </row>
    <row r="20" spans="2:22">
      <c r="B20" t="s">
        <v>108</v>
      </c>
      <c r="K20" t="s">
        <v>109</v>
      </c>
    </row>
    <row r="21" spans="2:22">
      <c r="B21" s="11"/>
      <c r="C21" s="11"/>
      <c r="D21" s="95"/>
      <c r="E21" s="95"/>
      <c r="F21" s="95"/>
      <c r="G21" s="95"/>
      <c r="H21" s="95"/>
      <c r="I21" s="11"/>
      <c r="K21" s="11"/>
      <c r="L21" s="11"/>
      <c r="M21" s="80"/>
      <c r="N21" s="80"/>
      <c r="O21" s="80"/>
      <c r="P21" s="80"/>
      <c r="Q21" s="80"/>
      <c r="R21" s="11"/>
      <c r="T21" t="s">
        <v>110</v>
      </c>
      <c r="U21">
        <v>4500</v>
      </c>
      <c r="V21" s="82" t="s">
        <v>111</v>
      </c>
    </row>
    <row r="22" spans="2:22">
      <c r="B22" s="11" t="s">
        <v>47</v>
      </c>
      <c r="C22" s="11" t="s">
        <v>112</v>
      </c>
      <c r="D22" s="11">
        <v>21</v>
      </c>
      <c r="E22" s="11">
        <v>22</v>
      </c>
      <c r="F22" s="11">
        <v>23</v>
      </c>
      <c r="G22" s="11">
        <v>24</v>
      </c>
      <c r="H22" s="11">
        <v>25</v>
      </c>
      <c r="I22" s="11" t="s">
        <v>76</v>
      </c>
      <c r="K22" s="11" t="s">
        <v>47</v>
      </c>
      <c r="L22" s="11" t="s">
        <v>112</v>
      </c>
      <c r="M22" s="11">
        <v>21</v>
      </c>
      <c r="N22" s="11">
        <v>22</v>
      </c>
      <c r="O22" s="11">
        <v>23</v>
      </c>
      <c r="P22" s="11">
        <v>24</v>
      </c>
      <c r="Q22" s="11">
        <v>25</v>
      </c>
      <c r="R22" s="11" t="s">
        <v>76</v>
      </c>
      <c r="T22" t="s">
        <v>113</v>
      </c>
      <c r="U22">
        <v>2250</v>
      </c>
      <c r="V22" s="82" t="s">
        <v>111</v>
      </c>
    </row>
    <row r="23" spans="2:22">
      <c r="B23" s="11">
        <v>1</v>
      </c>
      <c r="C23" s="11">
        <v>10</v>
      </c>
      <c r="D23" s="11">
        <v>18</v>
      </c>
      <c r="E23" s="11"/>
      <c r="F23" s="11"/>
      <c r="G23" s="11">
        <v>20</v>
      </c>
      <c r="H23" s="11"/>
      <c r="I23" s="11">
        <f t="shared" ref="I23:I29" si="0">SUM(D23:H23)*$U$21</f>
        <v>171000</v>
      </c>
      <c r="K23" s="11">
        <v>1</v>
      </c>
      <c r="L23" s="11">
        <v>10</v>
      </c>
      <c r="M23" s="11"/>
      <c r="N23" s="11">
        <v>-19</v>
      </c>
      <c r="O23" s="11">
        <v>-7</v>
      </c>
      <c r="P23" s="11"/>
      <c r="Q23" s="11">
        <v>-20</v>
      </c>
      <c r="R23" s="11">
        <f t="shared" ref="R23:R29" si="1">ABS(SUM(M23:Q23))*$U$22</f>
        <v>103500</v>
      </c>
    </row>
    <row r="24" spans="2:22">
      <c r="B24" s="11">
        <v>2</v>
      </c>
      <c r="C24" s="11">
        <v>20</v>
      </c>
      <c r="D24" s="11">
        <v>23</v>
      </c>
      <c r="E24" s="11"/>
      <c r="F24" s="11">
        <v>5</v>
      </c>
      <c r="G24" s="11"/>
      <c r="H24" s="11"/>
      <c r="I24" s="11">
        <f t="shared" si="0"/>
        <v>126000</v>
      </c>
      <c r="K24" s="11">
        <v>2</v>
      </c>
      <c r="L24" s="11">
        <v>20</v>
      </c>
      <c r="M24" s="11"/>
      <c r="N24" s="11">
        <v>-30</v>
      </c>
      <c r="O24" s="11"/>
      <c r="P24" s="11">
        <v>-4</v>
      </c>
      <c r="Q24" s="11">
        <v>-11</v>
      </c>
      <c r="R24" s="11">
        <f t="shared" si="1"/>
        <v>101250</v>
      </c>
    </row>
    <row r="25" spans="2:22">
      <c r="B25" s="11">
        <v>3</v>
      </c>
      <c r="C25" s="11">
        <v>10</v>
      </c>
      <c r="D25" s="11">
        <v>11</v>
      </c>
      <c r="E25" s="11">
        <v>5</v>
      </c>
      <c r="F25" s="11"/>
      <c r="G25" s="11">
        <v>17</v>
      </c>
      <c r="H25" s="11"/>
      <c r="I25" s="11">
        <f t="shared" si="0"/>
        <v>148500</v>
      </c>
      <c r="K25" s="11">
        <v>3</v>
      </c>
      <c r="L25" s="11">
        <v>10</v>
      </c>
      <c r="M25" s="11"/>
      <c r="N25" s="11"/>
      <c r="O25" s="11">
        <v>-24</v>
      </c>
      <c r="P25" s="11"/>
      <c r="Q25" s="11">
        <v>-17</v>
      </c>
      <c r="R25" s="11">
        <f t="shared" si="1"/>
        <v>92250</v>
      </c>
    </row>
    <row r="26" spans="2:22">
      <c r="B26" s="11">
        <v>4</v>
      </c>
      <c r="C26" s="11">
        <v>15</v>
      </c>
      <c r="D26" s="11">
        <v>60</v>
      </c>
      <c r="E26" s="11"/>
      <c r="F26" s="11"/>
      <c r="G26" s="11">
        <v>21</v>
      </c>
      <c r="H26" s="11"/>
      <c r="I26" s="11">
        <f t="shared" si="0"/>
        <v>364500</v>
      </c>
      <c r="K26" s="11">
        <v>4</v>
      </c>
      <c r="L26" s="11">
        <v>15</v>
      </c>
      <c r="M26" s="11"/>
      <c r="N26" s="11">
        <v>-52</v>
      </c>
      <c r="O26" s="11">
        <v>-22</v>
      </c>
      <c r="P26" s="11"/>
      <c r="Q26" s="11">
        <v>-21</v>
      </c>
      <c r="R26" s="11">
        <f t="shared" si="1"/>
        <v>213750</v>
      </c>
    </row>
    <row r="27" spans="2:22">
      <c r="B27" s="11">
        <v>5</v>
      </c>
      <c r="C27" s="11">
        <v>15</v>
      </c>
      <c r="D27" s="11">
        <v>69</v>
      </c>
      <c r="E27" s="11"/>
      <c r="F27" s="11">
        <v>6</v>
      </c>
      <c r="G27" s="11"/>
      <c r="H27" s="11"/>
      <c r="I27" s="11">
        <f t="shared" si="0"/>
        <v>337500</v>
      </c>
      <c r="K27" s="11">
        <v>5</v>
      </c>
      <c r="L27" s="11">
        <v>15</v>
      </c>
      <c r="M27" s="11"/>
      <c r="N27" s="11">
        <v>-55</v>
      </c>
      <c r="O27" s="11"/>
      <c r="P27" s="11">
        <v>-13</v>
      </c>
      <c r="Q27" s="11">
        <v>-19</v>
      </c>
      <c r="R27" s="11">
        <f t="shared" si="1"/>
        <v>195750</v>
      </c>
    </row>
    <row r="28" spans="2:22">
      <c r="B28" s="11">
        <v>6</v>
      </c>
      <c r="C28" s="11">
        <v>20</v>
      </c>
      <c r="D28" s="11">
        <v>50</v>
      </c>
      <c r="E28" s="11"/>
      <c r="F28" s="11">
        <v>15</v>
      </c>
      <c r="G28" s="11"/>
      <c r="H28" s="11"/>
      <c r="I28" s="11">
        <f t="shared" si="0"/>
        <v>292500</v>
      </c>
      <c r="K28" s="11">
        <v>6</v>
      </c>
      <c r="L28" s="11">
        <v>20</v>
      </c>
      <c r="M28" s="11"/>
      <c r="N28" s="11">
        <v>-56</v>
      </c>
      <c r="O28" s="11"/>
      <c r="P28" s="11">
        <v>-16</v>
      </c>
      <c r="Q28" s="11">
        <v>-11</v>
      </c>
      <c r="R28" s="11">
        <f t="shared" si="1"/>
        <v>186750</v>
      </c>
    </row>
    <row r="29" spans="2:22">
      <c r="B29" s="11">
        <v>7</v>
      </c>
      <c r="C29" s="11">
        <v>5</v>
      </c>
      <c r="D29" s="11">
        <v>58</v>
      </c>
      <c r="E29" s="11"/>
      <c r="F29" s="11">
        <v>0</v>
      </c>
      <c r="G29" s="11">
        <v>0</v>
      </c>
      <c r="H29" s="11"/>
      <c r="I29" s="11">
        <f t="shared" si="0"/>
        <v>261000</v>
      </c>
      <c r="K29" s="11">
        <v>7</v>
      </c>
      <c r="L29" s="11">
        <v>5</v>
      </c>
      <c r="M29" s="11"/>
      <c r="N29" s="11">
        <v>-43</v>
      </c>
      <c r="O29" s="11">
        <v>0</v>
      </c>
      <c r="P29" s="11">
        <v>0</v>
      </c>
      <c r="Q29" s="11">
        <v>-20</v>
      </c>
      <c r="R29" s="11">
        <f t="shared" si="1"/>
        <v>141750</v>
      </c>
    </row>
    <row r="30" spans="2:22">
      <c r="B30" s="96" t="s">
        <v>76</v>
      </c>
      <c r="C30" s="97"/>
      <c r="D30" s="11"/>
      <c r="E30" s="11"/>
      <c r="F30" s="11"/>
      <c r="G30" s="11"/>
      <c r="H30" s="11"/>
      <c r="I30" s="12">
        <f>SUM(I23:I29)</f>
        <v>1701000</v>
      </c>
      <c r="K30" s="78" t="s">
        <v>76</v>
      </c>
      <c r="L30" s="79"/>
      <c r="M30" s="11"/>
      <c r="N30" s="11"/>
      <c r="O30" s="11"/>
      <c r="P30" s="11"/>
      <c r="Q30" s="11"/>
      <c r="R30" s="12">
        <f>SUM(R23:R29)</f>
        <v>1035000</v>
      </c>
    </row>
    <row r="32" spans="2:22" ht="23.45">
      <c r="B32" s="87" t="s">
        <v>114</v>
      </c>
      <c r="I32">
        <f>(I30+R30)</f>
        <v>2736000</v>
      </c>
      <c r="K32" s="77" t="s">
        <v>114</v>
      </c>
      <c r="L32" s="77">
        <v>2</v>
      </c>
      <c r="M32" s="77" t="s">
        <v>115</v>
      </c>
    </row>
    <row r="34" spans="2:24" ht="15.75"/>
    <row r="35" spans="2:24">
      <c r="B35" s="11" t="s">
        <v>116</v>
      </c>
      <c r="C35" s="11"/>
      <c r="D35" s="11"/>
      <c r="E35" s="11"/>
      <c r="F35" s="11"/>
      <c r="G35" s="11"/>
      <c r="H35" s="11"/>
      <c r="J35" t="s">
        <v>117</v>
      </c>
      <c r="R35" t="s">
        <v>118</v>
      </c>
    </row>
    <row r="36" spans="2:24">
      <c r="B36" s="12"/>
      <c r="C36" s="12" t="s">
        <v>56</v>
      </c>
      <c r="D36" s="12">
        <v>21</v>
      </c>
      <c r="E36" s="12">
        <v>22</v>
      </c>
      <c r="F36" s="12">
        <v>23</v>
      </c>
      <c r="G36" s="12">
        <v>24</v>
      </c>
      <c r="H36" s="12">
        <v>25</v>
      </c>
      <c r="J36" s="12"/>
      <c r="K36" s="12" t="s">
        <v>56</v>
      </c>
      <c r="L36" s="12">
        <v>21</v>
      </c>
      <c r="M36" s="12">
        <v>22</v>
      </c>
      <c r="N36" s="12">
        <v>23</v>
      </c>
      <c r="O36" s="12">
        <v>24</v>
      </c>
      <c r="P36" s="12">
        <v>25</v>
      </c>
      <c r="R36" s="11"/>
      <c r="S36" s="12" t="s">
        <v>56</v>
      </c>
      <c r="T36" s="12">
        <v>21</v>
      </c>
      <c r="U36" s="12">
        <v>22</v>
      </c>
      <c r="V36" s="12">
        <v>23</v>
      </c>
      <c r="W36" s="12">
        <v>24</v>
      </c>
      <c r="X36" s="12">
        <v>25</v>
      </c>
    </row>
    <row r="37" spans="2:24">
      <c r="B37" s="11">
        <v>1</v>
      </c>
      <c r="C37" s="11"/>
      <c r="D37" s="11">
        <v>66470.833333333328</v>
      </c>
      <c r="E37" s="11">
        <v>20955.979166666668</v>
      </c>
      <c r="F37" s="11">
        <v>4405.625</v>
      </c>
      <c r="G37" s="11">
        <v>51179.229166666664</v>
      </c>
      <c r="H37" s="11">
        <v>4405.625</v>
      </c>
      <c r="J37" s="11">
        <v>1</v>
      </c>
      <c r="K37" s="11"/>
      <c r="L37" s="11">
        <f>T37*2400</f>
        <v>67200</v>
      </c>
      <c r="M37" s="11">
        <f>U37*2400</f>
        <v>21600</v>
      </c>
      <c r="N37" s="11">
        <f>V37*2400</f>
        <v>4800</v>
      </c>
      <c r="O37" s="11">
        <f>W37*2400</f>
        <v>52800</v>
      </c>
      <c r="P37" s="11">
        <f>X37*2400</f>
        <v>4800</v>
      </c>
      <c r="R37" s="11">
        <v>1</v>
      </c>
      <c r="S37" s="11"/>
      <c r="T37" s="11">
        <v>28</v>
      </c>
      <c r="U37" s="11">
        <v>9</v>
      </c>
      <c r="V37" s="11">
        <v>2</v>
      </c>
      <c r="W37" s="11">
        <v>22</v>
      </c>
      <c r="X37" s="11">
        <v>2</v>
      </c>
    </row>
    <row r="38" spans="2:24">
      <c r="B38" s="11">
        <v>2</v>
      </c>
      <c r="C38" s="11"/>
      <c r="D38" s="11">
        <v>102338.58333333333</v>
      </c>
      <c r="E38" s="11">
        <v>29162.145833333332</v>
      </c>
      <c r="F38" s="11">
        <v>42180.270833333336</v>
      </c>
      <c r="G38" s="11">
        <v>33259.708333333336</v>
      </c>
      <c r="H38" s="11">
        <v>5095.729166666667</v>
      </c>
      <c r="J38" s="11">
        <v>2</v>
      </c>
      <c r="K38" s="11"/>
      <c r="L38" s="11">
        <f>T38*2400</f>
        <v>103200</v>
      </c>
      <c r="M38" s="11">
        <f>U38*2400</f>
        <v>31200</v>
      </c>
      <c r="N38" s="11">
        <f>V38*2400</f>
        <v>43200</v>
      </c>
      <c r="O38" s="11">
        <f>W38*2400</f>
        <v>33600</v>
      </c>
      <c r="P38" s="11">
        <f>X38*2400</f>
        <v>7200</v>
      </c>
      <c r="R38" s="11">
        <v>2</v>
      </c>
      <c r="S38" s="11"/>
      <c r="T38" s="11">
        <v>43</v>
      </c>
      <c r="U38" s="11">
        <v>13</v>
      </c>
      <c r="V38" s="11">
        <v>18</v>
      </c>
      <c r="W38" s="11">
        <v>14</v>
      </c>
      <c r="X38" s="11">
        <v>3</v>
      </c>
    </row>
    <row r="39" spans="2:24">
      <c r="B39" s="11">
        <v>3</v>
      </c>
      <c r="C39" s="11"/>
      <c r="D39" s="11">
        <v>49245</v>
      </c>
      <c r="E39" s="11">
        <v>61615.166666666672</v>
      </c>
      <c r="F39" s="11">
        <v>4299.166666666667</v>
      </c>
      <c r="G39" s="11">
        <v>44429</v>
      </c>
      <c r="H39" s="11">
        <v>4299.166666666667</v>
      </c>
      <c r="J39" s="11">
        <v>3</v>
      </c>
      <c r="K39" s="11"/>
      <c r="L39" s="11">
        <f>T39*2400</f>
        <v>50400</v>
      </c>
      <c r="M39" s="11">
        <f>U39*2400</f>
        <v>62400</v>
      </c>
      <c r="N39" s="11">
        <f>V39*2400</f>
        <v>4800</v>
      </c>
      <c r="O39" s="11">
        <f>W39*2400</f>
        <v>45600</v>
      </c>
      <c r="P39" s="11">
        <f>X39*2400</f>
        <v>4800</v>
      </c>
      <c r="R39" s="11">
        <v>3</v>
      </c>
      <c r="S39" s="11"/>
      <c r="T39" s="11">
        <v>21</v>
      </c>
      <c r="U39" s="11">
        <v>26</v>
      </c>
      <c r="V39" s="11">
        <v>2</v>
      </c>
      <c r="W39" s="11">
        <v>19</v>
      </c>
      <c r="X39" s="11">
        <v>2</v>
      </c>
    </row>
    <row r="40" spans="2:24">
      <c r="B40" s="11">
        <v>4</v>
      </c>
      <c r="C40" s="11"/>
      <c r="D40" s="11">
        <v>179212.22222222222</v>
      </c>
      <c r="E40" s="11">
        <v>54620</v>
      </c>
      <c r="F40" s="11">
        <v>1807.7777777777778</v>
      </c>
      <c r="G40" s="11">
        <v>52332.222222222219</v>
      </c>
      <c r="H40" s="11">
        <v>1727.7777777777778</v>
      </c>
      <c r="J40" s="11">
        <v>4</v>
      </c>
      <c r="K40" s="11"/>
      <c r="L40" s="11">
        <f>T40*2400</f>
        <v>180000</v>
      </c>
      <c r="M40" s="11">
        <f>U40*2400</f>
        <v>55200</v>
      </c>
      <c r="N40" s="11">
        <f>V40*2400</f>
        <v>2400</v>
      </c>
      <c r="O40" s="11">
        <f>W40*2400</f>
        <v>52800</v>
      </c>
      <c r="P40" s="11">
        <f>X40*2400</f>
        <v>2400</v>
      </c>
      <c r="R40" s="11">
        <v>4</v>
      </c>
      <c r="S40" s="11"/>
      <c r="T40" s="11">
        <v>75</v>
      </c>
      <c r="U40" s="11">
        <v>23</v>
      </c>
      <c r="V40" s="11">
        <v>1</v>
      </c>
      <c r="W40" s="11">
        <v>22</v>
      </c>
      <c r="X40" s="11">
        <v>1</v>
      </c>
    </row>
    <row r="41" spans="2:24">
      <c r="B41" s="11">
        <v>5</v>
      </c>
      <c r="C41" s="11"/>
      <c r="D41" s="11">
        <v>200436.47222222222</v>
      </c>
      <c r="E41" s="11">
        <v>67954.083333333328</v>
      </c>
      <c r="F41" s="11">
        <v>83408.805555555562</v>
      </c>
      <c r="G41" s="11">
        <v>50485.805555555555</v>
      </c>
      <c r="H41" s="11">
        <v>7118.0555555555557</v>
      </c>
      <c r="J41" s="11">
        <v>5</v>
      </c>
      <c r="K41" s="11"/>
      <c r="L41" s="11">
        <f>T41*2400</f>
        <v>201600</v>
      </c>
      <c r="M41" s="11">
        <f>U41*2400</f>
        <v>69600</v>
      </c>
      <c r="N41" s="11">
        <f>V41*2400</f>
        <v>84000</v>
      </c>
      <c r="O41" s="11">
        <f>W41*2400</f>
        <v>52800</v>
      </c>
      <c r="P41" s="11">
        <f>X41*2400</f>
        <v>7200</v>
      </c>
      <c r="R41" s="11">
        <v>5</v>
      </c>
      <c r="S41" s="11"/>
      <c r="T41" s="11">
        <v>84</v>
      </c>
      <c r="U41" s="11">
        <v>29</v>
      </c>
      <c r="V41" s="11">
        <v>35</v>
      </c>
      <c r="W41" s="11">
        <v>22</v>
      </c>
      <c r="X41" s="11">
        <v>3</v>
      </c>
    </row>
    <row r="42" spans="2:24">
      <c r="B42" s="11">
        <v>6</v>
      </c>
      <c r="C42" s="11"/>
      <c r="D42" s="11">
        <v>165649.0625</v>
      </c>
      <c r="E42" s="11">
        <v>33277.5</v>
      </c>
      <c r="F42" s="11">
        <v>69200.625</v>
      </c>
      <c r="G42" s="11">
        <v>30190.9375</v>
      </c>
      <c r="H42" s="11">
        <v>2417.1875</v>
      </c>
      <c r="J42" s="11">
        <v>6</v>
      </c>
      <c r="K42" s="11"/>
      <c r="L42" s="11">
        <f>T42*2400</f>
        <v>168000</v>
      </c>
      <c r="M42" s="11">
        <f>U42*2400</f>
        <v>33600</v>
      </c>
      <c r="N42" s="11">
        <f>V42*2400</f>
        <v>69600</v>
      </c>
      <c r="O42" s="11">
        <f>W42*2400</f>
        <v>31200</v>
      </c>
      <c r="P42" s="11">
        <f>X42*2400</f>
        <v>4800</v>
      </c>
      <c r="R42" s="11">
        <v>6</v>
      </c>
      <c r="S42" s="11"/>
      <c r="T42" s="11">
        <v>70</v>
      </c>
      <c r="U42" s="11">
        <v>14</v>
      </c>
      <c r="V42" s="11">
        <v>29</v>
      </c>
      <c r="W42" s="11">
        <v>13</v>
      </c>
      <c r="X42" s="11">
        <v>2</v>
      </c>
    </row>
    <row r="43" spans="2:24">
      <c r="B43" s="11">
        <v>7</v>
      </c>
      <c r="C43" s="11"/>
      <c r="D43" s="11">
        <v>150387.5</v>
      </c>
      <c r="E43" s="11">
        <v>46323.104166666664</v>
      </c>
      <c r="F43" s="11">
        <v>46474.375</v>
      </c>
      <c r="G43" s="11">
        <v>46447.875</v>
      </c>
      <c r="H43" s="11">
        <v>0</v>
      </c>
      <c r="J43" s="11">
        <v>7</v>
      </c>
      <c r="K43" s="11"/>
      <c r="L43" s="11">
        <f>T43*2400</f>
        <v>151200</v>
      </c>
      <c r="M43" s="11">
        <f>U43*2400</f>
        <v>48000</v>
      </c>
      <c r="N43" s="11">
        <f>V43*2400</f>
        <v>48000</v>
      </c>
      <c r="O43" s="11">
        <f>W43*2400</f>
        <v>48000</v>
      </c>
      <c r="P43" s="11">
        <f>X43*2400</f>
        <v>0</v>
      </c>
      <c r="R43" s="11">
        <v>7</v>
      </c>
      <c r="S43" s="11"/>
      <c r="T43" s="11">
        <v>63</v>
      </c>
      <c r="U43" s="11">
        <v>20</v>
      </c>
      <c r="V43" s="11">
        <v>20</v>
      </c>
      <c r="W43" s="11">
        <v>20</v>
      </c>
      <c r="X43" s="11">
        <v>0</v>
      </c>
    </row>
    <row r="46" spans="2:24">
      <c r="B46" s="12"/>
      <c r="C46" s="98" t="s">
        <v>114</v>
      </c>
      <c r="D46" s="98"/>
      <c r="E46" s="98"/>
      <c r="F46" s="98"/>
      <c r="G46" s="98"/>
      <c r="H46" s="12"/>
    </row>
    <row r="47" spans="2:24">
      <c r="B47" s="12" t="s">
        <v>47</v>
      </c>
      <c r="C47" s="12">
        <v>21</v>
      </c>
      <c r="D47" s="12">
        <v>22</v>
      </c>
      <c r="E47" s="12">
        <v>23</v>
      </c>
      <c r="F47" s="12">
        <v>24</v>
      </c>
      <c r="G47" s="12">
        <v>25</v>
      </c>
      <c r="H47" s="12" t="s">
        <v>102</v>
      </c>
    </row>
    <row r="48" spans="2:24">
      <c r="B48" s="89">
        <v>1</v>
      </c>
      <c r="C48" s="91">
        <f>(L37-D37)*$L$32</f>
        <v>1458.333333333343</v>
      </c>
      <c r="D48" s="91">
        <f>(M37-E37)*$L$32</f>
        <v>1288.0416666666642</v>
      </c>
      <c r="E48" s="91">
        <f>(N37-F37)*$L$32</f>
        <v>788.75</v>
      </c>
      <c r="F48" s="91">
        <f>(O37-G37)*$L$32</f>
        <v>3241.5416666666715</v>
      </c>
      <c r="G48" s="91">
        <f>(P37-H37)*$L$32</f>
        <v>788.75</v>
      </c>
      <c r="H48" s="91">
        <f>SUM(C48:G48)</f>
        <v>7565.4166666666788</v>
      </c>
    </row>
    <row r="49" spans="2:9">
      <c r="B49" s="89">
        <v>2</v>
      </c>
      <c r="C49" s="91">
        <f>(L38-D38)*$L$32</f>
        <v>1722.833333333343</v>
      </c>
      <c r="D49" s="91">
        <f>(M38-E38)*$L$32</f>
        <v>4075.7083333333358</v>
      </c>
      <c r="E49" s="91">
        <f>(N38-F38)*$L$32</f>
        <v>2039.4583333333285</v>
      </c>
      <c r="F49" s="91">
        <f>(O38-G38)*$L$32</f>
        <v>680.58333333332848</v>
      </c>
      <c r="G49" s="91">
        <f>(P38-H38)*$L$32</f>
        <v>4208.5416666666661</v>
      </c>
      <c r="H49" s="91">
        <f>SUM(C49:G49)</f>
        <v>12727.125000000002</v>
      </c>
    </row>
    <row r="50" spans="2:9">
      <c r="B50" s="89">
        <v>3</v>
      </c>
      <c r="C50" s="91">
        <f>(L39-D39)*$L$32</f>
        <v>2310</v>
      </c>
      <c r="D50" s="91">
        <f>(M39-E39)*$L$32</f>
        <v>1569.666666666657</v>
      </c>
      <c r="E50" s="91">
        <f>(N39-F39)*$L$32</f>
        <v>1001.6666666666661</v>
      </c>
      <c r="F50" s="91">
        <f>(O39-G39)*$L$32</f>
        <v>2342</v>
      </c>
      <c r="G50" s="91">
        <f>(P39-H39)*$L$32</f>
        <v>1001.6666666666661</v>
      </c>
      <c r="H50" s="91">
        <f>SUM(C50:G50)</f>
        <v>8224.9999999999891</v>
      </c>
    </row>
    <row r="51" spans="2:9">
      <c r="B51" s="89">
        <v>4</v>
      </c>
      <c r="C51" s="91">
        <f>(L40-D40)*$L$32</f>
        <v>1575.555555555562</v>
      </c>
      <c r="D51" s="91">
        <f>(M40-E40)*$L$32</f>
        <v>1160</v>
      </c>
      <c r="E51" s="91">
        <f>(N40-F40)*$L$32</f>
        <v>1184.4444444444443</v>
      </c>
      <c r="F51" s="91">
        <f>(O40-G40)*$L$32</f>
        <v>935.55555555556202</v>
      </c>
      <c r="G51" s="91">
        <f>(P40-H40)*$L$32</f>
        <v>1344.4444444444443</v>
      </c>
      <c r="H51" s="91">
        <f>SUM(C51:G51)</f>
        <v>6200.0000000000127</v>
      </c>
    </row>
    <row r="52" spans="2:9">
      <c r="B52" s="89">
        <v>5</v>
      </c>
      <c r="C52" s="91">
        <f>(L41-D41)*$L$32</f>
        <v>2327.055555555562</v>
      </c>
      <c r="D52" s="91">
        <f>(M41-E41)*$L$32</f>
        <v>3291.833333333343</v>
      </c>
      <c r="E52" s="91">
        <f>(N41-F41)*$L$32</f>
        <v>1182.388888888876</v>
      </c>
      <c r="F52" s="91">
        <f>(O41-G41)*$L$32</f>
        <v>4628.3888888888905</v>
      </c>
      <c r="G52" s="91">
        <f>(P41-H41)*$L$32</f>
        <v>163.88888888888869</v>
      </c>
      <c r="H52" s="91">
        <f>SUM(C52:G52)</f>
        <v>11593.55555555556</v>
      </c>
    </row>
    <row r="53" spans="2:9">
      <c r="B53" s="89">
        <v>6</v>
      </c>
      <c r="C53" s="91">
        <f>(L42-D42)*$L$32</f>
        <v>4701.875</v>
      </c>
      <c r="D53" s="91">
        <f>(M42-E42)*$L$32</f>
        <v>645</v>
      </c>
      <c r="E53" s="91">
        <f>(N42-F42)*$L$32</f>
        <v>798.75</v>
      </c>
      <c r="F53" s="91">
        <f>(O42-G42)*$L$32</f>
        <v>2018.125</v>
      </c>
      <c r="G53" s="91">
        <f>(P42-H42)*$L$32</f>
        <v>4765.625</v>
      </c>
      <c r="H53" s="91">
        <f>SUM(C53:G53)</f>
        <v>12929.375</v>
      </c>
    </row>
    <row r="54" spans="2:9">
      <c r="B54" s="90">
        <v>7</v>
      </c>
      <c r="C54" s="91">
        <f>(L43-D43)*$L$32</f>
        <v>1625</v>
      </c>
      <c r="D54" s="91">
        <f>(M43-E43)*$L$32</f>
        <v>3353.7916666666715</v>
      </c>
      <c r="E54" s="91">
        <f>(N43-F43)*$L$32</f>
        <v>3051.25</v>
      </c>
      <c r="F54" s="91">
        <f>(O43-G43)*$L$32</f>
        <v>3104.25</v>
      </c>
      <c r="G54" s="91">
        <f>(P43-H43)*$L$32</f>
        <v>0</v>
      </c>
      <c r="H54" s="91">
        <f>SUM(C54:G54)</f>
        <v>11134.291666666672</v>
      </c>
    </row>
    <row r="56" spans="2:9" ht="15.75">
      <c r="G56" t="s">
        <v>76</v>
      </c>
      <c r="H56" s="100">
        <f>SUM(H48:H54)</f>
        <v>70374.763888888905</v>
      </c>
      <c r="I56" t="s">
        <v>119</v>
      </c>
    </row>
    <row r="59" spans="2:9" ht="15.75">
      <c r="E59" t="s">
        <v>102</v>
      </c>
      <c r="F59" s="99">
        <f>(K10+C14+C15+C16+C17+C18+I30+H56+R30)</f>
        <v>3983163.763888889</v>
      </c>
    </row>
  </sheetData>
  <mergeCells count="3">
    <mergeCell ref="D21:H21"/>
    <mergeCell ref="B30:C30"/>
    <mergeCell ref="C46:G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Guest</cp:lastModifiedBy>
  <cp:revision/>
  <dcterms:created xsi:type="dcterms:W3CDTF">2017-11-18T04:39:18Z</dcterms:created>
  <dcterms:modified xsi:type="dcterms:W3CDTF">2017-12-11T00:02:49Z</dcterms:modified>
  <cp:category/>
  <cp:contentStatus/>
</cp:coreProperties>
</file>