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26" s="1"/>
  <c r="B21"/>
  <c r="B40" s="1"/>
  <c r="B20"/>
  <c r="B39" s="1"/>
  <c r="B19"/>
  <c r="B38" s="1"/>
  <c r="B18"/>
  <c r="B37" s="1"/>
  <c r="B17"/>
  <c r="B36" s="1"/>
  <c r="B16"/>
  <c r="B35" s="1"/>
  <c r="B15"/>
  <c r="B34" s="1"/>
  <c r="B14"/>
  <c r="B33" s="1"/>
  <c r="B13"/>
  <c r="B32" s="1"/>
  <c r="B12"/>
  <c r="B31" s="1"/>
  <c r="B11"/>
  <c r="B30" s="1"/>
  <c r="A40"/>
  <c r="A39"/>
  <c r="A38"/>
  <c r="A37"/>
  <c r="A36"/>
  <c r="A35"/>
  <c r="A34"/>
  <c r="A33"/>
  <c r="A32"/>
  <c r="A31"/>
  <c r="A30"/>
  <c r="A29"/>
  <c r="B4" l="1"/>
  <c r="B8" s="1"/>
  <c r="B69" l="1"/>
  <c r="B10"/>
  <c r="B66" s="1"/>
  <c r="B71" s="1"/>
  <c r="B29" s="1"/>
  <c r="B44" s="1"/>
  <c r="B52" s="1"/>
  <c r="B68"/>
  <c r="B9"/>
  <c r="B22" l="1"/>
  <c r="B24" s="1"/>
  <c r="B54"/>
  <c r="B61"/>
  <c r="B55"/>
  <c r="B53"/>
  <c r="B57" l="1"/>
  <c r="B58" s="1"/>
  <c r="B60" s="1"/>
  <c r="B62" s="1"/>
  <c r="B63" s="1"/>
</calcChain>
</file>

<file path=xl/sharedStrings.xml><?xml version="1.0" encoding="utf-8"?>
<sst xmlns="http://schemas.openxmlformats.org/spreadsheetml/2006/main" count="47" uniqueCount="47">
  <si>
    <t>Emp Name</t>
  </si>
  <si>
    <t>Employee Code</t>
  </si>
  <si>
    <t>CTC</t>
  </si>
  <si>
    <t>Total Fixed pay</t>
  </si>
  <si>
    <t>Performance Linked Bonus*</t>
  </si>
  <si>
    <t>Nos of Months</t>
  </si>
  <si>
    <t>Basic (40% of Fixed pay)</t>
  </si>
  <si>
    <t>Dearness Allowance (20% of Basic)</t>
  </si>
  <si>
    <t>House Rent Allowance (40% of Basic)</t>
  </si>
  <si>
    <t>Transport Allowance</t>
  </si>
  <si>
    <t>Medical Reimbursement</t>
  </si>
  <si>
    <t>Telephone/ Internet allowance  (As per company norms)</t>
  </si>
  <si>
    <t>Children Education Allowance</t>
  </si>
  <si>
    <t>Uniform Allowance  (As per company norms)</t>
  </si>
  <si>
    <t>Academic/Professional Allowance  (As per company norms)</t>
  </si>
  <si>
    <t>Conveyance Allowance  (As per company norms)</t>
  </si>
  <si>
    <t>Leave Travel Assistance (As per company norms)</t>
  </si>
  <si>
    <t>Driver Salary Allowance  (As per company norms)</t>
  </si>
  <si>
    <t>Car Maintenance Allowance  (As per company norms)</t>
  </si>
  <si>
    <t>Food Coupon  (As per company norms)</t>
  </si>
  <si>
    <t>Special Allowance</t>
  </si>
  <si>
    <t>Total of Salary Structure</t>
  </si>
  <si>
    <t>Gross Salary</t>
  </si>
  <si>
    <t>Less: Allowance exempt under Sec 10</t>
  </si>
  <si>
    <t>Less: Profession Tax</t>
  </si>
  <si>
    <t>Subtotal</t>
  </si>
  <si>
    <t>Deduction under chapter VIA</t>
  </si>
  <si>
    <t>80C (Max 1,50,000)</t>
  </si>
  <si>
    <t>80D (Max 60,000 = 25000+30000+5000)</t>
  </si>
  <si>
    <t>Less: Loss from house property (Max 2,00,000)</t>
  </si>
  <si>
    <t>Net Taxable Salary</t>
  </si>
  <si>
    <t>Tax on 2.5 Lacs to 5 Lacs</t>
  </si>
  <si>
    <t>Tax on 5 Lacs to 10 Lacs</t>
  </si>
  <si>
    <t>Tax above 10 Lacs</t>
  </si>
  <si>
    <t>Total tax</t>
  </si>
  <si>
    <t>Education cess</t>
  </si>
  <si>
    <t>Total Tax</t>
  </si>
  <si>
    <t>Rebate u/s 87</t>
  </si>
  <si>
    <t>Tax after Rebate</t>
  </si>
  <si>
    <t>Month Tax Deduction</t>
  </si>
  <si>
    <t>Note 1: HRA Calculation</t>
  </si>
  <si>
    <t>Actual HRA</t>
  </si>
  <si>
    <t>Rent paid</t>
  </si>
  <si>
    <t>Rent paid-10% basic salary</t>
  </si>
  <si>
    <t>40% of Basic</t>
  </si>
  <si>
    <t>Exempt HRA</t>
  </si>
  <si>
    <t>Miral Maradia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</si>
</sst>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2" fillId="2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left" vertical="center"/>
    </xf>
    <xf numFmtId="43" fontId="3" fillId="0" borderId="1" xfId="1" applyFont="1" applyBorder="1" applyAlignment="1">
      <alignment horizontal="left" vertical="center"/>
    </xf>
    <xf numFmtId="43" fontId="3" fillId="0" borderId="1" xfId="1" applyFont="1" applyFill="1" applyBorder="1" applyAlignment="1">
      <alignment horizontal="left" vertical="center"/>
    </xf>
    <xf numFmtId="43" fontId="4" fillId="0" borderId="1" xfId="1" applyFont="1" applyBorder="1" applyAlignment="1">
      <alignment horizontal="left" vertical="center"/>
    </xf>
    <xf numFmtId="43" fontId="4" fillId="4" borderId="1" xfId="1" applyFont="1" applyFill="1" applyBorder="1" applyAlignment="1"/>
    <xf numFmtId="43" fontId="4" fillId="0" borderId="1" xfId="1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43" fontId="4" fillId="0" borderId="0" xfId="1" applyFont="1" applyAlignment="1">
      <alignment horizontal="left"/>
    </xf>
    <xf numFmtId="0" fontId="4" fillId="0" borderId="0" xfId="0" applyFont="1"/>
    <xf numFmtId="43" fontId="4" fillId="0" borderId="1" xfId="1" applyFont="1" applyFill="1" applyBorder="1" applyAlignment="1">
      <alignment horizontal="left"/>
    </xf>
    <xf numFmtId="43" fontId="4" fillId="5" borderId="1" xfId="1" applyFont="1" applyFill="1" applyBorder="1" applyAlignment="1">
      <alignment horizontal="left"/>
    </xf>
    <xf numFmtId="43" fontId="5" fillId="5" borderId="1" xfId="1" applyFont="1" applyFill="1" applyBorder="1" applyAlignment="1">
      <alignment horizontal="left"/>
    </xf>
    <xf numFmtId="43" fontId="4" fillId="0" borderId="1" xfId="1" applyFont="1" applyBorder="1"/>
    <xf numFmtId="43" fontId="3" fillId="0" borderId="0" xfId="1" applyFont="1" applyAlignment="1">
      <alignment horizontal="left"/>
    </xf>
    <xf numFmtId="43" fontId="3" fillId="5" borderId="1" xfId="1" applyFont="1" applyFill="1" applyBorder="1" applyAlignment="1">
      <alignment horizontal="left"/>
    </xf>
    <xf numFmtId="43" fontId="4" fillId="0" borderId="0" xfId="1" applyFont="1"/>
    <xf numFmtId="43" fontId="4" fillId="5" borderId="1" xfId="1" applyFont="1" applyFill="1" applyBorder="1"/>
    <xf numFmtId="43" fontId="3" fillId="6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/>
    <xf numFmtId="164" fontId="4" fillId="0" borderId="1" xfId="1" applyNumberFormat="1" applyFont="1" applyBorder="1"/>
    <xf numFmtId="164" fontId="3" fillId="0" borderId="1" xfId="1" applyNumberFormat="1" applyFont="1" applyFill="1" applyBorder="1"/>
    <xf numFmtId="164" fontId="4" fillId="0" borderId="1" xfId="1" applyNumberFormat="1" applyFont="1" applyFill="1" applyBorder="1"/>
    <xf numFmtId="164" fontId="5" fillId="4" borderId="2" xfId="1" applyNumberFormat="1" applyFont="1" applyFill="1" applyBorder="1" applyAlignment="1"/>
    <xf numFmtId="164" fontId="3" fillId="0" borderId="1" xfId="1" applyNumberFormat="1" applyFont="1" applyBorder="1"/>
    <xf numFmtId="164" fontId="4" fillId="0" borderId="0" xfId="1" applyNumberFormat="1" applyFont="1"/>
    <xf numFmtId="164" fontId="3" fillId="0" borderId="2" xfId="1" applyNumberFormat="1" applyFont="1" applyBorder="1"/>
    <xf numFmtId="164" fontId="4" fillId="0" borderId="0" xfId="0" applyNumberFormat="1" applyFont="1"/>
    <xf numFmtId="164" fontId="4" fillId="0" borderId="2" xfId="1" applyNumberFormat="1" applyFont="1" applyBorder="1"/>
    <xf numFmtId="164" fontId="4" fillId="5" borderId="2" xfId="1" applyNumberFormat="1" applyFont="1" applyFill="1" applyBorder="1"/>
    <xf numFmtId="164" fontId="4" fillId="0" borderId="0" xfId="1" applyNumberFormat="1" applyFont="1" applyBorder="1"/>
    <xf numFmtId="164" fontId="3" fillId="0" borderId="0" xfId="1" applyNumberFormat="1" applyFont="1"/>
    <xf numFmtId="164" fontId="3" fillId="5" borderId="1" xfId="1" applyNumberFormat="1" applyFont="1" applyFill="1" applyBorder="1"/>
    <xf numFmtId="164" fontId="5" fillId="5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tabSelected="1" topLeftCell="A51" workbookViewId="0">
      <selection activeCell="G16" sqref="G16"/>
    </sheetView>
  </sheetViews>
  <sheetFormatPr defaultRowHeight="15.75"/>
  <cols>
    <col min="1" max="1" width="63.85546875" style="9" bestFit="1" customWidth="1"/>
    <col min="2" max="2" width="11.5703125" style="10" bestFit="1" customWidth="1"/>
  </cols>
  <sheetData>
    <row r="1" spans="1:2" ht="31.5">
      <c r="A1" s="1" t="s">
        <v>0</v>
      </c>
      <c r="B1" s="19" t="s">
        <v>46</v>
      </c>
    </row>
    <row r="2" spans="1:2">
      <c r="A2" s="1" t="s">
        <v>1</v>
      </c>
      <c r="B2" s="20"/>
    </row>
    <row r="3" spans="1:2">
      <c r="A3" s="2" t="s">
        <v>2</v>
      </c>
      <c r="B3" s="21">
        <f>90000*12</f>
        <v>1080000</v>
      </c>
    </row>
    <row r="4" spans="1:2">
      <c r="A4" s="3" t="s">
        <v>3</v>
      </c>
      <c r="B4" s="22">
        <f>+B3</f>
        <v>1080000</v>
      </c>
    </row>
    <row r="5" spans="1:2">
      <c r="A5" s="4" t="s">
        <v>4</v>
      </c>
      <c r="B5" s="23">
        <v>0</v>
      </c>
    </row>
    <row r="6" spans="1:2">
      <c r="A6" s="4" t="s">
        <v>5</v>
      </c>
      <c r="B6" s="24">
        <v>12</v>
      </c>
    </row>
    <row r="7" spans="1:2">
      <c r="A7" s="3"/>
      <c r="B7" s="22"/>
    </row>
    <row r="8" spans="1:2">
      <c r="A8" s="5" t="s">
        <v>6</v>
      </c>
      <c r="B8" s="22">
        <f t="shared" ref="B8" si="0">+B4*40%</f>
        <v>432000</v>
      </c>
    </row>
    <row r="9" spans="1:2">
      <c r="A9" s="5" t="s">
        <v>7</v>
      </c>
      <c r="B9" s="22">
        <f t="shared" ref="B9" si="1">+B8*20%</f>
        <v>86400</v>
      </c>
    </row>
    <row r="10" spans="1:2">
      <c r="A10" s="5" t="s">
        <v>8</v>
      </c>
      <c r="B10" s="22">
        <f t="shared" ref="B10" si="2">+B8*40%</f>
        <v>172800</v>
      </c>
    </row>
    <row r="11" spans="1:2">
      <c r="A11" s="6" t="s">
        <v>9</v>
      </c>
      <c r="B11" s="22">
        <f t="shared" ref="B11" si="3">1600*$B$6</f>
        <v>19200</v>
      </c>
    </row>
    <row r="12" spans="1:2">
      <c r="A12" s="6" t="s">
        <v>10</v>
      </c>
      <c r="B12" s="22">
        <f t="shared" ref="B12" si="4">1250*$B$6</f>
        <v>15000</v>
      </c>
    </row>
    <row r="13" spans="1:2">
      <c r="A13" s="6" t="s">
        <v>11</v>
      </c>
      <c r="B13" s="22">
        <f t="shared" ref="B13" si="5">1000*$B$6</f>
        <v>12000</v>
      </c>
    </row>
    <row r="14" spans="1:2">
      <c r="A14" s="6" t="s">
        <v>12</v>
      </c>
      <c r="B14" s="22">
        <f t="shared" ref="B14" si="6">0*$B$6</f>
        <v>0</v>
      </c>
    </row>
    <row r="15" spans="1:2">
      <c r="A15" s="6" t="s">
        <v>13</v>
      </c>
      <c r="B15" s="22">
        <f t="shared" ref="B15" si="7">600*$B$6</f>
        <v>7200</v>
      </c>
    </row>
    <row r="16" spans="1:2">
      <c r="A16" s="7" t="s">
        <v>14</v>
      </c>
      <c r="B16" s="22">
        <f t="shared" ref="B16" si="8">1000*$B$6</f>
        <v>12000</v>
      </c>
    </row>
    <row r="17" spans="1:2">
      <c r="A17" s="6" t="s">
        <v>15</v>
      </c>
      <c r="B17" s="22">
        <f t="shared" ref="B17" si="9">700*$B$6</f>
        <v>8400</v>
      </c>
    </row>
    <row r="18" spans="1:2">
      <c r="A18" s="6" t="s">
        <v>16</v>
      </c>
      <c r="B18" s="22">
        <f t="shared" ref="B18" si="10">1500*$B$6</f>
        <v>18000</v>
      </c>
    </row>
    <row r="19" spans="1:2">
      <c r="A19" s="6" t="s">
        <v>17</v>
      </c>
      <c r="B19" s="22">
        <f t="shared" ref="B19:B21" si="11">0*$B$6</f>
        <v>0</v>
      </c>
    </row>
    <row r="20" spans="1:2">
      <c r="A20" s="6" t="s">
        <v>18</v>
      </c>
      <c r="B20" s="22">
        <f t="shared" si="11"/>
        <v>0</v>
      </c>
    </row>
    <row r="21" spans="1:2">
      <c r="A21" s="6" t="s">
        <v>19</v>
      </c>
      <c r="B21" s="22">
        <f t="shared" si="11"/>
        <v>0</v>
      </c>
    </row>
    <row r="22" spans="1:2">
      <c r="A22" s="6" t="s">
        <v>20</v>
      </c>
      <c r="B22" s="22">
        <f t="shared" ref="B22" si="12">+B4-SUM(B8:B21)</f>
        <v>297000</v>
      </c>
    </row>
    <row r="23" spans="1:2">
      <c r="A23" s="6"/>
      <c r="B23" s="25"/>
    </row>
    <row r="24" spans="1:2">
      <c r="A24" s="8" t="s">
        <v>21</v>
      </c>
      <c r="B24" s="26">
        <f t="shared" ref="B24" si="13">SUM(B8:B23)</f>
        <v>1080000</v>
      </c>
    </row>
    <row r="25" spans="1:2">
      <c r="B25" s="27"/>
    </row>
    <row r="26" spans="1:2">
      <c r="A26" s="8" t="s">
        <v>22</v>
      </c>
      <c r="B26" s="28">
        <f t="shared" ref="B26" si="14">+B3</f>
        <v>1080000</v>
      </c>
    </row>
    <row r="27" spans="1:2">
      <c r="A27" s="10"/>
      <c r="B27" s="29"/>
    </row>
    <row r="28" spans="1:2">
      <c r="A28" s="7" t="s">
        <v>23</v>
      </c>
      <c r="B28" s="27"/>
    </row>
    <row r="29" spans="1:2">
      <c r="A29" s="7" t="str">
        <f>A10</f>
        <v>House Rent Allowance (40% of Basic)</v>
      </c>
      <c r="B29" s="22">
        <f t="shared" ref="B29" si="15">B71</f>
        <v>156800</v>
      </c>
    </row>
    <row r="30" spans="1:2">
      <c r="A30" s="7" t="str">
        <f t="shared" ref="A30:B40" si="16">A11</f>
        <v>Transport Allowance</v>
      </c>
      <c r="B30" s="22">
        <f t="shared" si="16"/>
        <v>19200</v>
      </c>
    </row>
    <row r="31" spans="1:2">
      <c r="A31" s="11" t="str">
        <f t="shared" si="16"/>
        <v>Medical Reimbursement</v>
      </c>
      <c r="B31" s="24">
        <f t="shared" si="16"/>
        <v>15000</v>
      </c>
    </row>
    <row r="32" spans="1:2">
      <c r="A32" s="11" t="str">
        <f t="shared" si="16"/>
        <v>Telephone/ Internet allowance  (As per company norms)</v>
      </c>
      <c r="B32" s="24">
        <f t="shared" si="16"/>
        <v>12000</v>
      </c>
    </row>
    <row r="33" spans="1:2">
      <c r="A33" s="11" t="str">
        <f t="shared" si="16"/>
        <v>Children Education Allowance</v>
      </c>
      <c r="B33" s="24">
        <f t="shared" si="16"/>
        <v>0</v>
      </c>
    </row>
    <row r="34" spans="1:2">
      <c r="A34" s="11" t="str">
        <f t="shared" si="16"/>
        <v>Uniform Allowance  (As per company norms)</v>
      </c>
      <c r="B34" s="24">
        <f t="shared" si="16"/>
        <v>7200</v>
      </c>
    </row>
    <row r="35" spans="1:2">
      <c r="A35" s="11" t="str">
        <f t="shared" si="16"/>
        <v>Academic/Professional Allowance  (As per company norms)</v>
      </c>
      <c r="B35" s="24">
        <f t="shared" si="16"/>
        <v>12000</v>
      </c>
    </row>
    <row r="36" spans="1:2">
      <c r="A36" s="11" t="str">
        <f t="shared" si="16"/>
        <v>Conveyance Allowance  (As per company norms)</v>
      </c>
      <c r="B36" s="24">
        <f t="shared" si="16"/>
        <v>8400</v>
      </c>
    </row>
    <row r="37" spans="1:2">
      <c r="A37" s="11" t="str">
        <f t="shared" si="16"/>
        <v>Leave Travel Assistance (As per company norms)</v>
      </c>
      <c r="B37" s="24">
        <f t="shared" si="16"/>
        <v>18000</v>
      </c>
    </row>
    <row r="38" spans="1:2">
      <c r="A38" s="11" t="str">
        <f t="shared" si="16"/>
        <v>Driver Salary Allowance  (As per company norms)</v>
      </c>
      <c r="B38" s="24">
        <f t="shared" si="16"/>
        <v>0</v>
      </c>
    </row>
    <row r="39" spans="1:2">
      <c r="A39" s="11" t="str">
        <f t="shared" si="16"/>
        <v>Car Maintenance Allowance  (As per company norms)</v>
      </c>
      <c r="B39" s="24">
        <f t="shared" si="16"/>
        <v>0</v>
      </c>
    </row>
    <row r="40" spans="1:2">
      <c r="A40" s="11" t="str">
        <f t="shared" si="16"/>
        <v>Food Coupon  (As per company norms)</v>
      </c>
      <c r="B40" s="24">
        <f t="shared" si="16"/>
        <v>0</v>
      </c>
    </row>
    <row r="41" spans="1:2">
      <c r="A41" s="7"/>
      <c r="B41" s="27"/>
    </row>
    <row r="42" spans="1:2">
      <c r="A42" s="7" t="s">
        <v>24</v>
      </c>
      <c r="B42" s="30">
        <v>2500</v>
      </c>
    </row>
    <row r="43" spans="1:2">
      <c r="A43" s="7"/>
      <c r="B43" s="27"/>
    </row>
    <row r="44" spans="1:2">
      <c r="A44" s="7" t="s">
        <v>25</v>
      </c>
      <c r="B44" s="30">
        <f t="shared" ref="B44" si="17">B26-SUM(B29:B42)</f>
        <v>828900</v>
      </c>
    </row>
    <row r="45" spans="1:2">
      <c r="B45" s="27"/>
    </row>
    <row r="46" spans="1:2">
      <c r="A46" s="7" t="s">
        <v>26</v>
      </c>
      <c r="B46" s="27"/>
    </row>
    <row r="47" spans="1:2">
      <c r="A47" s="12" t="s">
        <v>27</v>
      </c>
      <c r="B47" s="31">
        <v>150000</v>
      </c>
    </row>
    <row r="48" spans="1:2">
      <c r="A48" s="13" t="s">
        <v>28</v>
      </c>
      <c r="B48" s="31">
        <v>11000</v>
      </c>
    </row>
    <row r="49" spans="1:2">
      <c r="A49" s="7"/>
      <c r="B49" s="27"/>
    </row>
    <row r="50" spans="1:2">
      <c r="A50" s="12" t="s">
        <v>29</v>
      </c>
      <c r="B50" s="31">
        <v>0</v>
      </c>
    </row>
    <row r="51" spans="1:2">
      <c r="A51" s="7"/>
      <c r="B51" s="27"/>
    </row>
    <row r="52" spans="1:2">
      <c r="A52" s="7" t="s">
        <v>30</v>
      </c>
      <c r="B52" s="30">
        <f>B44-SUM(B47:B50)</f>
        <v>667900</v>
      </c>
    </row>
    <row r="53" spans="1:2">
      <c r="A53" s="14" t="s">
        <v>31</v>
      </c>
      <c r="B53" s="24">
        <f t="shared" ref="B53" si="18">IF(B52&lt;250000,0,(IF(B52&gt;500000,12500,(B52-250000)*5%)))</f>
        <v>12500</v>
      </c>
    </row>
    <row r="54" spans="1:2">
      <c r="A54" s="14" t="s">
        <v>32</v>
      </c>
      <c r="B54" s="30">
        <f t="shared" ref="B54" si="19">IF(B52&gt;1000000,100000,IF(B52&lt;500000,0,(B52-500000)*20%))</f>
        <v>33580</v>
      </c>
    </row>
    <row r="55" spans="1:2">
      <c r="A55" s="14" t="s">
        <v>33</v>
      </c>
      <c r="B55" s="30">
        <f t="shared" ref="B55" si="20">IF(B52&gt;1000000,(B52-1000000)*30%,0)</f>
        <v>0</v>
      </c>
    </row>
    <row r="56" spans="1:2">
      <c r="A56" s="14"/>
      <c r="B56" s="32"/>
    </row>
    <row r="57" spans="1:2">
      <c r="A57" s="7" t="s">
        <v>34</v>
      </c>
      <c r="B57" s="30">
        <f t="shared" ref="B57" si="21">IF(SUM(B53:B55)&gt;0,SUM(B53:B55),0)</f>
        <v>46080</v>
      </c>
    </row>
    <row r="58" spans="1:2">
      <c r="A58" s="7" t="s">
        <v>35</v>
      </c>
      <c r="B58" s="30">
        <f t="shared" ref="B58" si="22">B57*3%</f>
        <v>1382.3999999999999</v>
      </c>
    </row>
    <row r="59" spans="1:2">
      <c r="A59" s="7"/>
      <c r="B59" s="30"/>
    </row>
    <row r="60" spans="1:2">
      <c r="A60" s="7" t="s">
        <v>36</v>
      </c>
      <c r="B60" s="30">
        <f t="shared" ref="B60" si="23">B57+B58</f>
        <v>47462.400000000001</v>
      </c>
    </row>
    <row r="61" spans="1:2">
      <c r="A61" s="9" t="s">
        <v>37</v>
      </c>
      <c r="B61" s="27">
        <f t="shared" ref="B61" si="24">IF(B52&lt;=350000,2500,0)</f>
        <v>0</v>
      </c>
    </row>
    <row r="62" spans="1:2">
      <c r="A62" s="15" t="s">
        <v>38</v>
      </c>
      <c r="B62" s="33">
        <f t="shared" ref="B62" si="25">IF(+B60-B61&lt;0,0,(B60-B61))</f>
        <v>47462.400000000001</v>
      </c>
    </row>
    <row r="63" spans="1:2">
      <c r="A63" s="16" t="s">
        <v>39</v>
      </c>
      <c r="B63" s="34">
        <f>+B62/12</f>
        <v>3955.2000000000003</v>
      </c>
    </row>
    <row r="64" spans="1:2">
      <c r="A64" s="17"/>
      <c r="B64" s="27"/>
    </row>
    <row r="65" spans="1:2">
      <c r="A65" s="15" t="s">
        <v>40</v>
      </c>
      <c r="B65" s="27"/>
    </row>
    <row r="66" spans="1:2">
      <c r="A66" s="14" t="s">
        <v>41</v>
      </c>
      <c r="B66" s="22">
        <f t="shared" ref="B66" si="26">B10</f>
        <v>172800</v>
      </c>
    </row>
    <row r="67" spans="1:2">
      <c r="A67" s="14" t="s">
        <v>42</v>
      </c>
      <c r="B67" s="22">
        <v>200000</v>
      </c>
    </row>
    <row r="68" spans="1:2">
      <c r="A68" s="18" t="s">
        <v>43</v>
      </c>
      <c r="B68" s="35">
        <f t="shared" ref="B68" si="27">B67-(B8*10%)</f>
        <v>156800</v>
      </c>
    </row>
    <row r="69" spans="1:2">
      <c r="A69" s="14" t="s">
        <v>44</v>
      </c>
      <c r="B69" s="22">
        <f t="shared" ref="B69" si="28">B8*40%</f>
        <v>172800</v>
      </c>
    </row>
    <row r="70" spans="1:2">
      <c r="A70" s="7"/>
      <c r="B70" s="22"/>
    </row>
    <row r="71" spans="1:2">
      <c r="A71" s="7" t="s">
        <v>45</v>
      </c>
      <c r="B71" s="22">
        <f t="shared" ref="B71" si="29">IF(AND(MIN(B66:B69),MIN(B66:B69)&lt;0),0,MIN(B66:B69))</f>
        <v>156800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Keskar</dc:creator>
  <cp:lastModifiedBy>user</cp:lastModifiedBy>
  <dcterms:created xsi:type="dcterms:W3CDTF">2017-05-02T05:58:05Z</dcterms:created>
  <dcterms:modified xsi:type="dcterms:W3CDTF">2017-09-11T09:46:58Z</dcterms:modified>
</cp:coreProperties>
</file>