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74" i="1"/>
  <c r="B48"/>
  <c r="B25"/>
  <c r="B46" s="1"/>
  <c r="B24"/>
  <c r="B45" s="1"/>
  <c r="B23"/>
  <c r="B44" s="1"/>
  <c r="B22"/>
  <c r="B43" s="1"/>
  <c r="B21"/>
  <c r="B42" s="1"/>
  <c r="B20"/>
  <c r="B41" s="1"/>
  <c r="B19"/>
  <c r="B40" s="1"/>
  <c r="B18"/>
  <c r="B39" s="1"/>
  <c r="B17"/>
  <c r="B38" s="1"/>
  <c r="B16"/>
  <c r="B37" s="1"/>
  <c r="B15"/>
  <c r="B36" s="1"/>
  <c r="B14"/>
  <c r="B73" s="1"/>
  <c r="B13"/>
  <c r="B76" s="1"/>
  <c r="B9"/>
  <c r="B8"/>
  <c r="B26" l="1"/>
  <c r="B28" s="1"/>
  <c r="B30" s="1"/>
  <c r="B32" s="1"/>
  <c r="B75"/>
  <c r="B78" s="1"/>
  <c r="B35" s="1"/>
  <c r="B50" l="1"/>
  <c r="B58" s="1"/>
  <c r="B61" l="1"/>
  <c r="B59"/>
  <c r="B63" s="1"/>
  <c r="B60"/>
  <c r="B64" l="1"/>
  <c r="B66"/>
  <c r="B70" s="1"/>
  <c r="A45" l="1"/>
  <c r="A44"/>
  <c r="A43"/>
  <c r="A42"/>
  <c r="A41"/>
  <c r="A40"/>
  <c r="A39"/>
  <c r="A38"/>
  <c r="A37"/>
  <c r="A36"/>
</calcChain>
</file>

<file path=xl/sharedStrings.xml><?xml version="1.0" encoding="utf-8"?>
<sst xmlns="http://schemas.openxmlformats.org/spreadsheetml/2006/main" count="53" uniqueCount="52">
  <si>
    <t>Input Cell</t>
  </si>
  <si>
    <t>Final Output</t>
  </si>
  <si>
    <t>Queries</t>
  </si>
  <si>
    <t>Note: This is yearly structure. Kindly divide the same by Row No. 10 to decide the Monthly Structure</t>
  </si>
  <si>
    <t>Emp Name</t>
  </si>
  <si>
    <t>Emp Code</t>
  </si>
  <si>
    <t>CTC</t>
  </si>
  <si>
    <t>Total Fixed pay</t>
  </si>
  <si>
    <t>Total variable pay*</t>
  </si>
  <si>
    <t>Nos of Months</t>
  </si>
  <si>
    <t>Basic (40% of Fixed pay)</t>
  </si>
  <si>
    <t>HRA (40% of basic)</t>
  </si>
  <si>
    <t>Transport Allowance</t>
  </si>
  <si>
    <t>Medical Reimbursement</t>
  </si>
  <si>
    <t>Uniform Allowance</t>
  </si>
  <si>
    <t>Telephone/ Internet allowance</t>
  </si>
  <si>
    <t>Children Education Allowance</t>
  </si>
  <si>
    <t>Academic/Professional Development Allowance</t>
  </si>
  <si>
    <t>Conveyance Allowance</t>
  </si>
  <si>
    <t>Leave Travel Assistance</t>
  </si>
  <si>
    <t xml:space="preserve">Driver Salary Allowance </t>
  </si>
  <si>
    <t>Food Coupon</t>
  </si>
  <si>
    <t>Other</t>
  </si>
  <si>
    <t>Special Allowance</t>
  </si>
  <si>
    <t>Total of Salary Structure</t>
  </si>
  <si>
    <t>Gross Salary</t>
  </si>
  <si>
    <t>Actual Amount Paid</t>
  </si>
  <si>
    <t>Less: Allowance exempt under Sec 10</t>
  </si>
  <si>
    <t>HRA</t>
  </si>
  <si>
    <t>Less: Profession Tax</t>
  </si>
  <si>
    <t>Subtotal</t>
  </si>
  <si>
    <t>Deduction under chapter VIA</t>
  </si>
  <si>
    <t>80C (Max 1,50,000)</t>
  </si>
  <si>
    <t>80D (Max 60,000 = 25000+30000+5000)</t>
  </si>
  <si>
    <t>Less: Loss from house property (Max 2,00,000)</t>
  </si>
  <si>
    <t>Net Taxable Salary</t>
  </si>
  <si>
    <t>Tax on 2.5 Lacs to 5 Lacs</t>
  </si>
  <si>
    <t>Tax on 5 Lacs to 10 Lacs</t>
  </si>
  <si>
    <t>Tax above 10 Lacs</t>
  </si>
  <si>
    <t>Total tax</t>
  </si>
  <si>
    <t>Education cess</t>
  </si>
  <si>
    <t>Total</t>
  </si>
  <si>
    <t>Tax already deducted</t>
  </si>
  <si>
    <t>Nos of months remaining for deduction</t>
  </si>
  <si>
    <t>Month Tax Deduction</t>
  </si>
  <si>
    <t>Note 1: HRA Calculation</t>
  </si>
  <si>
    <t>Actual HRA</t>
  </si>
  <si>
    <t>Rent Paid</t>
  </si>
  <si>
    <t>Rent paid-10% basic salary</t>
  </si>
  <si>
    <t>40% of Basic</t>
  </si>
  <si>
    <t>Exempt HRA</t>
  </si>
  <si>
    <t>Meral Maradia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</si>
</sst>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.0_);_(* \(#,##0.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43" fontId="2" fillId="0" borderId="0" xfId="1" applyFont="1" applyAlignment="1">
      <alignment horizontal="left"/>
    </xf>
    <xf numFmtId="43" fontId="2" fillId="0" borderId="0" xfId="1" applyFont="1"/>
    <xf numFmtId="43" fontId="3" fillId="4" borderId="1" xfId="1" applyFont="1" applyFill="1" applyBorder="1" applyAlignment="1">
      <alignment horizontal="center" vertical="center" wrapText="1"/>
    </xf>
    <xf numFmtId="43" fontId="4" fillId="2" borderId="1" xfId="1" applyFont="1" applyFill="1" applyBorder="1" applyAlignment="1">
      <alignment horizontal="left" vertical="center"/>
    </xf>
    <xf numFmtId="43" fontId="4" fillId="0" borderId="1" xfId="1" applyFont="1" applyBorder="1" applyAlignment="1">
      <alignment horizontal="left" vertical="center"/>
    </xf>
    <xf numFmtId="43" fontId="4" fillId="0" borderId="1" xfId="1" applyFont="1" applyFill="1" applyBorder="1" applyAlignment="1">
      <alignment horizontal="left" vertical="center"/>
    </xf>
    <xf numFmtId="43" fontId="2" fillId="0" borderId="1" xfId="1" applyFont="1" applyBorder="1" applyAlignment="1">
      <alignment horizontal="left" vertical="center"/>
    </xf>
    <xf numFmtId="43" fontId="2" fillId="5" borderId="1" xfId="1" applyFont="1" applyFill="1" applyBorder="1" applyAlignment="1"/>
    <xf numFmtId="43" fontId="2" fillId="0" borderId="1" xfId="1" applyFont="1" applyBorder="1" applyAlignment="1">
      <alignment horizontal="left"/>
    </xf>
    <xf numFmtId="43" fontId="4" fillId="0" borderId="1" xfId="1" applyFont="1" applyBorder="1" applyAlignment="1">
      <alignment horizontal="left"/>
    </xf>
    <xf numFmtId="43" fontId="2" fillId="2" borderId="1" xfId="1" applyFont="1" applyFill="1" applyBorder="1" applyAlignment="1">
      <alignment horizontal="left"/>
    </xf>
    <xf numFmtId="43" fontId="5" fillId="2" borderId="1" xfId="1" applyFont="1" applyFill="1" applyBorder="1" applyAlignment="1">
      <alignment horizontal="left"/>
    </xf>
    <xf numFmtId="43" fontId="2" fillId="0" borderId="1" xfId="1" applyFont="1" applyBorder="1"/>
    <xf numFmtId="43" fontId="4" fillId="3" borderId="1" xfId="1" applyFont="1" applyFill="1" applyBorder="1" applyAlignment="1">
      <alignment horizontal="left"/>
    </xf>
    <xf numFmtId="43" fontId="4" fillId="0" borderId="0" xfId="1" applyFont="1" applyAlignment="1">
      <alignment horizontal="left"/>
    </xf>
    <xf numFmtId="43" fontId="4" fillId="6" borderId="1" xfId="1" applyFont="1" applyFill="1" applyBorder="1" applyAlignment="1">
      <alignment horizontal="center" vertical="center" wrapText="1"/>
    </xf>
    <xf numFmtId="43" fontId="4" fillId="6" borderId="1" xfId="1" applyFont="1" applyFill="1" applyBorder="1" applyAlignment="1">
      <alignment horizontal="center"/>
    </xf>
    <xf numFmtId="43" fontId="2" fillId="2" borderId="1" xfId="1" applyFont="1" applyFill="1" applyBorder="1"/>
    <xf numFmtId="43" fontId="2" fillId="0" borderId="1" xfId="1" applyFont="1" applyFill="1" applyBorder="1"/>
    <xf numFmtId="164" fontId="2" fillId="2" borderId="1" xfId="1" applyNumberFormat="1" applyFont="1" applyFill="1" applyBorder="1"/>
    <xf numFmtId="0" fontId="0" fillId="0" borderId="1" xfId="0" applyBorder="1"/>
    <xf numFmtId="43" fontId="5" fillId="5" borderId="2" xfId="1" applyFont="1" applyFill="1" applyBorder="1" applyAlignment="1"/>
    <xf numFmtId="43" fontId="2" fillId="0" borderId="2" xfId="1" applyFont="1" applyBorder="1"/>
    <xf numFmtId="0" fontId="0" fillId="0" borderId="0" xfId="0" applyFont="1"/>
    <xf numFmtId="43" fontId="2" fillId="2" borderId="2" xfId="1" applyFont="1" applyFill="1" applyBorder="1"/>
    <xf numFmtId="43" fontId="2" fillId="0" borderId="2" xfId="1" applyFont="1" applyFill="1" applyBorder="1"/>
    <xf numFmtId="43" fontId="2" fillId="0" borderId="0" xfId="1" applyFont="1" applyBorder="1"/>
    <xf numFmtId="43" fontId="4" fillId="0" borderId="2" xfId="1" applyFont="1" applyBorder="1"/>
    <xf numFmtId="43" fontId="6" fillId="3" borderId="1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8"/>
  <sheetViews>
    <sheetView tabSelected="1" workbookViewId="0">
      <selection activeCell="B4" sqref="B4"/>
    </sheetView>
  </sheetViews>
  <sheetFormatPr defaultRowHeight="15.75"/>
  <cols>
    <col min="1" max="1" width="48" style="1" bestFit="1" customWidth="1"/>
    <col min="2" max="2" width="22" style="2" customWidth="1"/>
  </cols>
  <sheetData>
    <row r="1" spans="1:8">
      <c r="A1" s="1" t="s">
        <v>0</v>
      </c>
      <c r="C1" s="2"/>
      <c r="D1" s="2"/>
      <c r="E1" s="2"/>
      <c r="F1" s="2"/>
      <c r="G1" s="2"/>
    </row>
    <row r="2" spans="1:8">
      <c r="A2" s="1" t="s">
        <v>1</v>
      </c>
      <c r="C2" s="2"/>
      <c r="D2" s="2"/>
      <c r="E2" s="2"/>
      <c r="F2" s="2"/>
      <c r="G2" s="2"/>
    </row>
    <row r="3" spans="1:8">
      <c r="A3" s="1" t="s">
        <v>2</v>
      </c>
      <c r="C3" s="2"/>
      <c r="D3" s="2"/>
      <c r="E3" s="2"/>
      <c r="F3" s="2"/>
      <c r="G3" s="2"/>
    </row>
    <row r="4" spans="1:8">
      <c r="A4" s="1" t="s">
        <v>3</v>
      </c>
      <c r="C4" s="2"/>
      <c r="D4" s="2"/>
      <c r="E4" s="2"/>
      <c r="F4" s="2"/>
      <c r="G4" s="2"/>
      <c r="H4" s="2"/>
    </row>
    <row r="5" spans="1:8">
      <c r="C5" s="2"/>
      <c r="D5" s="2"/>
      <c r="E5" s="2"/>
      <c r="F5" s="2"/>
      <c r="G5" s="2"/>
      <c r="H5" s="2"/>
    </row>
    <row r="6" spans="1:8" ht="31.5">
      <c r="A6" s="3" t="s">
        <v>4</v>
      </c>
      <c r="B6" s="16" t="s">
        <v>51</v>
      </c>
    </row>
    <row r="7" spans="1:8">
      <c r="A7" s="3" t="s">
        <v>5</v>
      </c>
      <c r="B7" s="17"/>
    </row>
    <row r="8" spans="1:8">
      <c r="A8" s="4" t="s">
        <v>6</v>
      </c>
      <c r="B8" s="18">
        <f>90000*B11</f>
        <v>855000</v>
      </c>
    </row>
    <row r="9" spans="1:8">
      <c r="A9" s="5" t="s">
        <v>7</v>
      </c>
      <c r="B9" s="13">
        <f t="shared" ref="B9" si="0">B8-B10</f>
        <v>855000</v>
      </c>
    </row>
    <row r="10" spans="1:8">
      <c r="A10" s="6" t="s">
        <v>8</v>
      </c>
      <c r="B10" s="19">
        <v>0</v>
      </c>
    </row>
    <row r="11" spans="1:8">
      <c r="A11" s="4" t="s">
        <v>9</v>
      </c>
      <c r="B11" s="20">
        <v>9.5</v>
      </c>
    </row>
    <row r="12" spans="1:8">
      <c r="A12" s="5"/>
      <c r="B12" s="13"/>
    </row>
    <row r="13" spans="1:8">
      <c r="A13" s="7" t="s">
        <v>10</v>
      </c>
      <c r="B13" s="13">
        <f t="shared" ref="B13" si="1">B9*40%</f>
        <v>342000</v>
      </c>
    </row>
    <row r="14" spans="1:8">
      <c r="A14" s="7" t="s">
        <v>11</v>
      </c>
      <c r="B14" s="13">
        <f t="shared" ref="B14" si="2">B13*40%</f>
        <v>136800</v>
      </c>
    </row>
    <row r="15" spans="1:8">
      <c r="A15" s="8" t="s">
        <v>12</v>
      </c>
      <c r="B15" s="22">
        <f t="shared" ref="B15" si="3">1600*B11</f>
        <v>15200</v>
      </c>
    </row>
    <row r="16" spans="1:8">
      <c r="A16" s="8" t="s">
        <v>13</v>
      </c>
      <c r="B16" s="22">
        <f t="shared" ref="B16" si="4">1250*B11</f>
        <v>11875</v>
      </c>
    </row>
    <row r="17" spans="1:2">
      <c r="A17" s="8" t="s">
        <v>14</v>
      </c>
      <c r="B17" s="22">
        <f t="shared" ref="B17" si="5">600*B11</f>
        <v>5700</v>
      </c>
    </row>
    <row r="18" spans="1:2">
      <c r="A18" s="8" t="s">
        <v>15</v>
      </c>
      <c r="B18" s="22">
        <f>500*B11</f>
        <v>4750</v>
      </c>
    </row>
    <row r="19" spans="1:2">
      <c r="A19" s="8" t="s">
        <v>16</v>
      </c>
      <c r="B19" s="22">
        <f t="shared" ref="B19" si="6">200*B11</f>
        <v>1900</v>
      </c>
    </row>
    <row r="20" spans="1:2">
      <c r="A20" s="9" t="s">
        <v>17</v>
      </c>
      <c r="B20" s="22">
        <f t="shared" ref="B20" si="7">0*B11</f>
        <v>0</v>
      </c>
    </row>
    <row r="21" spans="1:2">
      <c r="A21" s="8" t="s">
        <v>18</v>
      </c>
      <c r="B21" s="22">
        <f>1000*B11</f>
        <v>9500</v>
      </c>
    </row>
    <row r="22" spans="1:2">
      <c r="A22" s="8" t="s">
        <v>19</v>
      </c>
      <c r="B22" s="22">
        <f>1900*B11</f>
        <v>18050</v>
      </c>
    </row>
    <row r="23" spans="1:2">
      <c r="A23" s="8" t="s">
        <v>20</v>
      </c>
      <c r="B23" s="22">
        <f t="shared" ref="B23" si="8">0*B11</f>
        <v>0</v>
      </c>
    </row>
    <row r="24" spans="1:2">
      <c r="A24" s="8" t="s">
        <v>21</v>
      </c>
      <c r="B24" s="22">
        <f t="shared" ref="B24" si="9">0*24*12</f>
        <v>0</v>
      </c>
    </row>
    <row r="25" spans="1:2">
      <c r="A25" s="8" t="s">
        <v>22</v>
      </c>
      <c r="B25" s="22">
        <f t="shared" ref="B25" si="10">0*$C$11</f>
        <v>0</v>
      </c>
    </row>
    <row r="26" spans="1:2">
      <c r="A26" s="8" t="s">
        <v>23</v>
      </c>
      <c r="B26" s="8">
        <f t="shared" ref="B26" si="11">B9-SUM(B13:B25)</f>
        <v>309225</v>
      </c>
    </row>
    <row r="27" spans="1:2">
      <c r="A27" s="8"/>
      <c r="B27" s="22"/>
    </row>
    <row r="28" spans="1:2">
      <c r="A28" s="10" t="s">
        <v>24</v>
      </c>
      <c r="B28" s="13">
        <f t="shared" ref="B28" si="12">SUM(B13:B27)</f>
        <v>855000</v>
      </c>
    </row>
    <row r="29" spans="1:2">
      <c r="A29" s="9"/>
    </row>
    <row r="30" spans="1:2">
      <c r="A30" s="10" t="s">
        <v>25</v>
      </c>
      <c r="B30" s="23">
        <f t="shared" ref="B30" si="13">B28+B10</f>
        <v>855000</v>
      </c>
    </row>
    <row r="31" spans="1:2" ht="15">
      <c r="A31" s="21"/>
      <c r="B31" s="24"/>
    </row>
    <row r="32" spans="1:2">
      <c r="A32" s="10" t="s">
        <v>26</v>
      </c>
      <c r="B32" s="13">
        <f t="shared" ref="B32" si="14">B30</f>
        <v>855000</v>
      </c>
    </row>
    <row r="33" spans="1:2">
      <c r="A33" s="9"/>
    </row>
    <row r="34" spans="1:2">
      <c r="A34" s="9" t="s">
        <v>27</v>
      </c>
    </row>
    <row r="35" spans="1:2">
      <c r="A35" s="9" t="s">
        <v>28</v>
      </c>
      <c r="B35" s="13">
        <f t="shared" ref="B35" si="15">IF(B78&gt;0,B78,0)</f>
        <v>136800</v>
      </c>
    </row>
    <row r="36" spans="1:2">
      <c r="A36" s="8" t="str">
        <f t="shared" ref="A36:B46" si="16">A15</f>
        <v>Transport Allowance</v>
      </c>
      <c r="B36" s="13">
        <f t="shared" si="16"/>
        <v>15200</v>
      </c>
    </row>
    <row r="37" spans="1:2">
      <c r="A37" s="8" t="str">
        <f t="shared" si="16"/>
        <v>Medical Reimbursement</v>
      </c>
      <c r="B37" s="13">
        <f t="shared" si="16"/>
        <v>11875</v>
      </c>
    </row>
    <row r="38" spans="1:2">
      <c r="A38" s="8" t="str">
        <f t="shared" si="16"/>
        <v>Uniform Allowance</v>
      </c>
      <c r="B38" s="13">
        <f t="shared" si="16"/>
        <v>5700</v>
      </c>
    </row>
    <row r="39" spans="1:2">
      <c r="A39" s="8" t="str">
        <f t="shared" si="16"/>
        <v>Telephone/ Internet allowance</v>
      </c>
      <c r="B39" s="13">
        <f t="shared" si="16"/>
        <v>4750</v>
      </c>
    </row>
    <row r="40" spans="1:2">
      <c r="A40" s="8" t="str">
        <f t="shared" si="16"/>
        <v>Children Education Allowance</v>
      </c>
      <c r="B40" s="13">
        <f t="shared" si="16"/>
        <v>1900</v>
      </c>
    </row>
    <row r="41" spans="1:2">
      <c r="A41" s="8" t="str">
        <f t="shared" si="16"/>
        <v>Academic/Professional Development Allowance</v>
      </c>
      <c r="B41" s="13">
        <f t="shared" si="16"/>
        <v>0</v>
      </c>
    </row>
    <row r="42" spans="1:2">
      <c r="A42" s="8" t="str">
        <f t="shared" si="16"/>
        <v>Conveyance Allowance</v>
      </c>
      <c r="B42" s="13">
        <f t="shared" si="16"/>
        <v>9500</v>
      </c>
    </row>
    <row r="43" spans="1:2">
      <c r="A43" s="8" t="str">
        <f t="shared" si="16"/>
        <v>Leave Travel Assistance</v>
      </c>
      <c r="B43" s="13">
        <f t="shared" si="16"/>
        <v>18050</v>
      </c>
    </row>
    <row r="44" spans="1:2">
      <c r="A44" s="8" t="str">
        <f t="shared" si="16"/>
        <v xml:space="preserve">Driver Salary Allowance </v>
      </c>
      <c r="B44" s="13">
        <f t="shared" si="16"/>
        <v>0</v>
      </c>
    </row>
    <row r="45" spans="1:2">
      <c r="A45" s="8" t="str">
        <f t="shared" si="16"/>
        <v>Food Coupon</v>
      </c>
      <c r="B45" s="13">
        <f t="shared" si="16"/>
        <v>0</v>
      </c>
    </row>
    <row r="46" spans="1:2">
      <c r="A46" s="8" t="s">
        <v>22</v>
      </c>
      <c r="B46" s="13">
        <f t="shared" si="16"/>
        <v>0</v>
      </c>
    </row>
    <row r="47" spans="1:2">
      <c r="A47" s="9"/>
    </row>
    <row r="48" spans="1:2">
      <c r="A48" s="9" t="s">
        <v>29</v>
      </c>
      <c r="B48" s="23">
        <f t="shared" ref="B48" si="17">200*(B11-1)+300</f>
        <v>2000</v>
      </c>
    </row>
    <row r="49" spans="1:2">
      <c r="A49" s="9"/>
    </row>
    <row r="50" spans="1:2">
      <c r="A50" s="9" t="s">
        <v>30</v>
      </c>
      <c r="B50" s="23">
        <f t="shared" ref="B50" si="18">B32-SUM(B35:B48)</f>
        <v>649225</v>
      </c>
    </row>
    <row r="51" spans="1:2">
      <c r="A51" s="9"/>
    </row>
    <row r="52" spans="1:2">
      <c r="A52" s="9" t="s">
        <v>31</v>
      </c>
    </row>
    <row r="53" spans="1:2">
      <c r="A53" s="11" t="s">
        <v>32</v>
      </c>
      <c r="B53" s="25">
        <v>150000</v>
      </c>
    </row>
    <row r="54" spans="1:2">
      <c r="A54" s="12" t="s">
        <v>33</v>
      </c>
      <c r="B54" s="25"/>
    </row>
    <row r="55" spans="1:2">
      <c r="A55" s="9"/>
    </row>
    <row r="56" spans="1:2">
      <c r="A56" s="9" t="s">
        <v>34</v>
      </c>
      <c r="B56" s="26">
        <v>0</v>
      </c>
    </row>
    <row r="57" spans="1:2">
      <c r="A57" s="9"/>
    </row>
    <row r="58" spans="1:2">
      <c r="A58" s="9" t="s">
        <v>35</v>
      </c>
      <c r="B58" s="23">
        <f t="shared" ref="B58" si="19">B50-SUM(B53:B56)</f>
        <v>499225</v>
      </c>
    </row>
    <row r="59" spans="1:2">
      <c r="A59" s="13" t="s">
        <v>36</v>
      </c>
      <c r="B59" s="19">
        <f t="shared" ref="B59" si="20">IF(B58&lt;250000,0,(IF(B58&gt;500000,25000,(B58-250000)*10%)))-IF(AND((B58&lt;=500000),(B58&gt;250000)),2000,0)</f>
        <v>22922.5</v>
      </c>
    </row>
    <row r="60" spans="1:2">
      <c r="A60" s="13" t="s">
        <v>37</v>
      </c>
      <c r="B60" s="23">
        <f t="shared" ref="B60" si="21">IF(B58&gt;1000000,100000,IF(B58&lt;500000,0,(B58-500000)*20%))</f>
        <v>0</v>
      </c>
    </row>
    <row r="61" spans="1:2">
      <c r="A61" s="13" t="s">
        <v>38</v>
      </c>
      <c r="B61" s="23">
        <f t="shared" ref="B61" si="22">IF(B58&gt;1000000,(B58-1000000)*30%,0)</f>
        <v>0</v>
      </c>
    </row>
    <row r="62" spans="1:2">
      <c r="A62" s="13"/>
      <c r="B62" s="27"/>
    </row>
    <row r="63" spans="1:2">
      <c r="A63" s="9" t="s">
        <v>39</v>
      </c>
      <c r="B63" s="23">
        <f t="shared" ref="B63" si="23">SUM(B59:B61)</f>
        <v>22922.5</v>
      </c>
    </row>
    <row r="64" spans="1:2">
      <c r="A64" s="9" t="s">
        <v>40</v>
      </c>
      <c r="B64" s="23">
        <f t="shared" ref="B64" si="24">B63*3%</f>
        <v>687.67499999999995</v>
      </c>
    </row>
    <row r="65" spans="1:2">
      <c r="A65" s="9"/>
      <c r="B65" s="23"/>
    </row>
    <row r="66" spans="1:2">
      <c r="A66" s="10" t="s">
        <v>41</v>
      </c>
      <c r="B66" s="28">
        <f t="shared" ref="B66" si="25">IF((B63+B64)&lt;0,0,(B63+B64))</f>
        <v>23610.174999999999</v>
      </c>
    </row>
    <row r="67" spans="1:2">
      <c r="A67" s="9"/>
    </row>
    <row r="68" spans="1:2">
      <c r="A68" s="10" t="s">
        <v>42</v>
      </c>
      <c r="B68" s="13">
        <v>17900</v>
      </c>
    </row>
    <row r="69" spans="1:2">
      <c r="A69" s="10" t="s">
        <v>43</v>
      </c>
      <c r="B69" s="13">
        <v>5</v>
      </c>
    </row>
    <row r="70" spans="1:2">
      <c r="A70" s="14" t="s">
        <v>44</v>
      </c>
      <c r="B70" s="29">
        <f t="shared" ref="B70" si="26">(B66-B68)/B69</f>
        <v>1142.0349999999999</v>
      </c>
    </row>
    <row r="71" spans="1:2">
      <c r="A71" s="2"/>
    </row>
    <row r="72" spans="1:2">
      <c r="A72" s="15" t="s">
        <v>45</v>
      </c>
    </row>
    <row r="73" spans="1:2">
      <c r="A73" s="13" t="s">
        <v>46</v>
      </c>
      <c r="B73" s="13">
        <f t="shared" ref="B73" si="27">B14</f>
        <v>136800</v>
      </c>
    </row>
    <row r="74" spans="1:2">
      <c r="A74" s="13" t="s">
        <v>47</v>
      </c>
      <c r="B74" s="18">
        <f>24335*12</f>
        <v>292020</v>
      </c>
    </row>
    <row r="75" spans="1:2">
      <c r="A75" s="13" t="s">
        <v>48</v>
      </c>
      <c r="B75" s="19">
        <f t="shared" ref="B75" si="28">B74-(B13*10%)</f>
        <v>257820</v>
      </c>
    </row>
    <row r="76" spans="1:2">
      <c r="A76" s="13" t="s">
        <v>49</v>
      </c>
      <c r="B76" s="13">
        <f t="shared" ref="B76" si="29">B13*40%</f>
        <v>136800</v>
      </c>
    </row>
    <row r="77" spans="1:2">
      <c r="A77" s="9"/>
      <c r="B77" s="13"/>
    </row>
    <row r="78" spans="1:2">
      <c r="A78" s="9" t="s">
        <v>50</v>
      </c>
      <c r="B78" s="13">
        <f t="shared" ref="B78" si="30">MIN(B73,B75,B76)</f>
        <v>136800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2016-12-01T09:38:48Z</dcterms:created>
  <dcterms:modified xsi:type="dcterms:W3CDTF">2016-12-01T10:31:41Z</dcterms:modified>
</cp:coreProperties>
</file>